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16" activeTab="16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Y70" i="10" l="1"/>
  <c r="Y70" i="7"/>
  <c r="Y70" i="6"/>
  <c r="Y70" i="2"/>
  <c r="Y70" i="3"/>
  <c r="Y70" i="5" l="1"/>
  <c r="AP74" i="5"/>
  <c r="AN77" i="3"/>
  <c r="AN78" i="10"/>
  <c r="AN77" i="6"/>
  <c r="AN76" i="7"/>
  <c r="Y54" i="6" l="1"/>
  <c r="AD75" i="6"/>
  <c r="C70" i="4" l="1"/>
  <c r="R74" i="4"/>
  <c r="C65" i="9"/>
  <c r="R72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8" i="9"/>
  <c r="C1010" i="9" s="1"/>
  <c r="AN1011" i="9"/>
  <c r="R1011" i="9"/>
  <c r="C1003" i="9" s="1"/>
  <c r="AD1009" i="9"/>
  <c r="H1009" i="9"/>
  <c r="Y1003" i="9"/>
  <c r="Y994" i="9"/>
  <c r="C994" i="9"/>
  <c r="R975" i="9"/>
  <c r="AN968" i="9"/>
  <c r="R968" i="9"/>
  <c r="C959" i="9" s="1"/>
  <c r="AD966" i="9"/>
  <c r="H966" i="9"/>
  <c r="C966" i="9"/>
  <c r="Y959" i="9"/>
  <c r="B958" i="9"/>
  <c r="Y951" i="9"/>
  <c r="C951" i="9"/>
  <c r="AN930" i="9"/>
  <c r="AN926" i="9"/>
  <c r="R926" i="9"/>
  <c r="Y925" i="9"/>
  <c r="AD924" i="9"/>
  <c r="H924" i="9"/>
  <c r="Y918" i="9"/>
  <c r="C918" i="9"/>
  <c r="Y909" i="9"/>
  <c r="C909" i="9"/>
  <c r="Y908" i="9"/>
  <c r="Y911" i="9" s="1"/>
  <c r="R890" i="9"/>
  <c r="AN883" i="9"/>
  <c r="R883" i="9"/>
  <c r="C874" i="9" s="1"/>
  <c r="AD881" i="9"/>
  <c r="H881" i="9"/>
  <c r="C881" i="9"/>
  <c r="Y874" i="9"/>
  <c r="B873" i="9"/>
  <c r="Y866" i="9"/>
  <c r="C866" i="9"/>
  <c r="Y865" i="9"/>
  <c r="Y868" i="9" s="1"/>
  <c r="R841" i="9"/>
  <c r="C833" i="9" s="1"/>
  <c r="AN834" i="9"/>
  <c r="R834" i="9"/>
  <c r="C826" i="9" s="1"/>
  <c r="AD832" i="9"/>
  <c r="H832" i="9"/>
  <c r="Y826" i="9"/>
  <c r="Y817" i="9"/>
  <c r="C817" i="9"/>
  <c r="C816" i="9"/>
  <c r="C819" i="9" s="1"/>
  <c r="S797" i="9"/>
  <c r="AN789" i="9"/>
  <c r="R789" i="9"/>
  <c r="AD787" i="9"/>
  <c r="H787" i="9"/>
  <c r="C787" i="9"/>
  <c r="Y780" i="9"/>
  <c r="C780" i="9"/>
  <c r="B779" i="9"/>
  <c r="Y772" i="9"/>
  <c r="C772" i="9"/>
  <c r="C771" i="9"/>
  <c r="C774" i="9" s="1"/>
  <c r="R751" i="9"/>
  <c r="AN748" i="9"/>
  <c r="R748" i="9"/>
  <c r="C747" i="9"/>
  <c r="AD746" i="9"/>
  <c r="H746" i="9"/>
  <c r="Y740" i="9"/>
  <c r="C740" i="9"/>
  <c r="Y731" i="9"/>
  <c r="C731" i="9"/>
  <c r="Y730" i="9"/>
  <c r="C779" i="9" s="1"/>
  <c r="C798" i="9" s="1"/>
  <c r="C775" i="9" s="1"/>
  <c r="R710" i="9"/>
  <c r="AN705" i="9"/>
  <c r="R705" i="9"/>
  <c r="AD703" i="9"/>
  <c r="H703" i="9"/>
  <c r="C703" i="9"/>
  <c r="Y696" i="9"/>
  <c r="C696" i="9"/>
  <c r="B695" i="9"/>
  <c r="Y688" i="9"/>
  <c r="C688" i="9"/>
  <c r="C687" i="9"/>
  <c r="C690" i="9" s="1"/>
  <c r="AN667" i="9"/>
  <c r="AN663" i="9"/>
  <c r="R663" i="9"/>
  <c r="Y662" i="9"/>
  <c r="AD661" i="9"/>
  <c r="H661" i="9"/>
  <c r="Y655" i="9"/>
  <c r="C655" i="9"/>
  <c r="Y646" i="9"/>
  <c r="C646" i="9"/>
  <c r="Y645" i="9"/>
  <c r="C695" i="9" s="1"/>
  <c r="C712" i="9" s="1"/>
  <c r="C691" i="9" s="1"/>
  <c r="R626" i="9"/>
  <c r="AN618" i="9"/>
  <c r="R618" i="9"/>
  <c r="AD616" i="9"/>
  <c r="H616" i="9"/>
  <c r="C616" i="9"/>
  <c r="Y609" i="9"/>
  <c r="C609" i="9"/>
  <c r="B608" i="9"/>
  <c r="Y601" i="9"/>
  <c r="C601" i="9"/>
  <c r="AN574" i="9"/>
  <c r="R574" i="9"/>
  <c r="AD572" i="9"/>
  <c r="H572" i="9"/>
  <c r="Y566" i="9"/>
  <c r="C566" i="9"/>
  <c r="Y557" i="9"/>
  <c r="C557" i="9"/>
  <c r="Y556" i="9"/>
  <c r="C608" i="9" s="1"/>
  <c r="C627" i="9" s="1"/>
  <c r="C604" i="9" s="1"/>
  <c r="AN533" i="9"/>
  <c r="R533" i="9"/>
  <c r="AD531" i="9"/>
  <c r="H531" i="9"/>
  <c r="Y524" i="9"/>
  <c r="C524" i="9"/>
  <c r="B523" i="9"/>
  <c r="Y516" i="9"/>
  <c r="C516" i="9"/>
  <c r="C515" i="9"/>
  <c r="C518" i="9" s="1"/>
  <c r="AN491" i="9"/>
  <c r="AN487" i="9"/>
  <c r="R487" i="9"/>
  <c r="AD485" i="9"/>
  <c r="H485" i="9"/>
  <c r="Y479" i="9"/>
  <c r="C479" i="9"/>
  <c r="Y470" i="9"/>
  <c r="C470" i="9"/>
  <c r="Y469" i="9"/>
  <c r="Y472" i="9" s="1"/>
  <c r="AN455" i="9"/>
  <c r="R450" i="9"/>
  <c r="AD448" i="9"/>
  <c r="Y448" i="9"/>
  <c r="H448" i="9"/>
  <c r="AN447" i="9"/>
  <c r="Y441" i="9" s="1"/>
  <c r="C441" i="9"/>
  <c r="B440" i="9"/>
  <c r="Y433" i="9"/>
  <c r="C433" i="9"/>
  <c r="Y432" i="9"/>
  <c r="Y435" i="9" s="1"/>
  <c r="R404" i="9"/>
  <c r="AD402" i="9"/>
  <c r="H402" i="9"/>
  <c r="AM401" i="9"/>
  <c r="AN397" i="9"/>
  <c r="Y396" i="9"/>
  <c r="C396" i="9"/>
  <c r="Y387" i="9"/>
  <c r="C387" i="9"/>
  <c r="Y386" i="9"/>
  <c r="Y389" i="9" s="1"/>
  <c r="C386" i="9"/>
  <c r="C389" i="9" s="1"/>
  <c r="AR366" i="9"/>
  <c r="R365" i="9"/>
  <c r="AD363" i="9"/>
  <c r="Y363" i="9"/>
  <c r="H363" i="9"/>
  <c r="AN358" i="9"/>
  <c r="Y356" i="9"/>
  <c r="C356" i="9"/>
  <c r="B355" i="9"/>
  <c r="Y348" i="9"/>
  <c r="C348" i="9"/>
  <c r="Y347" i="9"/>
  <c r="Y350" i="9" s="1"/>
  <c r="AN317" i="9"/>
  <c r="R317" i="9"/>
  <c r="AD315" i="9"/>
  <c r="H315" i="9"/>
  <c r="Y309" i="9"/>
  <c r="C309" i="9"/>
  <c r="Y300" i="9"/>
  <c r="C300" i="9"/>
  <c r="AN272" i="9"/>
  <c r="R272" i="9"/>
  <c r="AD270" i="9"/>
  <c r="H270" i="9"/>
  <c r="Y263" i="9"/>
  <c r="C263" i="9"/>
  <c r="B262" i="9"/>
  <c r="Y255" i="9"/>
  <c r="C255" i="9"/>
  <c r="Y254" i="9"/>
  <c r="Y257" i="9" s="1"/>
  <c r="C254" i="9"/>
  <c r="C257" i="9" s="1"/>
  <c r="AN225" i="9"/>
  <c r="R225" i="9"/>
  <c r="AD223" i="9"/>
  <c r="H223" i="9"/>
  <c r="Y217" i="9"/>
  <c r="C217" i="9"/>
  <c r="Y208" i="9"/>
  <c r="C208" i="9"/>
  <c r="Y207" i="9"/>
  <c r="Y210" i="9" s="1"/>
  <c r="AN188" i="9"/>
  <c r="R188" i="9"/>
  <c r="AD186" i="9"/>
  <c r="H186" i="9"/>
  <c r="Y179" i="9"/>
  <c r="C179" i="9"/>
  <c r="B178" i="9"/>
  <c r="Y171" i="9"/>
  <c r="C171" i="9"/>
  <c r="Y170" i="9"/>
  <c r="Y173" i="9" s="1"/>
  <c r="AN148" i="9"/>
  <c r="R148" i="9"/>
  <c r="AD146" i="9"/>
  <c r="H146" i="9"/>
  <c r="Y140" i="9"/>
  <c r="C140" i="9"/>
  <c r="Y131" i="9"/>
  <c r="C131" i="9"/>
  <c r="Y130" i="9"/>
  <c r="Y133" i="9" s="1"/>
  <c r="C130" i="9"/>
  <c r="C133" i="9" s="1"/>
  <c r="AN116" i="9"/>
  <c r="R116" i="9"/>
  <c r="AD114" i="9"/>
  <c r="H114" i="9"/>
  <c r="Y107" i="9"/>
  <c r="C107" i="9"/>
  <c r="B106" i="9"/>
  <c r="Y99" i="9"/>
  <c r="C99" i="9"/>
  <c r="AN66" i="9"/>
  <c r="R66" i="9"/>
  <c r="AD64" i="9"/>
  <c r="H64" i="9"/>
  <c r="Y58" i="9"/>
  <c r="C58" i="9"/>
  <c r="Y49" i="9"/>
  <c r="C49" i="9"/>
  <c r="AN24" i="9"/>
  <c r="R24" i="9"/>
  <c r="AD22" i="9"/>
  <c r="H22" i="9"/>
  <c r="C22" i="9"/>
  <c r="Y15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R71" i="4"/>
  <c r="AD69" i="4"/>
  <c r="H69" i="4"/>
  <c r="Y63" i="4"/>
  <c r="C63" i="4"/>
  <c r="Y54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R71" i="3"/>
  <c r="AD69" i="3"/>
  <c r="H69" i="3"/>
  <c r="Y63" i="3"/>
  <c r="C63" i="3"/>
  <c r="Y54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C106" i="2"/>
  <c r="C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730" i="15" l="1"/>
  <c r="C812" i="13"/>
  <c r="X815" i="13" s="1"/>
  <c r="C692" i="9"/>
  <c r="C730" i="9" s="1"/>
  <c r="C733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6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9" i="9"/>
  <c r="Y648" i="9"/>
  <c r="Y733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5" i="9" l="1"/>
  <c r="Y712" i="9" s="1"/>
  <c r="Y691" i="9" s="1"/>
  <c r="Y815" i="13"/>
  <c r="Y831" i="13" s="1"/>
  <c r="Y811" i="13" s="1"/>
  <c r="Y812" i="13" s="1"/>
  <c r="X695" i="9"/>
  <c r="Y687" i="9"/>
  <c r="Y690" i="9" s="1"/>
  <c r="B693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7" i="9"/>
  <c r="C48" i="9"/>
  <c r="C51" i="9" s="1"/>
  <c r="C53" i="9" s="1"/>
  <c r="C57" i="9"/>
  <c r="C73" i="9" s="1"/>
  <c r="C52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9" i="9"/>
  <c r="B777" i="9"/>
  <c r="Y779" i="9"/>
  <c r="Y798" i="9" s="1"/>
  <c r="Y775" i="9" s="1"/>
  <c r="Y771" i="9"/>
  <c r="Y774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692" i="9" l="1"/>
  <c r="B739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58" i="7" s="1"/>
  <c r="Y775" i="8"/>
  <c r="Y776" i="9"/>
  <c r="X62" i="2"/>
  <c r="Y62" i="2"/>
  <c r="Y81" i="2" s="1"/>
  <c r="Y57" i="2" s="1"/>
  <c r="Y58" i="2" s="1"/>
  <c r="B60" i="2"/>
  <c r="B62" i="5"/>
  <c r="C53" i="5"/>
  <c r="C56" i="5" s="1"/>
  <c r="C62" i="5"/>
  <c r="C81" i="5" s="1"/>
  <c r="C57" i="5" s="1"/>
  <c r="X14" i="5"/>
  <c r="X57" i="9"/>
  <c r="Y57" i="9"/>
  <c r="Y73" i="9" s="1"/>
  <c r="Y52" i="9" s="1"/>
  <c r="B55" i="9"/>
  <c r="Y48" i="9"/>
  <c r="Y51" i="9" s="1"/>
  <c r="Y53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10" l="1"/>
  <c r="X738" i="8"/>
  <c r="C739" i="9"/>
  <c r="C753" i="9" s="1"/>
  <c r="C734" i="9" s="1"/>
  <c r="C735" i="9" s="1"/>
  <c r="Y739" i="9" s="1"/>
  <c r="Y753" i="9" s="1"/>
  <c r="Y734" i="9" s="1"/>
  <c r="Y735" i="9" s="1"/>
  <c r="X736" i="9" s="1"/>
  <c r="X693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8" i="9"/>
  <c r="C101" i="9" s="1"/>
  <c r="X54" i="9"/>
  <c r="C106" i="9"/>
  <c r="C117" i="9" s="1"/>
  <c r="C102" i="9" s="1"/>
  <c r="X59" i="2"/>
  <c r="C114" i="2"/>
  <c r="C133" i="2" s="1"/>
  <c r="C110" i="2" s="1"/>
  <c r="C111" i="2" s="1"/>
  <c r="B825" i="9"/>
  <c r="C825" i="9"/>
  <c r="C844" i="9" s="1"/>
  <c r="C820" i="9" s="1"/>
  <c r="C821" i="9" s="1"/>
  <c r="X777" i="9"/>
  <c r="C101" i="7"/>
  <c r="C104" i="7" s="1"/>
  <c r="C109" i="7"/>
  <c r="C120" i="7" s="1"/>
  <c r="C105" i="7" s="1"/>
  <c r="X59" i="7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113" i="10"/>
  <c r="C124" i="10" s="1"/>
  <c r="C109" i="10" s="1"/>
  <c r="C105" i="10"/>
  <c r="C108" i="10" s="1"/>
  <c r="X59" i="10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X739" i="9"/>
  <c r="B737" i="9"/>
  <c r="C58" i="6"/>
  <c r="C62" i="3"/>
  <c r="C81" i="3" s="1"/>
  <c r="C57" i="3" s="1"/>
  <c r="X14" i="3"/>
  <c r="B62" i="3"/>
  <c r="C53" i="3"/>
  <c r="C56" i="3" s="1"/>
  <c r="C58" i="3" s="1"/>
  <c r="C105" i="8" l="1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C110" i="10"/>
  <c r="C106" i="7"/>
  <c r="X825" i="9"/>
  <c r="Y825" i="9"/>
  <c r="Y844" i="9" s="1"/>
  <c r="Y820" i="9" s="1"/>
  <c r="B823" i="9"/>
  <c r="Y816" i="9"/>
  <c r="Y819" i="9" s="1"/>
  <c r="Y821" i="9" s="1"/>
  <c r="X114" i="2"/>
  <c r="B112" i="2"/>
  <c r="Y114" i="2"/>
  <c r="Y133" i="2" s="1"/>
  <c r="Y110" i="2" s="1"/>
  <c r="Y111" i="2" s="1"/>
  <c r="C103" i="9"/>
  <c r="X62" i="6"/>
  <c r="Y62" i="6"/>
  <c r="Y77" i="6" s="1"/>
  <c r="Y57" i="6" s="1"/>
  <c r="B60" i="6"/>
  <c r="Y53" i="6"/>
  <c r="Y56" i="6" s="1"/>
  <c r="Y58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Y58" i="4" s="1"/>
  <c r="X62" i="4"/>
  <c r="C111" i="16"/>
  <c r="Y814" i="15"/>
  <c r="Y830" i="15" s="1"/>
  <c r="Y810" i="15" s="1"/>
  <c r="Y811" i="15" s="1"/>
  <c r="X814" i="15"/>
  <c r="B812" i="15"/>
  <c r="Y820" i="8" l="1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X59" i="6"/>
  <c r="C102" i="6"/>
  <c r="C105" i="6" s="1"/>
  <c r="C107" i="6" s="1"/>
  <c r="X106" i="9"/>
  <c r="B104" i="9"/>
  <c r="Y106" i="9"/>
  <c r="Y117" i="9" s="1"/>
  <c r="Y102" i="9" s="1"/>
  <c r="Y98" i="9"/>
  <c r="Y101" i="9" s="1"/>
  <c r="C865" i="9"/>
  <c r="C868" i="9" s="1"/>
  <c r="X822" i="9"/>
  <c r="C873" i="9"/>
  <c r="C892" i="9" s="1"/>
  <c r="C869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C114" i="5"/>
  <c r="C133" i="5" s="1"/>
  <c r="C110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14" i="4"/>
  <c r="C127" i="4" s="1"/>
  <c r="C110" i="4" s="1"/>
  <c r="C106" i="4"/>
  <c r="C109" i="4" s="1"/>
  <c r="X5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C103" i="3" l="1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3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70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60" i="2" l="1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B160" i="14"/>
  <c r="X112" i="14"/>
  <c r="C143" i="11"/>
  <c r="X873" i="9"/>
  <c r="B871" i="9"/>
  <c r="Y873" i="9"/>
  <c r="Y892" i="9" s="1"/>
  <c r="Y869" i="9" s="1"/>
  <c r="Y870" i="9" s="1"/>
  <c r="C142" i="10"/>
  <c r="C944" i="14"/>
  <c r="Y107" i="6"/>
  <c r="B139" i="9"/>
  <c r="C139" i="9"/>
  <c r="C149" i="9" s="1"/>
  <c r="C134" i="9" s="1"/>
  <c r="C135" i="9" s="1"/>
  <c r="X104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Y108" i="3" l="1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7" i="9"/>
  <c r="C908" i="9"/>
  <c r="C911" i="9" s="1"/>
  <c r="C917" i="9"/>
  <c r="C932" i="9" s="1"/>
  <c r="C912" i="9" s="1"/>
  <c r="X871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9" i="9"/>
  <c r="Y139" i="9"/>
  <c r="Y149" i="9" s="1"/>
  <c r="Y134" i="9" s="1"/>
  <c r="Y135" i="9" s="1"/>
  <c r="B137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3" i="9"/>
  <c r="X917" i="9" s="1"/>
  <c r="Y160" i="5"/>
  <c r="Y170" i="5" s="1"/>
  <c r="Y155" i="5" s="1"/>
  <c r="Y156" i="5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70" i="9"/>
  <c r="C173" i="9" s="1"/>
  <c r="X136" i="9"/>
  <c r="C178" i="9"/>
  <c r="C189" i="9" s="1"/>
  <c r="C174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C192" i="11" l="1"/>
  <c r="Y195" i="11" s="1"/>
  <c r="Y214" i="11" s="1"/>
  <c r="Y191" i="11" s="1"/>
  <c r="Y192" i="11" s="1"/>
  <c r="B158" i="5"/>
  <c r="C205" i="12"/>
  <c r="B147" i="6"/>
  <c r="X149" i="6"/>
  <c r="Y917" i="9"/>
  <c r="Y932" i="9" s="1"/>
  <c r="Y912" i="9" s="1"/>
  <c r="Y913" i="9" s="1"/>
  <c r="X914" i="9" s="1"/>
  <c r="B915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Y208" i="12"/>
  <c r="Y227" i="12" s="1"/>
  <c r="Y204" i="12" s="1"/>
  <c r="Y205" i="12" s="1"/>
  <c r="X208" i="12"/>
  <c r="B206" i="12"/>
  <c r="C175" i="9"/>
  <c r="Y194" i="10"/>
  <c r="Y213" i="10" s="1"/>
  <c r="Y190" i="10" s="1"/>
  <c r="Y186" i="10"/>
  <c r="Y189" i="10" s="1"/>
  <c r="X194" i="10"/>
  <c r="B192" i="10"/>
  <c r="C196" i="16"/>
  <c r="X157" i="5"/>
  <c r="C199" i="5"/>
  <c r="C218" i="5" s="1"/>
  <c r="C195" i="5" s="1"/>
  <c r="C196" i="5" s="1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C950" i="9"/>
  <c r="C953" i="9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X195" i="11" l="1"/>
  <c r="B193" i="11"/>
  <c r="C958" i="9"/>
  <c r="C977" i="9" s="1"/>
  <c r="C954" i="9" s="1"/>
  <c r="C955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5"/>
  <c r="B197" i="5"/>
  <c r="Y199" i="5"/>
  <c r="Y218" i="5" s="1"/>
  <c r="Y195" i="5" s="1"/>
  <c r="Y196" i="5" s="1"/>
  <c r="X199" i="16"/>
  <c r="B197" i="16"/>
  <c r="Y199" i="16"/>
  <c r="Y218" i="16" s="1"/>
  <c r="Y195" i="16" s="1"/>
  <c r="Y196" i="16" s="1"/>
  <c r="Y191" i="10"/>
  <c r="X178" i="9"/>
  <c r="B176" i="9"/>
  <c r="Y178" i="9"/>
  <c r="Y189" i="9" s="1"/>
  <c r="Y174" i="9" s="1"/>
  <c r="Y175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C199" i="4" l="1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8" i="9"/>
  <c r="B956" i="9"/>
  <c r="Y958" i="9"/>
  <c r="Y977" i="9" s="1"/>
  <c r="Y954" i="9" s="1"/>
  <c r="Y950" i="9"/>
  <c r="Y953" i="9" s="1"/>
  <c r="C181" i="3"/>
  <c r="Y205" i="14"/>
  <c r="B216" i="9"/>
  <c r="C207" i="9"/>
  <c r="C210" i="9" s="1"/>
  <c r="C216" i="9"/>
  <c r="C235" i="9" s="1"/>
  <c r="C211" i="9" s="1"/>
  <c r="X176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B245" i="5"/>
  <c r="C236" i="5"/>
  <c r="C239" i="5" s="1"/>
  <c r="C245" i="5"/>
  <c r="C264" i="5" s="1"/>
  <c r="C240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Y185" i="6" l="1"/>
  <c r="X186" i="6" s="1"/>
  <c r="X202" i="4"/>
  <c r="B200" i="4"/>
  <c r="C212" i="9"/>
  <c r="X216" i="9" s="1"/>
  <c r="Y955" i="9"/>
  <c r="B1002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C241" i="5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C233" i="6"/>
  <c r="C252" i="6" s="1"/>
  <c r="C228" i="6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6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24" i="6" l="1"/>
  <c r="C227" i="6" s="1"/>
  <c r="C229" i="6" s="1"/>
  <c r="C993" i="9"/>
  <c r="C996" i="9" s="1"/>
  <c r="C1002" i="9"/>
  <c r="C1021" i="9" s="1"/>
  <c r="C997" i="9" s="1"/>
  <c r="B233" i="6"/>
  <c r="Y216" i="9"/>
  <c r="Y235" i="9" s="1"/>
  <c r="Y211" i="9" s="1"/>
  <c r="Y212" i="9" s="1"/>
  <c r="C262" i="9" s="1"/>
  <c r="C281" i="9" s="1"/>
  <c r="C258" i="9" s="1"/>
  <c r="C259" i="9" s="1"/>
  <c r="Y181" i="3"/>
  <c r="C230" i="3" s="1"/>
  <c r="C249" i="3" s="1"/>
  <c r="C225" i="3" s="1"/>
  <c r="B214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21" i="3"/>
  <c r="C224" i="3" s="1"/>
  <c r="C286" i="10"/>
  <c r="C305" i="10" s="1"/>
  <c r="C282" i="10" s="1"/>
  <c r="C283" i="10" s="1"/>
  <c r="X237" i="10"/>
  <c r="C282" i="15"/>
  <c r="C998" i="9" l="1"/>
  <c r="X213" i="9"/>
  <c r="X182" i="3"/>
  <c r="C226" i="3"/>
  <c r="Y230" i="3" s="1"/>
  <c r="Y249" i="3" s="1"/>
  <c r="Y225" i="3" s="1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X230" i="3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2" i="9"/>
  <c r="B260" i="9"/>
  <c r="Y262" i="9"/>
  <c r="Y281" i="9" s="1"/>
  <c r="Y258" i="9" s="1"/>
  <c r="Y259" i="9" s="1"/>
  <c r="X1002" i="9"/>
  <c r="Y1002" i="9"/>
  <c r="Y1021" i="9" s="1"/>
  <c r="Y997" i="9" s="1"/>
  <c r="B1000" i="9"/>
  <c r="Y993" i="9"/>
  <c r="Y996" i="9" s="1"/>
  <c r="Y998" i="9" s="1"/>
  <c r="X999" i="9" s="1"/>
  <c r="B228" i="3" l="1"/>
  <c r="Y230" i="6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8" i="9"/>
  <c r="C299" i="9"/>
  <c r="C302" i="9" s="1"/>
  <c r="C308" i="9"/>
  <c r="C327" i="9" s="1"/>
  <c r="C303" i="9" s="1"/>
  <c r="X260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Y297" i="14" l="1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4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X298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X337" i="2" l="1"/>
  <c r="C333" i="11"/>
  <c r="C352" i="11" s="1"/>
  <c r="C328" i="11" s="1"/>
  <c r="C329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Y333" i="11"/>
  <c r="Y352" i="11" s="1"/>
  <c r="Y328" i="11" s="1"/>
  <c r="B331" i="11"/>
  <c r="Y324" i="1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8" i="9"/>
  <c r="Y308" i="9"/>
  <c r="Y318" i="9" s="1"/>
  <c r="Y303" i="9" s="1"/>
  <c r="B306" i="9"/>
  <c r="Y299" i="9"/>
  <c r="X274" i="7"/>
  <c r="B271" i="7"/>
  <c r="Y274" i="7"/>
  <c r="Y293" i="7" s="1"/>
  <c r="Y270" i="7" s="1"/>
  <c r="Y266" i="7"/>
  <c r="Y269" i="7" s="1"/>
  <c r="X334" i="2" l="1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Y337" i="5"/>
  <c r="Y351" i="5" s="1"/>
  <c r="Y332" i="5" s="1"/>
  <c r="Y328" i="5"/>
  <c r="Y331" i="5" s="1"/>
  <c r="Y333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Y327" i="11"/>
  <c r="Y329" i="11" s="1"/>
  <c r="C379" i="14"/>
  <c r="C382" i="14" s="1"/>
  <c r="C384" i="14" s="1"/>
  <c r="X343" i="14"/>
  <c r="Y271" i="7"/>
  <c r="C355" i="9"/>
  <c r="C368" i="9" s="1"/>
  <c r="C351" i="9" s="1"/>
  <c r="Y302" i="9"/>
  <c r="Y304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0" i="4"/>
  <c r="C359" i="4" s="1"/>
  <c r="C335" i="4" s="1"/>
  <c r="C346" i="8"/>
  <c r="C349" i="8" s="1"/>
  <c r="C351" i="8" s="1"/>
  <c r="C378" i="15"/>
  <c r="C397" i="15" s="1"/>
  <c r="C374" i="15" s="1"/>
  <c r="Y325" i="15"/>
  <c r="Y327" i="15" s="1"/>
  <c r="B335" i="5" l="1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7" i="9"/>
  <c r="C350" i="9" s="1"/>
  <c r="C352" i="9" s="1"/>
  <c r="X305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34" i="5"/>
  <c r="C384" i="5"/>
  <c r="C397" i="5" s="1"/>
  <c r="C380" i="5" s="1"/>
  <c r="C381" i="5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C336" i="4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15" i="7" l="1"/>
  <c r="X320" i="7" s="1"/>
  <c r="Y384" i="14"/>
  <c r="B428" i="14" s="1"/>
  <c r="Y326" i="6"/>
  <c r="Y340" i="6" s="1"/>
  <c r="Y321" i="6" s="1"/>
  <c r="Y322" i="6" s="1"/>
  <c r="B324" i="6"/>
  <c r="Y381" i="2"/>
  <c r="B425" i="2" s="1"/>
  <c r="X384" i="5"/>
  <c r="B382" i="5"/>
  <c r="Y384" i="5"/>
  <c r="Y397" i="5" s="1"/>
  <c r="Y380" i="5" s="1"/>
  <c r="Y381" i="5" s="1"/>
  <c r="C423" i="16"/>
  <c r="C435" i="16" s="1"/>
  <c r="C418" i="16" s="1"/>
  <c r="C419" i="16" s="1"/>
  <c r="X375" i="16"/>
  <c r="B423" i="16"/>
  <c r="X355" i="9"/>
  <c r="B353" i="9"/>
  <c r="Y355" i="9"/>
  <c r="Y368" i="9" s="1"/>
  <c r="Y351" i="9" s="1"/>
  <c r="Y352" i="9" s="1"/>
  <c r="C385" i="12"/>
  <c r="C388" i="12" s="1"/>
  <c r="C390" i="12" s="1"/>
  <c r="X343" i="12"/>
  <c r="C416" i="2"/>
  <c r="C419" i="2" s="1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18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Y320" i="7"/>
  <c r="Y334" i="7" s="1"/>
  <c r="Y315" i="7" s="1"/>
  <c r="Y311" i="7"/>
  <c r="Y314" i="7" s="1"/>
  <c r="C376" i="10"/>
  <c r="Y316" i="7" l="1"/>
  <c r="C366" i="7" s="1"/>
  <c r="C378" i="7" s="1"/>
  <c r="C362" i="7" s="1"/>
  <c r="B317" i="7"/>
  <c r="X385" i="14"/>
  <c r="X382" i="2"/>
  <c r="X323" i="6"/>
  <c r="C357" i="6"/>
  <c r="C360" i="6" s="1"/>
  <c r="C362" i="6" s="1"/>
  <c r="C365" i="6"/>
  <c r="C378" i="6" s="1"/>
  <c r="C361" i="6" s="1"/>
  <c r="C425" i="2"/>
  <c r="C438" i="2" s="1"/>
  <c r="C420" i="2" s="1"/>
  <c r="C421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X317" i="7"/>
  <c r="C361" i="3"/>
  <c r="C364" i="3" s="1"/>
  <c r="X319" i="3"/>
  <c r="C369" i="3"/>
  <c r="C381" i="3" s="1"/>
  <c r="C365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Y390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5" i="9"/>
  <c r="C395" i="9"/>
  <c r="C408" i="9" s="1"/>
  <c r="C390" i="9" s="1"/>
  <c r="C391" i="9" s="1"/>
  <c r="X353" i="9"/>
  <c r="C424" i="5"/>
  <c r="C436" i="5" s="1"/>
  <c r="C419" i="5" s="1"/>
  <c r="B424" i="5"/>
  <c r="C415" i="5"/>
  <c r="C418" i="5" s="1"/>
  <c r="C420" i="5" s="1"/>
  <c r="X382" i="5"/>
  <c r="C358" i="7" l="1"/>
  <c r="C361" i="7" s="1"/>
  <c r="C363" i="7" s="1"/>
  <c r="X367" i="7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X365" i="6"/>
  <c r="B363" i="6"/>
  <c r="Y365" i="6"/>
  <c r="Y378" i="6" s="1"/>
  <c r="Y361" i="6" s="1"/>
  <c r="Y357" i="6"/>
  <c r="Y360" i="6" s="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5" i="9"/>
  <c r="Y395" i="9"/>
  <c r="Y408" i="9" s="1"/>
  <c r="Y390" i="9" s="1"/>
  <c r="Y391" i="9" s="1"/>
  <c r="B393" i="9"/>
  <c r="X425" i="2"/>
  <c r="Y425" i="2"/>
  <c r="Y438" i="2" s="1"/>
  <c r="Y420" i="2" s="1"/>
  <c r="Y421" i="2" s="1"/>
  <c r="B423" i="2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66" i="3"/>
  <c r="B364" i="7"/>
  <c r="Y359" i="7"/>
  <c r="Y362" i="7" s="1"/>
  <c r="Y367" i="7" l="1"/>
  <c r="Y379" i="7" s="1"/>
  <c r="Y363" i="7" s="1"/>
  <c r="Y364" i="7" s="1"/>
  <c r="B406" i="7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40" i="9"/>
  <c r="C453" i="9" s="1"/>
  <c r="C436" i="9" s="1"/>
  <c r="X392" i="9"/>
  <c r="C432" i="9"/>
  <c r="C435" i="9" s="1"/>
  <c r="C437" i="9" s="1"/>
  <c r="C452" i="5"/>
  <c r="C455" i="5" s="1"/>
  <c r="C457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C462" i="2"/>
  <c r="C465" i="2" s="1"/>
  <c r="X422" i="2"/>
  <c r="C470" i="2"/>
  <c r="C484" i="2" s="1"/>
  <c r="C466" i="2" s="1"/>
  <c r="Y362" i="6"/>
  <c r="C406" i="7" l="1"/>
  <c r="C419" i="7" s="1"/>
  <c r="C401" i="7" s="1"/>
  <c r="Y469" i="13"/>
  <c r="X470" i="13" s="1"/>
  <c r="C397" i="7"/>
  <c r="C400" i="7" s="1"/>
  <c r="C402" i="7" s="1"/>
  <c r="X365" i="7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X460" i="5"/>
  <c r="B458" i="5"/>
  <c r="Y460" i="5"/>
  <c r="Y473" i="5" s="1"/>
  <c r="Y456" i="5" s="1"/>
  <c r="Y452" i="5"/>
  <c r="Y455" i="5" s="1"/>
  <c r="C482" i="12"/>
  <c r="C501" i="12" s="1"/>
  <c r="C478" i="12" s="1"/>
  <c r="C474" i="12"/>
  <c r="C477" i="12" s="1"/>
  <c r="X436" i="12"/>
  <c r="C467" i="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40" i="9"/>
  <c r="Y453" i="9" s="1"/>
  <c r="Y436" i="9" s="1"/>
  <c r="Y437" i="9" s="1"/>
  <c r="X440" i="9"/>
  <c r="B438" i="9"/>
  <c r="C518" i="14"/>
  <c r="C530" i="14" s="1"/>
  <c r="C513" i="14" s="1"/>
  <c r="C514" i="14" s="1"/>
  <c r="B518" i="14"/>
  <c r="X470" i="14"/>
  <c r="Y457" i="5" l="1"/>
  <c r="C491" i="5" s="1"/>
  <c r="C494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X406" i="7"/>
  <c r="Y406" i="7"/>
  <c r="Y419" i="7" s="1"/>
  <c r="Y401" i="7" s="1"/>
  <c r="B404" i="7"/>
  <c r="Y397" i="7"/>
  <c r="Y400" i="7" s="1"/>
  <c r="Y402" i="7" s="1"/>
  <c r="B500" i="5"/>
  <c r="C500" i="5"/>
  <c r="C512" i="5" s="1"/>
  <c r="C495" i="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8" i="9"/>
  <c r="C491" i="9" s="1"/>
  <c r="C473" i="9" s="1"/>
  <c r="X438" i="9"/>
  <c r="B478" i="9"/>
  <c r="C469" i="9"/>
  <c r="C472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X458" i="5" l="1"/>
  <c r="Y474" i="11"/>
  <c r="X475" i="11" s="1"/>
  <c r="Y467" i="2"/>
  <c r="C500" i="2" s="1"/>
  <c r="C503" i="2" s="1"/>
  <c r="C474" i="9"/>
  <c r="Y478" i="9" s="1"/>
  <c r="Y491" i="9" s="1"/>
  <c r="Y473" i="9" s="1"/>
  <c r="Y474" i="9" s="1"/>
  <c r="X408" i="3"/>
  <c r="Y408" i="3"/>
  <c r="Y423" i="3" s="1"/>
  <c r="Y403" i="3" s="1"/>
  <c r="B406" i="3"/>
  <c r="Y399" i="3"/>
  <c r="Y402" i="3" s="1"/>
  <c r="B509" i="2"/>
  <c r="C509" i="2"/>
  <c r="C525" i="2" s="1"/>
  <c r="C504" i="2" s="1"/>
  <c r="Y477" i="8"/>
  <c r="Y490" i="8" s="1"/>
  <c r="Y472" i="8" s="1"/>
  <c r="Y473" i="8" s="1"/>
  <c r="B475" i="8"/>
  <c r="X477" i="8"/>
  <c r="C523" i="11"/>
  <c r="C542" i="11" s="1"/>
  <c r="C518" i="11" s="1"/>
  <c r="C519" i="11" s="1"/>
  <c r="B476" i="9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01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C496" i="5"/>
  <c r="C451" i="7"/>
  <c r="C464" i="7" s="1"/>
  <c r="C447" i="7" s="1"/>
  <c r="X403" i="7"/>
  <c r="C443" i="7"/>
  <c r="C446" i="7" s="1"/>
  <c r="C448" i="7" s="1"/>
  <c r="Y465" i="15"/>
  <c r="C564" i="13"/>
  <c r="C578" i="13" s="1"/>
  <c r="C560" i="13" s="1"/>
  <c r="C561" i="13" s="1"/>
  <c r="X515" i="13"/>
  <c r="B523" i="11" l="1"/>
  <c r="X468" i="2"/>
  <c r="Y404" i="3"/>
  <c r="X405" i="3" s="1"/>
  <c r="C469" i="4"/>
  <c r="X472" i="4" s="1"/>
  <c r="X478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3" i="9"/>
  <c r="C538" i="9" s="1"/>
  <c r="C519" i="9" s="1"/>
  <c r="C520" i="9" s="1"/>
  <c r="X475" i="9"/>
  <c r="C522" i="8"/>
  <c r="C537" i="8" s="1"/>
  <c r="C518" i="8" s="1"/>
  <c r="C519" i="8" s="1"/>
  <c r="X474" i="8"/>
  <c r="Y451" i="7"/>
  <c r="Y464" i="7" s="1"/>
  <c r="Y447" i="7" s="1"/>
  <c r="Y443" i="7"/>
  <c r="Y446" i="7" s="1"/>
  <c r="C482" i="7"/>
  <c r="C485" i="7" s="1"/>
  <c r="X451" i="7"/>
  <c r="B449" i="7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/>
  <c r="C458" i="3" s="1"/>
  <c r="C440" i="3" s="1"/>
  <c r="C436" i="3" l="1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3" i="9"/>
  <c r="B521" i="9"/>
  <c r="Y523" i="9"/>
  <c r="Y538" i="9" s="1"/>
  <c r="Y519" i="9" s="1"/>
  <c r="Y515" i="9"/>
  <c r="Y518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Y448" i="7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44" i="3" l="1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C471" i="6"/>
  <c r="C474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20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C491" i="7"/>
  <c r="C504" i="7" s="1"/>
  <c r="C486" i="7" s="1"/>
  <c r="C487" i="7" s="1"/>
  <c r="X449" i="7"/>
  <c r="B491" i="7"/>
  <c r="Y528" i="12"/>
  <c r="Y547" i="12" s="1"/>
  <c r="Y523" i="12" s="1"/>
  <c r="B526" i="12"/>
  <c r="Y519" i="12"/>
  <c r="Y522" i="12" s="1"/>
  <c r="Y524" i="12" s="1"/>
  <c r="X528" i="12"/>
  <c r="B480" i="6" l="1"/>
  <c r="C476" i="6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5" i="9"/>
  <c r="C556" i="9"/>
  <c r="C559" i="9" s="1"/>
  <c r="C565" i="9"/>
  <c r="C580" i="9" s="1"/>
  <c r="C560" i="9" s="1"/>
  <c r="X521" i="9"/>
  <c r="C682" i="1"/>
  <c r="C694" i="1" s="1"/>
  <c r="C678" i="1" s="1"/>
  <c r="Y629" i="1"/>
  <c r="Y631" i="1" s="1"/>
  <c r="Y491" i="7"/>
  <c r="Y504" i="7" s="1"/>
  <c r="Y486" i="7" s="1"/>
  <c r="B489" i="7"/>
  <c r="Y482" i="7"/>
  <c r="Y485" i="7" s="1"/>
  <c r="Y487" i="7" s="1"/>
  <c r="X491" i="7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578" i="5"/>
  <c r="C581" i="5" s="1"/>
  <c r="C587" i="5"/>
  <c r="C600" i="5" s="1"/>
  <c r="C582" i="5" s="1"/>
  <c r="Y480" i="6"/>
  <c r="Y493" i="6" s="1"/>
  <c r="Y475" i="6" s="1"/>
  <c r="Y476" i="6" s="1"/>
  <c r="B478" i="6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C508" i="4" l="1"/>
  <c r="Y512" i="4" s="1"/>
  <c r="Y526" i="4" s="1"/>
  <c r="Y507" i="4" s="1"/>
  <c r="C578" i="12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B510" i="4"/>
  <c r="X512" i="4"/>
  <c r="C618" i="11"/>
  <c r="B620" i="11" s="1"/>
  <c r="X574" i="11"/>
  <c r="B622" i="11"/>
  <c r="C561" i="9"/>
  <c r="Y565" i="9" s="1"/>
  <c r="Y580" i="9" s="1"/>
  <c r="Y560" i="9" s="1"/>
  <c r="Y561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5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C583" i="5"/>
  <c r="X559" i="2"/>
  <c r="B557" i="2"/>
  <c r="Y559" i="2"/>
  <c r="Y571" i="2" s="1"/>
  <c r="Y555" i="2" s="1"/>
  <c r="Y551" i="2"/>
  <c r="Y554" i="2" s="1"/>
  <c r="Y556" i="2" s="1"/>
  <c r="C536" i="7"/>
  <c r="C551" i="7" s="1"/>
  <c r="C532" i="7" s="1"/>
  <c r="C528" i="7"/>
  <c r="C531" i="7" s="1"/>
  <c r="X488" i="7"/>
  <c r="Y503" i="4" l="1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3" i="9"/>
  <c r="B605" i="8"/>
  <c r="Y599" i="8"/>
  <c r="Y602" i="8" s="1"/>
  <c r="C533" i="7"/>
  <c r="C600" i="9"/>
  <c r="C603" i="9" s="1"/>
  <c r="C605" i="9" s="1"/>
  <c r="X562" i="9"/>
  <c r="C606" i="15"/>
  <c r="C625" i="15" s="1"/>
  <c r="C601" i="15" s="1"/>
  <c r="C602" i="15" s="1"/>
  <c r="X558" i="15"/>
  <c r="B606" i="15"/>
  <c r="B595" i="2"/>
  <c r="C586" i="2"/>
  <c r="C589" i="2" s="1"/>
  <c r="C595" i="2"/>
  <c r="C612" i="2" s="1"/>
  <c r="C590" i="2" s="1"/>
  <c r="X557" i="2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C550" i="4" l="1"/>
  <c r="C553" i="4" s="1"/>
  <c r="X509" i="4"/>
  <c r="C530" i="10"/>
  <c r="X533" i="10" s="1"/>
  <c r="C558" i="4"/>
  <c r="C571" i="4" s="1"/>
  <c r="C554" i="4" s="1"/>
  <c r="C555" i="4" s="1"/>
  <c r="X558" i="4" s="1"/>
  <c r="Y607" i="8"/>
  <c r="Y626" i="8" s="1"/>
  <c r="Y603" i="8" s="1"/>
  <c r="B531" i="10"/>
  <c r="Y483" i="3"/>
  <c r="Y494" i="3" s="1"/>
  <c r="Y478" i="3" s="1"/>
  <c r="X483" i="3"/>
  <c r="B481" i="3"/>
  <c r="Y474" i="3"/>
  <c r="Y477" i="3" s="1"/>
  <c r="Y550" i="4"/>
  <c r="Y553" i="4" s="1"/>
  <c r="C591" i="2"/>
  <c r="Y595" i="2" s="1"/>
  <c r="Y612" i="2" s="1"/>
  <c r="Y590" i="2" s="1"/>
  <c r="Y591" i="2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Y509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8" i="9"/>
  <c r="B606" i="9"/>
  <c r="Y608" i="9"/>
  <c r="Y627" i="9" s="1"/>
  <c r="Y604" i="9" s="1"/>
  <c r="Y600" i="9"/>
  <c r="Y603" i="9" s="1"/>
  <c r="X536" i="7"/>
  <c r="B534" i="7"/>
  <c r="Y528" i="7"/>
  <c r="Y531" i="7" s="1"/>
  <c r="Y536" i="7"/>
  <c r="Y551" i="7" s="1"/>
  <c r="Y532" i="7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Y525" i="10" l="1"/>
  <c r="Y528" i="10" s="1"/>
  <c r="Y533" i="10"/>
  <c r="Y552" i="10" s="1"/>
  <c r="Y529" i="10" s="1"/>
  <c r="Y558" i="4"/>
  <c r="Y571" i="4" s="1"/>
  <c r="Y554" i="4" s="1"/>
  <c r="Y555" i="4" s="1"/>
  <c r="B556" i="4"/>
  <c r="X595" i="2"/>
  <c r="Y479" i="3"/>
  <c r="B593" i="2"/>
  <c r="Y605" i="9"/>
  <c r="B654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X606" i="9"/>
  <c r="C632" i="2"/>
  <c r="C635" i="2" s="1"/>
  <c r="X592" i="2"/>
  <c r="C640" i="2"/>
  <c r="C654" i="2" s="1"/>
  <c r="C636" i="2" s="1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Y533" i="7"/>
  <c r="C653" i="15"/>
  <c r="C666" i="15" s="1"/>
  <c r="C649" i="15" s="1"/>
  <c r="Y600" i="15"/>
  <c r="Y602" i="15" s="1"/>
  <c r="Y530" i="10" l="1"/>
  <c r="X531" i="10" s="1"/>
  <c r="B576" i="10"/>
  <c r="C589" i="4"/>
  <c r="C592" i="4" s="1"/>
  <c r="B598" i="4"/>
  <c r="C598" i="4"/>
  <c r="C611" i="4" s="1"/>
  <c r="C593" i="4" s="1"/>
  <c r="C594" i="4" s="1"/>
  <c r="X598" i="4" s="1"/>
  <c r="X556" i="4"/>
  <c r="C645" i="9"/>
  <c r="C648" i="9" s="1"/>
  <c r="C517" i="3"/>
  <c r="C520" i="3" s="1"/>
  <c r="X480" i="3"/>
  <c r="C525" i="3"/>
  <c r="C541" i="3" s="1"/>
  <c r="C521" i="3" s="1"/>
  <c r="Y589" i="4"/>
  <c r="Y592" i="4" s="1"/>
  <c r="C654" i="9"/>
  <c r="C669" i="9" s="1"/>
  <c r="C649" i="9" s="1"/>
  <c r="C650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666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578" i="7"/>
  <c r="C593" i="7" s="1"/>
  <c r="C573" i="7" s="1"/>
  <c r="B578" i="7"/>
  <c r="C569" i="7"/>
  <c r="C572" i="7" s="1"/>
  <c r="C574" i="7" s="1"/>
  <c r="X534" i="7"/>
  <c r="C649" i="8"/>
  <c r="C666" i="12"/>
  <c r="C669" i="12" s="1"/>
  <c r="C671" i="12" s="1"/>
  <c r="X624" i="12"/>
  <c r="C637" i="2"/>
  <c r="Y598" i="4" l="1"/>
  <c r="Y611" i="4" s="1"/>
  <c r="Y593" i="4" s="1"/>
  <c r="B596" i="4"/>
  <c r="C567" i="10"/>
  <c r="C570" i="10" s="1"/>
  <c r="C572" i="10" s="1"/>
  <c r="Y576" i="10" s="1"/>
  <c r="Y594" i="10" s="1"/>
  <c r="Y571" i="10" s="1"/>
  <c r="C576" i="10"/>
  <c r="C594" i="10" s="1"/>
  <c r="C571" i="10" s="1"/>
  <c r="C522" i="3"/>
  <c r="Y594" i="4"/>
  <c r="C639" i="4" s="1"/>
  <c r="C658" i="4" s="1"/>
  <c r="C635" i="4" s="1"/>
  <c r="Y654" i="9"/>
  <c r="Y669" i="9" s="1"/>
  <c r="Y649" i="9" s="1"/>
  <c r="Y650" i="9" s="1"/>
  <c r="X651" i="9" s="1"/>
  <c r="X654" i="9"/>
  <c r="B652" i="9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578" i="7"/>
  <c r="Y593" i="7" s="1"/>
  <c r="Y573" i="7" s="1"/>
  <c r="B576" i="7"/>
  <c r="Y569" i="7"/>
  <c r="Y572" i="7" s="1"/>
  <c r="Y574" i="7" s="1"/>
  <c r="X578" i="7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Y670" i="5"/>
  <c r="Y684" i="5" s="1"/>
  <c r="Y665" i="5" s="1"/>
  <c r="Y666" i="5" s="1"/>
  <c r="X670" i="5"/>
  <c r="B667" i="5"/>
  <c r="C578" i="6"/>
  <c r="C581" i="6" s="1"/>
  <c r="C583" i="6" s="1"/>
  <c r="X551" i="6"/>
  <c r="C768" i="1"/>
  <c r="C787" i="1" s="1"/>
  <c r="C764" i="1" s="1"/>
  <c r="Y715" i="1"/>
  <c r="Y717" i="1" s="1"/>
  <c r="Y567" i="10" l="1"/>
  <c r="Y570" i="10" s="1"/>
  <c r="Y572" i="10" s="1"/>
  <c r="B574" i="10"/>
  <c r="X576" i="10"/>
  <c r="Y671" i="12"/>
  <c r="X595" i="4"/>
  <c r="B523" i="3"/>
  <c r="Y517" i="3"/>
  <c r="Y520" i="3" s="1"/>
  <c r="X525" i="3"/>
  <c r="Y525" i="3"/>
  <c r="Y541" i="3" s="1"/>
  <c r="Y521" i="3" s="1"/>
  <c r="C631" i="4"/>
  <c r="C634" i="4" s="1"/>
  <c r="C636" i="4" s="1"/>
  <c r="Y631" i="4" s="1"/>
  <c r="Y634" i="4" s="1"/>
  <c r="Y586" i="6"/>
  <c r="Y605" i="6" s="1"/>
  <c r="Y582" i="6" s="1"/>
  <c r="Y583" i="6" s="1"/>
  <c r="X586" i="6"/>
  <c r="B584" i="6"/>
  <c r="C611" i="7"/>
  <c r="C614" i="7" s="1"/>
  <c r="C619" i="7"/>
  <c r="C638" i="7" s="1"/>
  <c r="C615" i="7" s="1"/>
  <c r="X575" i="7"/>
  <c r="C720" i="12"/>
  <c r="C739" i="12" s="1"/>
  <c r="C715" i="12" s="1"/>
  <c r="X672" i="12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16" i="12"/>
  <c r="C614" i="10" l="1"/>
  <c r="C617" i="10" s="1"/>
  <c r="C622" i="10"/>
  <c r="C636" i="10" s="1"/>
  <c r="C618" i="10" s="1"/>
  <c r="X573" i="10"/>
  <c r="C616" i="7"/>
  <c r="X619" i="7" s="1"/>
  <c r="Y522" i="3"/>
  <c r="X639" i="4"/>
  <c r="B637" i="4"/>
  <c r="Y639" i="4"/>
  <c r="Y658" i="4" s="1"/>
  <c r="Y635" i="4" s="1"/>
  <c r="Y636" i="4" s="1"/>
  <c r="X637" i="4" s="1"/>
  <c r="Y693" i="15"/>
  <c r="Y705" i="15" s="1"/>
  <c r="Y688" i="15" s="1"/>
  <c r="Y689" i="15" s="1"/>
  <c r="X690" i="15" s="1"/>
  <c r="B691" i="15"/>
  <c r="X693" i="15"/>
  <c r="Y720" i="12"/>
  <c r="Y739" i="12" s="1"/>
  <c r="Y715" i="12" s="1"/>
  <c r="B718" i="12"/>
  <c r="Y711" i="12"/>
  <c r="X720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B617" i="7"/>
  <c r="Y611" i="7"/>
  <c r="Y614" i="7" s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32" i="6"/>
  <c r="C646" i="6" s="1"/>
  <c r="C627" i="6" s="1"/>
  <c r="X584" i="6"/>
  <c r="B632" i="6"/>
  <c r="C623" i="6"/>
  <c r="C626" i="6" s="1"/>
  <c r="C685" i="4" l="1"/>
  <c r="C704" i="4" s="1"/>
  <c r="C680" i="4" s="1"/>
  <c r="C619" i="10"/>
  <c r="Y622" i="10" s="1"/>
  <c r="Y636" i="10" s="1"/>
  <c r="Y618" i="10" s="1"/>
  <c r="X622" i="10"/>
  <c r="Y614" i="10"/>
  <c r="Y617" i="10" s="1"/>
  <c r="Y616" i="7"/>
  <c r="C656" i="7" s="1"/>
  <c r="C659" i="7" s="1"/>
  <c r="Y619" i="7"/>
  <c r="Y638" i="7" s="1"/>
  <c r="Y615" i="7" s="1"/>
  <c r="Y709" i="5"/>
  <c r="B685" i="4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676" i="4"/>
  <c r="C679" i="4" s="1"/>
  <c r="C681" i="4" s="1"/>
  <c r="Y685" i="4" s="1"/>
  <c r="Y704" i="4" s="1"/>
  <c r="Y680" i="4" s="1"/>
  <c r="C728" i="2"/>
  <c r="C740" i="2" s="1"/>
  <c r="C724" i="2" s="1"/>
  <c r="C720" i="2"/>
  <c r="C723" i="2" s="1"/>
  <c r="X678" i="2"/>
  <c r="B665" i="7"/>
  <c r="C665" i="7"/>
  <c r="C678" i="7" s="1"/>
  <c r="C660" i="7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753" i="5"/>
  <c r="C768" i="5" s="1"/>
  <c r="C748" i="5" s="1"/>
  <c r="C749" i="5" s="1"/>
  <c r="X710" i="5"/>
  <c r="Y619" i="10" l="1"/>
  <c r="B661" i="10" s="1"/>
  <c r="B620" i="10"/>
  <c r="C661" i="10"/>
  <c r="C680" i="10" s="1"/>
  <c r="C656" i="10" s="1"/>
  <c r="X620" i="10"/>
  <c r="X617" i="7"/>
  <c r="Y759" i="11"/>
  <c r="C808" i="11" s="1"/>
  <c r="C827" i="11" s="1"/>
  <c r="C803" i="11" s="1"/>
  <c r="C804" i="11" s="1"/>
  <c r="C561" i="3"/>
  <c r="Y556" i="3" s="1"/>
  <c r="Y559" i="3" s="1"/>
  <c r="C725" i="2"/>
  <c r="C661" i="7"/>
  <c r="X665" i="7" s="1"/>
  <c r="X565" i="3"/>
  <c r="B630" i="6"/>
  <c r="X632" i="6"/>
  <c r="X685" i="4"/>
  <c r="B683" i="4"/>
  <c r="Y676" i="4"/>
  <c r="Y679" i="4" s="1"/>
  <c r="Y681" i="4" s="1"/>
  <c r="C724" i="4" s="1"/>
  <c r="C727" i="4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28" i="2"/>
  <c r="Y740" i="2" s="1"/>
  <c r="Y724" i="2" s="1"/>
  <c r="Y720" i="2"/>
  <c r="Y723" i="2" s="1"/>
  <c r="X728" i="2"/>
  <c r="B726" i="2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Y665" i="7"/>
  <c r="Y678" i="7" s="1"/>
  <c r="Y660" i="7" s="1"/>
  <c r="Y656" i="7"/>
  <c r="Y659" i="7" s="1"/>
  <c r="Y661" i="7" s="1"/>
  <c r="Y565" i="3" l="1"/>
  <c r="Y582" i="3" s="1"/>
  <c r="Y560" i="3" s="1"/>
  <c r="C652" i="10"/>
  <c r="C655" i="10" s="1"/>
  <c r="C657" i="10" s="1"/>
  <c r="B663" i="7"/>
  <c r="B808" i="11"/>
  <c r="B563" i="3"/>
  <c r="Y725" i="2"/>
  <c r="B767" i="2" s="1"/>
  <c r="Y561" i="3"/>
  <c r="C602" i="3" s="1"/>
  <c r="C605" i="3" s="1"/>
  <c r="X682" i="4"/>
  <c r="C732" i="4"/>
  <c r="C747" i="4" s="1"/>
  <c r="C728" i="4" s="1"/>
  <c r="C729" i="4" s="1"/>
  <c r="Y808" i="11"/>
  <c r="Y827" i="11" s="1"/>
  <c r="Y803" i="11" s="1"/>
  <c r="B806" i="11"/>
  <c r="Y799" i="11"/>
  <c r="X808" i="11"/>
  <c r="C706" i="7"/>
  <c r="C721" i="7" s="1"/>
  <c r="C702" i="7" s="1"/>
  <c r="X662" i="7"/>
  <c r="C698" i="7"/>
  <c r="C701" i="7" s="1"/>
  <c r="C703" i="7" s="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C767" i="2" l="1"/>
  <c r="C781" i="2" s="1"/>
  <c r="C762" i="2" s="1"/>
  <c r="C758" i="2"/>
  <c r="C761" i="2" s="1"/>
  <c r="Y661" i="10"/>
  <c r="Y676" i="10" s="1"/>
  <c r="Y656" i="10" s="1"/>
  <c r="Y652" i="10"/>
  <c r="Y655" i="10" s="1"/>
  <c r="Y657" i="10"/>
  <c r="C696" i="10" s="1"/>
  <c r="C699" i="10" s="1"/>
  <c r="B659" i="10"/>
  <c r="X661" i="10"/>
  <c r="X726" i="2"/>
  <c r="X562" i="3"/>
  <c r="C610" i="3"/>
  <c r="C629" i="3" s="1"/>
  <c r="C606" i="3" s="1"/>
  <c r="C607" i="3" s="1"/>
  <c r="Y724" i="4"/>
  <c r="Y727" i="4" s="1"/>
  <c r="Y732" i="4"/>
  <c r="Y747" i="4" s="1"/>
  <c r="Y728" i="4" s="1"/>
  <c r="C763" i="4"/>
  <c r="C766" i="4" s="1"/>
  <c r="B730" i="4"/>
  <c r="X732" i="4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Y706" i="7"/>
  <c r="Y721" i="7" s="1"/>
  <c r="Y702" i="7" s="1"/>
  <c r="Y698" i="7"/>
  <c r="Y701" i="7" s="1"/>
  <c r="C737" i="7"/>
  <c r="C740" i="7" s="1"/>
  <c r="X706" i="7"/>
  <c r="B704" i="7"/>
  <c r="C855" i="11"/>
  <c r="C874" i="11" s="1"/>
  <c r="C851" i="11" s="1"/>
  <c r="Y802" i="11"/>
  <c r="Y804" i="11" s="1"/>
  <c r="C763" i="2" l="1"/>
  <c r="X658" i="10"/>
  <c r="C704" i="10"/>
  <c r="C723" i="10" s="1"/>
  <c r="C700" i="10" s="1"/>
  <c r="C701" i="10" s="1"/>
  <c r="Y729" i="4"/>
  <c r="C772" i="4" s="1"/>
  <c r="C789" i="4" s="1"/>
  <c r="C767" i="4" s="1"/>
  <c r="C768" i="4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Y703" i="7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X767" i="2"/>
  <c r="Y767" i="2"/>
  <c r="Y781" i="2" s="1"/>
  <c r="Y762" i="2" s="1"/>
  <c r="Y763" i="2" s="1"/>
  <c r="B765" i="2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700" i="10" l="1"/>
  <c r="Y717" i="10" s="1"/>
  <c r="Y696" i="10" s="1"/>
  <c r="X700" i="10"/>
  <c r="B702" i="10"/>
  <c r="Y692" i="10"/>
  <c r="Y695" i="10" s="1"/>
  <c r="X730" i="4"/>
  <c r="B772" i="4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C746" i="7"/>
  <c r="C762" i="7" s="1"/>
  <c r="C741" i="7" s="1"/>
  <c r="C742" i="7" s="1"/>
  <c r="X704" i="7"/>
  <c r="B746" i="7"/>
  <c r="Y772" i="4"/>
  <c r="Y789" i="4" s="1"/>
  <c r="Y767" i="4" s="1"/>
  <c r="B770" i="4"/>
  <c r="Y763" i="4"/>
  <c r="Y766" i="4" s="1"/>
  <c r="Y768" i="4" s="1"/>
  <c r="X772" i="4"/>
  <c r="Y855" i="11"/>
  <c r="Y874" i="11" s="1"/>
  <c r="Y851" i="11" s="1"/>
  <c r="Y847" i="11"/>
  <c r="Y850" i="11" s="1"/>
  <c r="C892" i="11"/>
  <c r="C895" i="11" s="1"/>
  <c r="X855" i="11"/>
  <c r="B853" i="11"/>
  <c r="Y697" i="10" l="1"/>
  <c r="C739" i="10" s="1"/>
  <c r="C742" i="10" s="1"/>
  <c r="Y852" i="11"/>
  <c r="C645" i="3"/>
  <c r="C648" i="3" s="1"/>
  <c r="X608" i="3"/>
  <c r="B654" i="3"/>
  <c r="C654" i="3"/>
  <c r="C670" i="3" s="1"/>
  <c r="C649" i="3" s="1"/>
  <c r="C901" i="11"/>
  <c r="C920" i="11" s="1"/>
  <c r="C896" i="11" s="1"/>
  <c r="C897" i="11" s="1"/>
  <c r="X853" i="11"/>
  <c r="B901" i="11"/>
  <c r="C817" i="4"/>
  <c r="C836" i="4" s="1"/>
  <c r="C813" i="4" s="1"/>
  <c r="C809" i="4"/>
  <c r="C812" i="4" s="1"/>
  <c r="X769" i="4"/>
  <c r="Y746" i="7"/>
  <c r="Y762" i="7" s="1"/>
  <c r="Y741" i="7" s="1"/>
  <c r="B744" i="7"/>
  <c r="Y737" i="7"/>
  <c r="X746" i="7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B748" i="10" l="1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Y740" i="7"/>
  <c r="Y742" i="7" s="1"/>
  <c r="C790" i="7"/>
  <c r="C809" i="7" s="1"/>
  <c r="C786" i="7" s="1"/>
  <c r="C814" i="4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Y748" i="10" l="1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Y817" i="4"/>
  <c r="Y836" i="4" s="1"/>
  <c r="Y813" i="4" s="1"/>
  <c r="Y809" i="4"/>
  <c r="Y812" i="4" s="1"/>
  <c r="C852" i="4"/>
  <c r="C855" i="4" s="1"/>
  <c r="X817" i="4"/>
  <c r="B815" i="4"/>
  <c r="C782" i="7"/>
  <c r="C785" i="7" s="1"/>
  <c r="C787" i="7" s="1"/>
  <c r="X743" i="7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/>
  <c r="C800" i="6" l="1"/>
  <c r="B802" i="6" s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Y814" i="4"/>
  <c r="C861" i="4" s="1"/>
  <c r="C877" i="4" s="1"/>
  <c r="C856" i="4" s="1"/>
  <c r="C857" i="4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86" i="11"/>
  <c r="C989" i="11" s="1"/>
  <c r="X949" i="11"/>
  <c r="B947" i="11"/>
  <c r="Y795" i="6"/>
  <c r="Y798" i="6" s="1"/>
  <c r="C921" i="5"/>
  <c r="C924" i="5" s="1"/>
  <c r="X886" i="5"/>
  <c r="B884" i="5"/>
  <c r="Y886" i="5"/>
  <c r="Y905" i="5" s="1"/>
  <c r="Y882" i="5" s="1"/>
  <c r="Y878" i="5"/>
  <c r="Y881" i="5" s="1"/>
  <c r="C827" i="7"/>
  <c r="C830" i="7" s="1"/>
  <c r="X790" i="7"/>
  <c r="B788" i="7"/>
  <c r="Y790" i="7"/>
  <c r="Y809" i="7" s="1"/>
  <c r="Y786" i="7" s="1"/>
  <c r="Y782" i="7"/>
  <c r="Y785" i="7" s="1"/>
  <c r="Y787" i="7" s="1"/>
  <c r="Y804" i="6" l="1"/>
  <c r="Y822" i="6" s="1"/>
  <c r="Y799" i="6" s="1"/>
  <c r="X804" i="6"/>
  <c r="Y687" i="3"/>
  <c r="Y690" i="3" s="1"/>
  <c r="Y849" i="2"/>
  <c r="C890" i="2" s="1"/>
  <c r="C893" i="2" s="1"/>
  <c r="Y800" i="6"/>
  <c r="X745" i="10"/>
  <c r="C784" i="10"/>
  <c r="C787" i="10" s="1"/>
  <c r="C789" i="10" s="1"/>
  <c r="Y695" i="3"/>
  <c r="Y714" i="3" s="1"/>
  <c r="Y691" i="3" s="1"/>
  <c r="B693" i="3"/>
  <c r="X815" i="4"/>
  <c r="B861" i="4"/>
  <c r="Y861" i="4"/>
  <c r="Y877" i="4" s="1"/>
  <c r="Y856" i="4" s="1"/>
  <c r="B859" i="4"/>
  <c r="Y852" i="4"/>
  <c r="Y855" i="4" s="1"/>
  <c r="Y857" i="4" s="1"/>
  <c r="X861" i="4"/>
  <c r="B836" i="7"/>
  <c r="C836" i="7"/>
  <c r="C852" i="7" s="1"/>
  <c r="C831" i="7" s="1"/>
  <c r="C832" i="7" s="1"/>
  <c r="X788" i="7"/>
  <c r="Y883" i="5"/>
  <c r="C851" i="6"/>
  <c r="C870" i="6" s="1"/>
  <c r="C847" i="6" s="1"/>
  <c r="C843" i="6"/>
  <c r="C846" i="6" s="1"/>
  <c r="X801" i="6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X850" i="2"/>
  <c r="Y692" i="3" l="1"/>
  <c r="C730" i="3" s="1"/>
  <c r="C733" i="3" s="1"/>
  <c r="C898" i="2"/>
  <c r="C917" i="2" s="1"/>
  <c r="C894" i="2" s="1"/>
  <c r="Y784" i="10"/>
  <c r="Y787" i="10" s="1"/>
  <c r="X792" i="10"/>
  <c r="Y792" i="10"/>
  <c r="Y811" i="10" s="1"/>
  <c r="Y788" i="10" s="1"/>
  <c r="C827" i="10"/>
  <c r="C830" i="10" s="1"/>
  <c r="B790" i="10"/>
  <c r="B739" i="3"/>
  <c r="X693" i="3"/>
  <c r="C739" i="3"/>
  <c r="C755" i="3" s="1"/>
  <c r="C734" i="3" s="1"/>
  <c r="C735" i="3" s="1"/>
  <c r="X739" i="3" s="1"/>
  <c r="C848" i="6"/>
  <c r="Y851" i="6" s="1"/>
  <c r="Y870" i="6" s="1"/>
  <c r="Y847" i="6" s="1"/>
  <c r="C895" i="2"/>
  <c r="B896" i="2" s="1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X836" i="7"/>
  <c r="Y836" i="7"/>
  <c r="Y852" i="7" s="1"/>
  <c r="Y831" i="7" s="1"/>
  <c r="B834" i="7"/>
  <c r="Y827" i="7"/>
  <c r="Y830" i="7" s="1"/>
  <c r="Y832" i="7" s="1"/>
  <c r="C995" i="11"/>
  <c r="C1014" i="11" s="1"/>
  <c r="C990" i="11" s="1"/>
  <c r="C991" i="11" s="1"/>
  <c r="X947" i="11"/>
  <c r="B995" i="11"/>
  <c r="X851" i="6"/>
  <c r="C906" i="4"/>
  <c r="C925" i="4" s="1"/>
  <c r="C902" i="4" s="1"/>
  <c r="C898" i="4"/>
  <c r="C901" i="4" s="1"/>
  <c r="X858" i="4"/>
  <c r="X898" i="2" l="1"/>
  <c r="Y789" i="10"/>
  <c r="Y843" i="6"/>
  <c r="Y846" i="6" s="1"/>
  <c r="Y848" i="6" s="1"/>
  <c r="Y730" i="3"/>
  <c r="Y733" i="3" s="1"/>
  <c r="B737" i="3"/>
  <c r="Y739" i="3"/>
  <c r="Y755" i="3" s="1"/>
  <c r="Y734" i="3" s="1"/>
  <c r="B849" i="6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03" i="4"/>
  <c r="C873" i="7"/>
  <c r="C876" i="7" s="1"/>
  <c r="X833" i="7"/>
  <c r="C881" i="7"/>
  <c r="C900" i="7" s="1"/>
  <c r="C877" i="7" s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35" i="3" l="1"/>
  <c r="X736" i="3" s="1"/>
  <c r="X849" i="6"/>
  <c r="C895" i="6"/>
  <c r="C913" i="6" s="1"/>
  <c r="C890" i="6" s="1"/>
  <c r="C891" i="6" s="1"/>
  <c r="Y895" i="6" s="1"/>
  <c r="Y913" i="6" s="1"/>
  <c r="Y890" i="6" s="1"/>
  <c r="Y891" i="6" s="1"/>
  <c r="B895" i="6"/>
  <c r="C836" i="10"/>
  <c r="C852" i="10" s="1"/>
  <c r="C831" i="10" s="1"/>
  <c r="C832" i="10" s="1"/>
  <c r="B836" i="10"/>
  <c r="X790" i="10"/>
  <c r="C775" i="3"/>
  <c r="C778" i="3" s="1"/>
  <c r="Y895" i="2"/>
  <c r="C935" i="2" s="1"/>
  <c r="C938" i="2" s="1"/>
  <c r="C951" i="12"/>
  <c r="B893" i="6"/>
  <c r="C1042" i="11"/>
  <c r="C1061" i="11" s="1"/>
  <c r="C1038" i="11" s="1"/>
  <c r="Y989" i="11"/>
  <c r="Y991" i="11" s="1"/>
  <c r="C1007" i="16"/>
  <c r="C1010" i="16" s="1"/>
  <c r="C1012" i="16" s="1"/>
  <c r="X965" i="16"/>
  <c r="C878" i="7"/>
  <c r="Y906" i="4"/>
  <c r="Y925" i="4" s="1"/>
  <c r="Y902" i="4" s="1"/>
  <c r="Y898" i="4"/>
  <c r="Y901" i="4" s="1"/>
  <c r="C943" i="4"/>
  <c r="C946" i="4" s="1"/>
  <c r="X906" i="4"/>
  <c r="B904" i="4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C783" i="3" l="1"/>
  <c r="C802" i="3" s="1"/>
  <c r="C779" i="3" s="1"/>
  <c r="C780" i="3" s="1"/>
  <c r="B944" i="2"/>
  <c r="X895" i="6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Y903" i="4"/>
  <c r="X881" i="7"/>
  <c r="B879" i="7"/>
  <c r="Y881" i="7"/>
  <c r="Y900" i="7" s="1"/>
  <c r="Y877" i="7" s="1"/>
  <c r="Y873" i="7"/>
  <c r="Y876" i="7" s="1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Y832" i="10" l="1"/>
  <c r="Y951" i="12"/>
  <c r="C1000" i="12" s="1"/>
  <c r="C1019" i="12" s="1"/>
  <c r="C995" i="12" s="1"/>
  <c r="C996" i="12" s="1"/>
  <c r="Y878" i="7"/>
  <c r="B925" i="7" s="1"/>
  <c r="X783" i="3"/>
  <c r="Y783" i="3"/>
  <c r="Y802" i="3" s="1"/>
  <c r="Y779" i="3" s="1"/>
  <c r="C818" i="3"/>
  <c r="C821" i="3" s="1"/>
  <c r="B781" i="3"/>
  <c r="Y775" i="3"/>
  <c r="Y778" i="3" s="1"/>
  <c r="X952" i="12"/>
  <c r="X944" i="2"/>
  <c r="Y944" i="2"/>
  <c r="Y960" i="2" s="1"/>
  <c r="Y939" i="2" s="1"/>
  <c r="B942" i="2"/>
  <c r="Y935" i="2"/>
  <c r="Y938" i="2" s="1"/>
  <c r="Y940" i="2" s="1"/>
  <c r="C916" i="7"/>
  <c r="C919" i="7" s="1"/>
  <c r="X879" i="7"/>
  <c r="C952" i="4"/>
  <c r="C971" i="4" s="1"/>
  <c r="C947" i="4" s="1"/>
  <c r="C948" i="4" s="1"/>
  <c r="X904" i="4"/>
  <c r="B952" i="4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C881" i="10" l="1"/>
  <c r="C900" i="10" s="1"/>
  <c r="C877" i="10" s="1"/>
  <c r="X833" i="10"/>
  <c r="C873" i="10"/>
  <c r="C876" i="10" s="1"/>
  <c r="C878" i="10" s="1"/>
  <c r="C925" i="7"/>
  <c r="C940" i="7" s="1"/>
  <c r="C920" i="7" s="1"/>
  <c r="B1000" i="12"/>
  <c r="Y780" i="3"/>
  <c r="B827" i="3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88" i="11"/>
  <c r="C1107" i="11" s="1"/>
  <c r="C1083" i="11" s="1"/>
  <c r="C1084" i="11" s="1"/>
  <c r="Y952" i="4"/>
  <c r="Y971" i="4" s="1"/>
  <c r="Y947" i="4" s="1"/>
  <c r="B950" i="4"/>
  <c r="Y943" i="4"/>
  <c r="Y946" i="4" s="1"/>
  <c r="Y948" i="4" s="1"/>
  <c r="X952" i="4"/>
  <c r="C1090" i="1"/>
  <c r="Y938" i="6"/>
  <c r="Y969" i="5"/>
  <c r="Y1000" i="12"/>
  <c r="Y1019" i="12" s="1"/>
  <c r="Y995" i="12" s="1"/>
  <c r="B998" i="12"/>
  <c r="Y991" i="12"/>
  <c r="X1000" i="12"/>
  <c r="C921" i="7"/>
  <c r="C980" i="2"/>
  <c r="C983" i="2" s="1"/>
  <c r="X941" i="2"/>
  <c r="C988" i="2"/>
  <c r="C1007" i="2" s="1"/>
  <c r="C984" i="2" s="1"/>
  <c r="Y881" i="10" l="1"/>
  <c r="Y900" i="10" s="1"/>
  <c r="Y877" i="10" s="1"/>
  <c r="B879" i="10"/>
  <c r="X881" i="10"/>
  <c r="Y873" i="10"/>
  <c r="Y876" i="10" s="1"/>
  <c r="Y878" i="10" s="1"/>
  <c r="C827" i="3"/>
  <c r="C846" i="3" s="1"/>
  <c r="C822" i="3" s="1"/>
  <c r="C823" i="3" s="1"/>
  <c r="Y827" i="3" s="1"/>
  <c r="Y844" i="3" s="1"/>
  <c r="Y822" i="3" s="1"/>
  <c r="X781" i="3"/>
  <c r="B1088" i="11"/>
  <c r="Y1088" i="11"/>
  <c r="Y1107" i="11" s="1"/>
  <c r="Y1083" i="11" s="1"/>
  <c r="B1086" i="11"/>
  <c r="Y1079" i="11"/>
  <c r="Y1082" i="11" s="1"/>
  <c r="X1088" i="11"/>
  <c r="C999" i="4"/>
  <c r="C1015" i="4" s="1"/>
  <c r="C995" i="4" s="1"/>
  <c r="C991" i="4"/>
  <c r="C994" i="4" s="1"/>
  <c r="X949" i="4"/>
  <c r="X925" i="7"/>
  <c r="Y925" i="7"/>
  <c r="Y940" i="7" s="1"/>
  <c r="Y920" i="7" s="1"/>
  <c r="B923" i="7"/>
  <c r="Y916" i="7"/>
  <c r="Y919" i="7" s="1"/>
  <c r="Y921" i="7" s="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B825" i="3" l="1"/>
  <c r="Y818" i="3"/>
  <c r="Y821" i="3" s="1"/>
  <c r="Y823" i="3" s="1"/>
  <c r="X879" i="10"/>
  <c r="B925" i="10"/>
  <c r="C925" i="10"/>
  <c r="C941" i="10" s="1"/>
  <c r="C920" i="10" s="1"/>
  <c r="C916" i="10"/>
  <c r="C919" i="10" s="1"/>
  <c r="C921" i="10" s="1"/>
  <c r="X827" i="3"/>
  <c r="C1014" i="5"/>
  <c r="Y1084" i="11"/>
  <c r="X1085" i="11" s="1"/>
  <c r="C996" i="4"/>
  <c r="X1018" i="5"/>
  <c r="Y1018" i="5"/>
  <c r="Y1037" i="5" s="1"/>
  <c r="Y1013" i="5" s="1"/>
  <c r="B1016" i="5"/>
  <c r="Y1009" i="5"/>
  <c r="Y1012" i="5" s="1"/>
  <c r="Y1014" i="5" s="1"/>
  <c r="X1015" i="5" s="1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C960" i="7"/>
  <c r="C963" i="7" s="1"/>
  <c r="X922" i="7"/>
  <c r="C968" i="7"/>
  <c r="C987" i="7" s="1"/>
  <c r="C964" i="7" s="1"/>
  <c r="X925" i="10" l="1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C965" i="7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Y999" i="4"/>
  <c r="Y1015" i="4" s="1"/>
  <c r="Y995" i="4" s="1"/>
  <c r="Y991" i="4"/>
  <c r="Y994" i="4" s="1"/>
  <c r="X999" i="4"/>
  <c r="B997" i="4"/>
  <c r="X987" i="6"/>
  <c r="Y987" i="6"/>
  <c r="Y1006" i="6" s="1"/>
  <c r="Y982" i="6" s="1"/>
  <c r="B985" i="6"/>
  <c r="Y978" i="6"/>
  <c r="Y981" i="6" s="1"/>
  <c r="Y921" i="10" l="1"/>
  <c r="C872" i="3"/>
  <c r="Y996" i="4"/>
  <c r="C1040" i="4" s="1"/>
  <c r="C1059" i="4" s="1"/>
  <c r="C1035" i="4" s="1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X968" i="7"/>
  <c r="B966" i="7"/>
  <c r="Y968" i="7"/>
  <c r="Y987" i="7" s="1"/>
  <c r="Y964" i="7" s="1"/>
  <c r="Y960" i="7"/>
  <c r="Y963" i="7" s="1"/>
  <c r="C958" i="10" l="1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C1031" i="4"/>
  <c r="C1034" i="4" s="1"/>
  <c r="C1036" i="4" s="1"/>
  <c r="X997" i="4"/>
  <c r="B1040" i="4"/>
  <c r="Y1093" i="12"/>
  <c r="Y1112" i="12" s="1"/>
  <c r="Y1088" i="12" s="1"/>
  <c r="B1091" i="12"/>
  <c r="Y1084" i="12"/>
  <c r="Y1087" i="12" s="1"/>
  <c r="Y1089" i="12" s="1"/>
  <c r="X1090" i="12" s="1"/>
  <c r="X1093" i="12"/>
  <c r="Y965" i="7"/>
  <c r="Y1034" i="2"/>
  <c r="Y1053" i="2" s="1"/>
  <c r="Y1029" i="2" s="1"/>
  <c r="Y1025" i="2"/>
  <c r="Y1028" i="2" s="1"/>
  <c r="Y1030" i="2" l="1"/>
  <c r="X1031" i="2" s="1"/>
  <c r="C963" i="10"/>
  <c r="Y870" i="3"/>
  <c r="B1032" i="2"/>
  <c r="B1038" i="4"/>
  <c r="Y1040" i="4"/>
  <c r="Y1059" i="4" s="1"/>
  <c r="Y1035" i="4" s="1"/>
  <c r="Y1031" i="4"/>
  <c r="Y1034" i="4" s="1"/>
  <c r="X1040" i="4"/>
  <c r="B1014" i="7"/>
  <c r="C1005" i="7"/>
  <c r="C1008" i="7" s="1"/>
  <c r="C1014" i="7"/>
  <c r="C1033" i="7" s="1"/>
  <c r="C1009" i="7" s="1"/>
  <c r="X966" i="7"/>
  <c r="Y958" i="10" l="1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Y1036" i="4"/>
  <c r="X1037" i="4" s="1"/>
  <c r="C1010" i="7"/>
  <c r="Y963" i="10" l="1"/>
  <c r="X918" i="3"/>
  <c r="Y918" i="3"/>
  <c r="Y936" i="3" s="1"/>
  <c r="Y913" i="3" s="1"/>
  <c r="Y909" i="3"/>
  <c r="Y912" i="3" s="1"/>
  <c r="B917" i="3"/>
  <c r="X1014" i="7"/>
  <c r="Y1014" i="7"/>
  <c r="Y1033" i="7" s="1"/>
  <c r="Y1009" i="7" s="1"/>
  <c r="B1012" i="7"/>
  <c r="Y1005" i="7"/>
  <c r="Y1008" i="7" s="1"/>
  <c r="C1009" i="10" l="1"/>
  <c r="C1028" i="10" s="1"/>
  <c r="C1004" i="10" s="1"/>
  <c r="C1000" i="10"/>
  <c r="C1003" i="10" s="1"/>
  <c r="C1005" i="10" s="1"/>
  <c r="X964" i="10"/>
  <c r="B1009" i="10"/>
  <c r="Y1010" i="7"/>
  <c r="X1011" i="7" s="1"/>
  <c r="Y914" i="3"/>
  <c r="C966" i="3" s="1"/>
  <c r="C985" i="3" s="1"/>
  <c r="C962" i="3" s="1"/>
  <c r="B1007" i="10" l="1"/>
  <c r="Y1009" i="10"/>
  <c r="Y1028" i="10" s="1"/>
  <c r="Y1004" i="10" s="1"/>
  <c r="X1009" i="10"/>
  <c r="Y1000" i="10"/>
  <c r="Y1003" i="10" s="1"/>
  <c r="Y1005" i="10" s="1"/>
  <c r="X1006" i="10" s="1"/>
  <c r="X915" i="3"/>
  <c r="C958" i="3"/>
  <c r="C961" i="3" s="1"/>
  <c r="C963" i="3" s="1"/>
  <c r="X964" i="3" l="1"/>
  <c r="B964" i="3"/>
  <c r="Y964" i="3"/>
  <c r="Y983" i="3" s="1"/>
  <c r="Y960" i="3" s="1"/>
  <c r="Y956" i="3"/>
  <c r="Y959" i="3" s="1"/>
  <c r="Y961" i="3" l="1"/>
  <c r="B1009" i="3" s="1"/>
  <c r="C1009" i="3" l="1"/>
  <c r="C1028" i="3" s="1"/>
  <c r="C1004" i="3" s="1"/>
  <c r="X962" i="3"/>
  <c r="C1000" i="3"/>
  <c r="C1003" i="3" s="1"/>
  <c r="C1005" i="3" s="1"/>
  <c r="X1011" i="3" l="1"/>
  <c r="Y1002" i="3"/>
  <c r="Y1005" i="3" s="1"/>
  <c r="B1007" i="3"/>
  <c r="Y1011" i="3"/>
  <c r="Y1030" i="3" s="1"/>
  <c r="Y1006" i="3" s="1"/>
  <c r="Y1007" i="3" l="1"/>
  <c r="X1008" i="3" s="1"/>
  <c r="S530" i="7" l="1"/>
</calcChain>
</file>

<file path=xl/sharedStrings.xml><?xml version="1.0" encoding="utf-8"?>
<sst xmlns="http://schemas.openxmlformats.org/spreadsheetml/2006/main" count="33900" uniqueCount="1732">
  <si>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</si>
  <si>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</si>
  <si>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</si>
  <si>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</si>
  <si>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</si>
  <si>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</si>
  <si>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</si>
  <si>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</si>
  <si>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</si>
  <si>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</si>
  <si>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</si>
  <si>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</si>
  <si>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</si>
  <si>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</si>
  <si>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</si>
  <si>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</si>
  <si>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</si>
  <si>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</si>
  <si>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</si>
  <si>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</si>
  <si>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</si>
  <si>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</si>
  <si>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</si>
  <si>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</si>
  <si>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</si>
  <si>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</si>
  <si>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</si>
  <si>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</si>
  <si>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</si>
  <si>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</si>
  <si>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</si>
  <si>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</si>
  <si>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</si>
  <si>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</si>
  <si>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</si>
  <si>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</si>
  <si>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</si>
  <si>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</si>
  <si>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</si>
  <si>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</si>
  <si>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</si>
  <si>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</si>
  <si>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</si>
  <si>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</si>
  <si>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</si>
  <si>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</si>
  <si>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</si>
  <si>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</si>
  <si>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</si>
  <si>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</si>
  <si>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</si>
  <si>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</si>
  <si>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</si>
  <si>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</si>
  <si>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</si>
  <si>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</si>
  <si>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</si>
  <si>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</si>
  <si>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</si>
  <si>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</si>
  <si>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</si>
  <si>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</si>
  <si>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</si>
  <si>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</si>
  <si>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</si>
  <si>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</si>
  <si>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</si>
  <si>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</si>
  <si>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</si>
  <si>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</si>
  <si>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</si>
  <si>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</si>
  <si>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</si>
  <si>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</si>
  <si>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</si>
  <si>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</si>
  <si>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</si>
  <si>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</si>
  <si>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</si>
  <si>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</si>
  <si>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</si>
  <si>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</si>
  <si>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</si>
  <si>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</si>
  <si>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</si>
  <si>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</si>
  <si>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</si>
  <si>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</si>
  <si>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</si>
  <si>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</si>
  <si>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</si>
  <si>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</si>
  <si>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</si>
  <si>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</si>
  <si>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</si>
  <si>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</si>
  <si>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</si>
  <si>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</si>
  <si>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</si>
  <si>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</si>
  <si>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</si>
  <si>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</si>
  <si>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</si>
  <si>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</si>
  <si>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</si>
  <si>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</si>
  <si>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</si>
  <si>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</si>
  <si>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</si>
  <si>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</si>
  <si>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</si>
  <si>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</si>
  <si>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</si>
  <si>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</si>
  <si>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</si>
  <si>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</si>
  <si>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</si>
  <si>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</si>
  <si>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</si>
  <si>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</si>
  <si>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</si>
  <si>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</si>
  <si>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</si>
  <si>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</si>
  <si>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</si>
  <si>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</si>
  <si>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</si>
  <si>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</si>
  <si>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</si>
  <si>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</si>
  <si>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</si>
  <si>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</si>
  <si>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</si>
  <si>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</si>
  <si>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</si>
  <si>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</si>
  <si>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</si>
  <si>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</si>
  <si>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</si>
  <si>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</si>
  <si>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</si>
  <si>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</si>
  <si>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</si>
  <si>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</si>
  <si>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</si>
  <si>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</si>
  <si>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</si>
  <si>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</si>
  <si>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</si>
  <si>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</si>
  <si>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</si>
  <si>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</si>
  <si>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</si>
  <si>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</si>
  <si>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</si>
  <si>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</si>
  <si>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</si>
  <si>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</si>
  <si>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</si>
  <si>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</si>
  <si>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</si>
  <si>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</si>
  <si>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</si>
  <si>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</si>
  <si>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</si>
  <si>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</si>
  <si>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</si>
  <si>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</si>
  <si>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</si>
  <si>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</si>
  <si>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</si>
  <si>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</si>
  <si>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</si>
  <si>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</si>
  <si>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</si>
  <si>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</si>
  <si>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</si>
  <si>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</si>
  <si>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</si>
  <si>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</si>
  <si>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</si>
  <si>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</si>
  <si>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</si>
  <si>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</si>
  <si>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</si>
  <si>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</si>
  <si>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</si>
  <si>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</si>
  <si>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</si>
  <si>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</si>
  <si>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</si>
  <si>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</si>
  <si>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</si>
  <si>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</si>
  <si>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</si>
  <si>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</si>
  <si>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</si>
  <si>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</si>
  <si>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</si>
  <si>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</si>
  <si>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</si>
  <si>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</si>
  <si>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</si>
  <si>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</si>
  <si>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</si>
  <si>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</si>
  <si>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</si>
  <si>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</si>
  <si>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</si>
  <si>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</si>
  <si>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</si>
  <si>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</si>
  <si>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</si>
  <si>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</si>
  <si>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</si>
  <si>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</si>
  <si>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</si>
  <si>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</si>
  <si>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</si>
  <si>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</si>
  <si>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</si>
  <si>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</si>
  <si>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</si>
  <si>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</si>
  <si>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</si>
  <si>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</si>
  <si>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</si>
  <si>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</si>
  <si>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</si>
  <si>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</si>
  <si>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</si>
  <si>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</si>
  <si>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</si>
  <si>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</si>
  <si>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</si>
  <si>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</si>
  <si>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</si>
  <si>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</si>
  <si>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</si>
  <si>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</si>
  <si>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</si>
  <si>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</si>
  <si>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</si>
  <si>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</si>
  <si>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</si>
  <si>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</si>
  <si>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</si>
  <si>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</si>
  <si>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</si>
  <si>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</si>
  <si>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</si>
  <si>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</si>
  <si>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</si>
  <si>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</si>
  <si>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</si>
  <si>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</si>
  <si>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</si>
  <si>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</si>
  <si>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</si>
  <si>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</si>
  <si>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</si>
  <si>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</si>
  <si>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</si>
  <si>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</si>
  <si>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</si>
  <si>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</si>
  <si>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</si>
  <si>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</si>
  <si>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</si>
  <si>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</si>
  <si>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</si>
  <si>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</si>
  <si>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</si>
  <si>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</si>
  <si>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</si>
  <si>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</si>
  <si>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</si>
  <si>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</si>
  <si>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</si>
  <si>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</si>
  <si>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</si>
  <si>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</si>
  <si>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</si>
  <si>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</si>
  <si>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</si>
  <si>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</si>
  <si>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</si>
  <si>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</si>
  <si>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</si>
  <si>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</si>
  <si>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</si>
  <si>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</si>
  <si>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</si>
  <si>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</si>
  <si>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</si>
  <si>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</si>
  <si>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</si>
  <si>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</si>
  <si>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</si>
  <si>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</si>
  <si>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</si>
  <si>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</si>
  <si>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</si>
  <si>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</si>
  <si>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</si>
  <si>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</si>
  <si>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</si>
  <si>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</si>
  <si>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</si>
  <si>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</si>
  <si>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</si>
  <si>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</si>
  <si>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</si>
  <si>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</si>
  <si>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</si>
  <si>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</si>
  <si>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</si>
  <si>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</si>
  <si>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</si>
  <si>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</si>
  <si>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</si>
  <si>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</si>
  <si>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</si>
  <si>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</si>
  <si>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</si>
  <si>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</si>
  <si>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</si>
  <si>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</si>
  <si>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</si>
  <si>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</si>
  <si>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</si>
  <si>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</si>
  <si>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</si>
  <si>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</si>
  <si>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</si>
  <si>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</si>
  <si>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</si>
  <si>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</si>
  <si>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</si>
  <si>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</si>
  <si>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</si>
  <si>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</si>
  <si>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</si>
  <si>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</si>
  <si>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</si>
  <si>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</si>
  <si>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</si>
  <si>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</si>
  <si>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</si>
  <si>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</si>
  <si>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</si>
  <si>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</si>
  <si>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</si>
  <si>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</si>
  <si>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</si>
  <si>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</si>
  <si>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</si>
  <si>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</si>
  <si>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</si>
  <si>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</si>
  <si>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</si>
  <si>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</si>
  <si>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</si>
  <si>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</si>
  <si>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</si>
  <si>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</si>
  <si>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</si>
  <si>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</si>
  <si>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</si>
  <si>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</si>
  <si>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</si>
  <si>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</si>
  <si>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</si>
  <si>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</si>
  <si>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</si>
  <si>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</si>
  <si>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</si>
  <si>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</si>
  <si>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</si>
  <si>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</si>
  <si>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</si>
  <si>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</si>
  <si>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</si>
  <si>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</si>
  <si>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</si>
  <si>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</si>
  <si>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</si>
  <si>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</si>
  <si>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</si>
  <si>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</si>
  <si>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</si>
  <si>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</si>
  <si>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</si>
  <si>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</si>
  <si>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</si>
  <si>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</si>
  <si>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</si>
  <si>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</si>
  <si>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</si>
  <si>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</si>
  <si>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</si>
  <si>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</si>
  <si>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</si>
  <si>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</si>
  <si>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</si>
  <si>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</si>
  <si>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</si>
  <si>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</si>
  <si>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</si>
  <si>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</si>
  <si>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</si>
  <si>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</si>
  <si>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</si>
  <si>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</si>
  <si>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</si>
  <si>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</si>
  <si>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</si>
  <si>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</si>
  <si>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</si>
  <si>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</si>
  <si>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</si>
  <si>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</si>
  <si>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</si>
  <si>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</si>
  <si>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</si>
  <si>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</si>
  <si>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</si>
  <si>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</si>
  <si>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</si>
  <si>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</si>
  <si>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</si>
  <si>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</si>
  <si>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</si>
  <si>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</si>
  <si>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</si>
  <si>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</si>
  <si>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</si>
  <si>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</si>
  <si>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</si>
  <si>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</si>
  <si>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</si>
  <si>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</si>
  <si>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</si>
  <si>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</si>
  <si>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</si>
  <si>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</si>
  <si>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</si>
  <si>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</si>
  <si>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</si>
  <si>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</si>
  <si>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</si>
  <si>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</si>
  <si>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</si>
  <si>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</si>
  <si>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</si>
  <si>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</si>
  <si>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</si>
  <si>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</si>
  <si>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</si>
  <si>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</si>
  <si>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</si>
  <si>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</si>
  <si>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</si>
  <si>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</si>
  <si>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</si>
  <si>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</si>
  <si>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</si>
  <si>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</si>
  <si>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</si>
  <si>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</si>
  <si>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</si>
  <si>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</si>
  <si>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</si>
  <si>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</si>
  <si>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</si>
  <si>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</si>
  <si>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</si>
  <si>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</si>
  <si>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</si>
  <si>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</si>
  <si>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</si>
  <si>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</si>
  <si>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</si>
  <si>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</si>
  <si>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</si>
  <si>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</si>
  <si>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</si>
  <si>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</si>
  <si>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</si>
  <si>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</si>
  <si>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</si>
  <si>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</si>
  <si>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</si>
  <si>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</si>
  <si>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</si>
  <si>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</si>
  <si>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</si>
  <si>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</si>
  <si>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</si>
  <si>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</si>
  <si>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</si>
  <si>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</si>
  <si>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</si>
  <si>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</si>
  <si>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</si>
  <si>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</si>
  <si>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</si>
  <si>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</si>
  <si>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</si>
  <si>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</si>
  <si>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</si>
  <si>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</si>
  <si>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</si>
  <si>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</si>
  <si>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</si>
  <si>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</si>
  <si>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</si>
  <si>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</si>
  <si>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</si>
  <si>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</si>
  <si>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</si>
  <si>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</si>
  <si>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</si>
  <si>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</si>
  <si>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</si>
  <si>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</si>
  <si>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</si>
  <si>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</si>
  <si>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</si>
  <si>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</si>
  <si>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</si>
  <si>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</si>
  <si>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</si>
  <si>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</si>
  <si>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</si>
  <si>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</si>
  <si>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</si>
  <si>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</si>
  <si>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</si>
  <si>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</si>
  <si>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</si>
  <si>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</si>
  <si>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</si>
  <si>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</si>
  <si>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</si>
  <si>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</si>
  <si>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</si>
  <si>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</si>
  <si>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</si>
  <si>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</si>
  <si>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</si>
  <si>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</si>
  <si>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</si>
  <si>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</si>
  <si>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</si>
  <si>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</si>
  <si>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</si>
  <si>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</si>
  <si>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</si>
  <si>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</si>
  <si>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</si>
  <si>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</si>
  <si>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</si>
  <si>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</si>
  <si>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</si>
  <si>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</si>
  <si>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</si>
  <si>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</si>
  <si>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</si>
  <si>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</si>
  <si>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</si>
  <si>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</si>
  <si>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</si>
  <si>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</si>
  <si>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</si>
  <si>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</si>
  <si>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</si>
  <si>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</si>
  <si>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</si>
  <si>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</si>
  <si>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</si>
  <si>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</si>
  <si>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</si>
  <si>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</si>
  <si>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</si>
  <si>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</si>
  <si>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</si>
  <si>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</si>
  <si>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</si>
  <si>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</si>
  <si>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</si>
  <si>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</si>
  <si>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</si>
  <si>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</si>
  <si>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</si>
  <si>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</si>
  <si>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</si>
  <si>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</si>
  <si>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</si>
  <si>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</si>
  <si>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</si>
  <si>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</si>
  <si>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</si>
  <si>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</si>
  <si>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</si>
  <si>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</si>
  <si>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</si>
  <si>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</si>
  <si>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</si>
  <si>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</si>
  <si>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</si>
  <si>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</si>
  <si>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</si>
  <si>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</si>
  <si>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</si>
  <si>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</si>
  <si>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</si>
  <si>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</si>
  <si>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</si>
  <si>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</si>
  <si>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</si>
  <si>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</si>
  <si>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</si>
  <si>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</si>
  <si>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</si>
  <si>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</si>
  <si>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</si>
  <si>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</si>
  <si>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</si>
  <si>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</si>
  <si>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</si>
  <si>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</si>
  <si>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</si>
  <si>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</si>
  <si>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</si>
  <si>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</si>
  <si>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</si>
  <si>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</si>
  <si>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</si>
  <si>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</si>
  <si>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</si>
  <si>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</si>
  <si>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</si>
  <si>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</si>
  <si>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</si>
  <si>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</si>
  <si>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</si>
  <si>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</si>
  <si>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</si>
  <si>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</si>
  <si>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</si>
  <si>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</si>
  <si>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</si>
  <si>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</si>
  <si>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</si>
  <si>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</si>
  <si>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</si>
  <si>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</si>
  <si>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</si>
  <si>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</si>
  <si>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</si>
  <si>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</si>
  <si>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</si>
  <si>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</si>
  <si>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</si>
  <si>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</si>
  <si>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</si>
  <si>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</si>
  <si>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</si>
  <si>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</si>
  <si>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</si>
  <si>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</si>
  <si>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</si>
  <si>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</si>
  <si>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</si>
  <si>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</si>
  <si>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</si>
  <si>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</si>
  <si>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</si>
  <si>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</si>
  <si>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</si>
  <si>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</si>
  <si>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</si>
  <si>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</si>
  <si>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</si>
  <si>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</si>
  <si>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</si>
  <si>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</si>
  <si>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</si>
  <si>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</si>
  <si>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</si>
  <si>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</si>
  <si>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</si>
  <si>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</si>
  <si>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</si>
  <si>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</si>
  <si>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</si>
  <si>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</si>
  <si>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</si>
  <si>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</si>
  <si>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</si>
  <si>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</si>
  <si>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</si>
  <si>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</si>
  <si>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</si>
  <si>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</si>
  <si>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</si>
  <si>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</si>
  <si>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</si>
  <si>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</si>
  <si>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</si>
  <si>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</si>
  <si>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</si>
  <si>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</si>
  <si>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</si>
  <si>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</si>
  <si>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</si>
  <si>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</si>
  <si>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</si>
  <si>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</si>
  <si>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</si>
  <si>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</si>
  <si>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</si>
  <si>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</si>
  <si>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</si>
  <si>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</si>
  <si>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</si>
  <si>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</si>
  <si>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</si>
  <si>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</si>
  <si>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</si>
  <si>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</si>
  <si>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</si>
  <si>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</si>
  <si>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</si>
  <si>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</si>
  <si>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</si>
  <si>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</si>
  <si>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</si>
  <si>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</si>
  <si>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</si>
  <si>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</si>
  <si>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</si>
  <si>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</si>
  <si>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</si>
  <si>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</si>
  <si>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</si>
  <si>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</si>
  <si>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</si>
  <si>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</si>
  <si>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</si>
  <si>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</si>
  <si>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</si>
  <si>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</si>
  <si>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</si>
  <si>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</si>
  <si>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</si>
  <si>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</si>
  <si>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</si>
  <si>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</si>
  <si>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</si>
  <si>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</si>
  <si>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</si>
  <si>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</si>
  <si>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</si>
  <si>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</si>
  <si>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</si>
  <si>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</si>
  <si>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</si>
  <si>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</si>
  <si>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</si>
  <si>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</si>
  <si>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</si>
  <si>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</si>
  <si>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</si>
  <si>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</si>
  <si>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</si>
  <si>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</si>
  <si>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</si>
  <si>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</si>
  <si>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</si>
  <si>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</si>
  <si>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</si>
  <si>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</si>
  <si>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</si>
  <si>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</si>
  <si>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</si>
  <si>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</si>
  <si>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</si>
  <si>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</si>
  <si>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</si>
  <si>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</si>
  <si>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</si>
  <si>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</si>
  <si>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</si>
  <si>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</si>
  <si>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</si>
  <si>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</si>
  <si>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</si>
  <si>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</si>
  <si>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</si>
  <si>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</si>
  <si>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</si>
  <si>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</si>
  <si>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</si>
  <si>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</si>
  <si>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</si>
  <si>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</si>
  <si>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</si>
  <si>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</si>
  <si>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</si>
  <si>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</si>
  <si>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</si>
  <si>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</si>
  <si>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</si>
  <si>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</si>
  <si>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</si>
  <si>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</si>
  <si>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</si>
  <si>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</si>
  <si>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</si>
  <si>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</si>
  <si>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</si>
  <si>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</si>
  <si>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</si>
  <si>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</si>
  <si>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</si>
  <si>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</si>
  <si>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</si>
  <si>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</si>
  <si>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</si>
  <si>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</si>
  <si>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</si>
  <si>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</si>
  <si>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</si>
  <si>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</si>
  <si>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</si>
  <si>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</si>
  <si>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</si>
  <si>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</si>
  <si>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</si>
  <si>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</si>
  <si>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</si>
  <si>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</si>
  <si>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</si>
  <si>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</si>
  <si>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</si>
  <si>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</si>
  <si>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</si>
  <si>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</si>
  <si>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</si>
  <si>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</si>
  <si>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</si>
  <si>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</si>
  <si>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</si>
  <si>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</si>
  <si>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</si>
  <si>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</si>
  <si>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</si>
  <si>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</si>
  <si>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</si>
  <si>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</si>
  <si>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</si>
  <si>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</si>
  <si>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</si>
  <si>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</si>
  <si>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</si>
  <si>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</si>
  <si>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</si>
  <si>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</si>
  <si>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</si>
  <si>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</si>
  <si>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</si>
  <si>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</si>
  <si>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</si>
  <si>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</si>
  <si>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</si>
  <si>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</si>
  <si>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</si>
  <si>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</si>
  <si>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</si>
  <si>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</si>
  <si>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</si>
  <si>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</si>
  <si>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</si>
  <si>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</si>
  <si>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</si>
  <si>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</si>
  <si>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</si>
  <si>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</si>
  <si>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</si>
  <si>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</si>
  <si>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</si>
  <si>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</si>
  <si>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</si>
  <si>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</si>
  <si>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</si>
  <si>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</si>
  <si>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</si>
  <si>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</si>
  <si>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</si>
  <si>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</si>
  <si>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</si>
  <si>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</si>
  <si>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</si>
  <si>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</si>
  <si>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</si>
  <si>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</si>
  <si>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</si>
  <si>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</si>
  <si>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</si>
  <si>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</si>
  <si>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</si>
  <si>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</si>
  <si>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</si>
  <si>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</si>
  <si>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</si>
  <si>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</si>
  <si>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</si>
  <si>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</si>
  <si>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</si>
  <si>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</si>
  <si>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</si>
  <si>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</si>
  <si>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</si>
  <si>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</si>
  <si>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</si>
  <si>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</si>
  <si>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</si>
  <si>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</si>
  <si>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</si>
  <si>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</si>
  <si>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</si>
  <si>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</si>
  <si>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</si>
  <si>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</si>
  <si>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</si>
  <si>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</si>
  <si>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</si>
  <si>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</si>
  <si>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</si>
  <si>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</si>
  <si>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</si>
  <si>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</si>
  <si>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</si>
  <si>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</si>
  <si>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</si>
  <si>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</si>
  <si>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</si>
  <si>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</si>
  <si>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</si>
  <si>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</si>
  <si>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</si>
  <si>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</si>
  <si>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</si>
  <si>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</si>
  <si>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</si>
  <si>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</si>
  <si>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</si>
  <si>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</si>
  <si>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</si>
  <si>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</si>
  <si>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</si>
  <si>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</si>
  <si>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</si>
  <si>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</si>
  <si>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</si>
  <si>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</si>
  <si>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</si>
  <si>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</si>
  <si>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</si>
  <si>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</si>
  <si>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</si>
  <si>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</si>
  <si>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</si>
  <si>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</si>
  <si>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</si>
  <si>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</si>
  <si>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</si>
  <si>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</si>
  <si>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</si>
  <si>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</si>
  <si>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</si>
  <si>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</si>
  <si>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</si>
  <si>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</si>
  <si>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</si>
  <si>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</si>
  <si>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</si>
  <si>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</si>
  <si>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</si>
  <si>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</si>
  <si>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</si>
  <si>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</si>
  <si>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</si>
  <si>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</si>
  <si>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</si>
  <si>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</si>
  <si>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</si>
  <si>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</si>
  <si>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</si>
  <si>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</si>
  <si>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</si>
  <si>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</si>
  <si>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</si>
  <si>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</si>
  <si>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</si>
  <si>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</si>
  <si>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</si>
  <si>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</si>
  <si>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</si>
  <si>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</si>
  <si>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</si>
  <si>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</si>
  <si>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</si>
  <si>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</si>
  <si>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</si>
  <si>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</si>
  <si>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</si>
  <si>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</si>
  <si>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</si>
  <si>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</si>
  <si>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</si>
  <si>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</si>
  <si>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</si>
  <si>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</si>
  <si>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</si>
  <si>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</si>
  <si>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</si>
  <si>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</si>
  <si>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</si>
  <si>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</si>
  <si>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</si>
  <si>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</si>
  <si>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</si>
  <si>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</si>
  <si>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</si>
  <si>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</si>
  <si>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</si>
  <si>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</si>
  <si>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</si>
  <si>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</si>
  <si>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</si>
  <si>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</si>
  <si>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</si>
  <si>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</si>
  <si>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</si>
  <si>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</si>
  <si>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</si>
  <si>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</si>
  <si>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</si>
  <si>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</si>
  <si>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</si>
  <si>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</si>
  <si>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</si>
  <si>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</si>
  <si>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</si>
  <si>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</si>
  <si>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</si>
  <si>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</si>
  <si>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</si>
  <si>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</si>
  <si>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</si>
  <si>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</si>
  <si>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</si>
  <si>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</si>
  <si>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</si>
  <si>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</si>
  <si>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</si>
  <si>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</si>
  <si>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</si>
  <si>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</si>
  <si>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</si>
  <si>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</si>
  <si>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</si>
  <si>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</si>
  <si>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</si>
  <si>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</si>
  <si>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</si>
  <si>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</si>
  <si>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</si>
  <si>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</si>
  <si>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</si>
  <si>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</si>
  <si>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</si>
  <si>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</si>
  <si>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</si>
  <si>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</si>
  <si>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</si>
  <si>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</si>
  <si>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</si>
  <si>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</si>
  <si>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</si>
  <si>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</si>
  <si>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</si>
  <si>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</si>
  <si>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</si>
  <si>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</si>
  <si>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</si>
  <si>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</si>
  <si>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</si>
  <si>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</si>
  <si>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</si>
  <si>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</si>
  <si>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</si>
  <si>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</si>
  <si>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</si>
  <si>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</si>
  <si>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</si>
  <si>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</si>
  <si>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</si>
  <si>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</si>
  <si>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</si>
  <si>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</si>
  <si>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</si>
  <si>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</si>
  <si>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</si>
  <si>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</si>
  <si>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</si>
  <si>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</si>
  <si>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</si>
  <si>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</si>
  <si>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</si>
  <si>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</si>
  <si>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</si>
  <si>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</si>
  <si>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</si>
  <si>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</si>
  <si>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</si>
  <si>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</si>
  <si>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</si>
  <si>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</si>
  <si>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</si>
  <si>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</si>
  <si>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</si>
  <si>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</si>
  <si>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</si>
  <si>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</si>
  <si>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</si>
  <si>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</si>
  <si>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</si>
  <si>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</si>
  <si>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</si>
  <si>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</si>
  <si>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</si>
  <si>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</si>
  <si>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</si>
  <si>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</si>
  <si>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</si>
  <si>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</si>
  <si>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</si>
  <si>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</si>
  <si>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</si>
  <si>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</si>
  <si>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</si>
  <si>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</si>
  <si>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</si>
  <si>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</si>
  <si>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</si>
  <si>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</si>
  <si>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</si>
  <si>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</si>
  <si>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</si>
  <si>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</si>
  <si>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</si>
  <si>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</si>
  <si>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</si>
  <si>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</si>
  <si>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</si>
  <si>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</si>
  <si>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</si>
  <si>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</si>
  <si>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</si>
  <si>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</si>
  <si>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</si>
  <si>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</si>
  <si>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</si>
  <si>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</si>
  <si>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</si>
  <si>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</si>
  <si>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</si>
  <si>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</si>
  <si>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</si>
  <si>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</si>
  <si>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</si>
  <si>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</si>
  <si>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</si>
  <si>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</si>
  <si>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</si>
  <si>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</si>
  <si>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</si>
  <si>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</si>
  <si>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</si>
  <si>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</si>
  <si>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</si>
  <si>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</si>
  <si>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</si>
  <si>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</si>
  <si>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</si>
  <si>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</si>
  <si>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</si>
  <si>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</si>
  <si>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</si>
  <si>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</si>
  <si>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</si>
  <si>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</si>
  <si>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</si>
  <si>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</si>
  <si>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</si>
  <si>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</si>
  <si>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</si>
  <si>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ICSSE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</si>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</sst>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82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957</xdr:row>
      <xdr:rowOff>360</xdr:rowOff>
    </xdr:from>
    <xdr:to>
      <xdr:col>4</xdr:col>
      <xdr:colOff>303120</xdr:colOff>
      <xdr:row>958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4</v>
      </c>
      <c r="F8" s="238"/>
      <c r="G8" s="238"/>
      <c r="H8" s="238"/>
      <c r="V8" s="1"/>
      <c r="X8" s="3" t="s">
        <v>5</v>
      </c>
      <c r="Y8" s="4">
        <f>IF(B8="PAGADO",0,C13)</f>
        <v>-2164</v>
      </c>
      <c r="AA8" s="238" t="s">
        <v>6</v>
      </c>
      <c r="AB8" s="238"/>
      <c r="AC8" s="238"/>
      <c r="AD8" s="238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38" t="s">
        <v>6</v>
      </c>
      <c r="F53" s="238"/>
      <c r="G53" s="238"/>
      <c r="H53" s="238"/>
      <c r="V53" s="1"/>
      <c r="X53" s="3" t="s">
        <v>5</v>
      </c>
      <c r="Y53" s="4">
        <f>IF(B53="PAGADO",0,C58)</f>
        <v>-1709</v>
      </c>
      <c r="AA53" s="238" t="s">
        <v>4</v>
      </c>
      <c r="AB53" s="238"/>
      <c r="AC53" s="238"/>
      <c r="AD53" s="238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150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38" t="s">
        <v>4</v>
      </c>
      <c r="F106" s="238"/>
      <c r="G106" s="238"/>
      <c r="H106" s="238"/>
      <c r="V106" s="1"/>
      <c r="X106" s="3" t="s">
        <v>5</v>
      </c>
      <c r="Y106" s="4">
        <f>IF(B106="PAGADO",0,C111)</f>
        <v>-1709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38" t="s">
        <v>4</v>
      </c>
      <c r="F151" s="238"/>
      <c r="G151" s="238"/>
      <c r="H151" s="238"/>
      <c r="V151" s="1"/>
      <c r="X151" s="3" t="s">
        <v>5</v>
      </c>
      <c r="Y151" s="4">
        <f>IF(B151="PAGADO",0,C156)</f>
        <v>-1709</v>
      </c>
      <c r="AA151" s="238" t="s">
        <v>4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NO PAGAR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NO PAGAR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38" t="s">
        <v>4</v>
      </c>
      <c r="F200" s="238"/>
      <c r="G200" s="238"/>
      <c r="H200" s="238"/>
      <c r="V200" s="1"/>
      <c r="X200" s="3" t="s">
        <v>5</v>
      </c>
      <c r="Y200" s="4">
        <f>IF(B200="PAGADO",0,C205)</f>
        <v>-2602.52</v>
      </c>
      <c r="AA200" s="238" t="s">
        <v>4</v>
      </c>
      <c r="AB200" s="238"/>
      <c r="AC200" s="238"/>
      <c r="AD200" s="238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NO PAGAR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NO PAGAR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796.44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38" t="s">
        <v>41</v>
      </c>
      <c r="F245" s="238"/>
      <c r="G245" s="238"/>
      <c r="H245" s="238"/>
      <c r="V245" s="1"/>
      <c r="X245" s="3" t="s">
        <v>5</v>
      </c>
      <c r="Y245" s="4">
        <f>IF(B245="PAGADO",0,C250)</f>
        <v>-2698.47</v>
      </c>
      <c r="AA245" s="238" t="s">
        <v>41</v>
      </c>
      <c r="AB245" s="238"/>
      <c r="AC245" s="238"/>
      <c r="AD245" s="238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NO PAGAR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NO PAGAR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38" t="s">
        <v>49</v>
      </c>
      <c r="F292" s="238"/>
      <c r="G292" s="238"/>
      <c r="H292" s="238"/>
      <c r="V292" s="1"/>
      <c r="X292" s="3" t="s">
        <v>5</v>
      </c>
      <c r="Y292" s="4">
        <f>IF(B292="PAGADO",0,C297)</f>
        <v>-2698.47</v>
      </c>
      <c r="AA292" s="238" t="s">
        <v>4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NO PAGAR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NO PAGAR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38" t="s">
        <v>4</v>
      </c>
      <c r="F337" s="238"/>
      <c r="G337" s="238"/>
      <c r="H337" s="238"/>
      <c r="V337" s="1"/>
      <c r="X337" s="3" t="s">
        <v>5</v>
      </c>
      <c r="Y337" s="4">
        <f>IF(B1130="PAGADO",0,C342)</f>
        <v>-3794.4199999999992</v>
      </c>
      <c r="AA337" s="238" t="s">
        <v>6</v>
      </c>
      <c r="AB337" s="238"/>
      <c r="AC337" s="238"/>
      <c r="AD337" s="238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36" t="s">
        <v>14</v>
      </c>
      <c r="AB342" s="236"/>
      <c r="AC342" s="236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NO PAGAR</v>
      </c>
      <c r="Y343" s="239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NO PAGAR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40" t="s">
        <v>12</v>
      </c>
      <c r="AC344" s="240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23">
        <v>45041</v>
      </c>
      <c r="AB345" s="236" t="s">
        <v>53</v>
      </c>
      <c r="AC345" s="236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2" t="s">
        <v>0</v>
      </c>
      <c r="AD379" s="242"/>
      <c r="AE379" s="242"/>
    </row>
    <row r="380" spans="2:31">
      <c r="H380" s="237" t="s">
        <v>1</v>
      </c>
      <c r="I380" s="237"/>
      <c r="J380" s="237"/>
      <c r="V380" s="1"/>
      <c r="AC380" s="242"/>
      <c r="AD380" s="242"/>
      <c r="AE380" s="242"/>
    </row>
    <row r="381" spans="2:31">
      <c r="H381" s="237"/>
      <c r="I381" s="237"/>
      <c r="J381" s="237"/>
      <c r="V381" s="1"/>
      <c r="AC381" s="242"/>
      <c r="AD381" s="242"/>
      <c r="AE381" s="24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38" t="s">
        <v>41</v>
      </c>
      <c r="F385" s="238"/>
      <c r="G385" s="238"/>
      <c r="H385" s="238"/>
      <c r="V385" s="1"/>
      <c r="X385" s="3" t="s">
        <v>5</v>
      </c>
      <c r="Y385" s="4">
        <f>IF(B385="PAGADO",0,C390)</f>
        <v>-3850.329999999999</v>
      </c>
      <c r="AA385" s="238" t="s">
        <v>41</v>
      </c>
      <c r="AB385" s="238"/>
      <c r="AC385" s="238"/>
      <c r="AD385" s="238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1" t="str">
        <f>IF(C390&lt;0,"NO PAGAR","COBRAR")</f>
        <v>NO PAGAR</v>
      </c>
      <c r="C391" s="241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1" t="str">
        <f>IF(Y390&lt;0,"NO PAGAR","COBRAR")</f>
        <v>NO PAGAR</v>
      </c>
      <c r="Y391" s="241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0" t="s">
        <v>16</v>
      </c>
      <c r="C392" s="240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0" t="s">
        <v>16</v>
      </c>
      <c r="Y392" s="240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6" t="s">
        <v>14</v>
      </c>
      <c r="F401" s="236"/>
      <c r="G401" s="23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6" t="s">
        <v>14</v>
      </c>
      <c r="AB401" s="236"/>
      <c r="AC401" s="23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6" t="s">
        <v>14</v>
      </c>
      <c r="O403" s="236"/>
      <c r="P403" s="236"/>
      <c r="Q403" s="236"/>
      <c r="R403" s="11">
        <f>SUM(R387:R402)</f>
        <v>0</v>
      </c>
      <c r="S403" s="8"/>
      <c r="V403" s="1"/>
      <c r="X403" s="18"/>
      <c r="Y403" s="15"/>
      <c r="AJ403" s="236" t="s">
        <v>14</v>
      </c>
      <c r="AK403" s="236"/>
      <c r="AL403" s="236"/>
      <c r="AM403" s="23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37" t="s">
        <v>32</v>
      </c>
      <c r="I425" s="237"/>
      <c r="J425" s="237"/>
      <c r="V425" s="1"/>
      <c r="AA425" s="237" t="s">
        <v>33</v>
      </c>
      <c r="AB425" s="237"/>
      <c r="AC425" s="237"/>
    </row>
    <row r="426" spans="1:43">
      <c r="H426" s="237"/>
      <c r="I426" s="237"/>
      <c r="J426" s="237"/>
      <c r="V426" s="1"/>
      <c r="AA426" s="237"/>
      <c r="AB426" s="237"/>
      <c r="AC426" s="237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38" t="s">
        <v>56</v>
      </c>
      <c r="F430" s="238"/>
      <c r="G430" s="238"/>
      <c r="H430" s="238"/>
      <c r="V430" s="1"/>
      <c r="X430" s="3" t="s">
        <v>5</v>
      </c>
      <c r="Y430" s="4">
        <f>IF(B1223="PAGADO",0,C435)</f>
        <v>-3850.329999999999</v>
      </c>
      <c r="AA430" s="238" t="s">
        <v>41</v>
      </c>
      <c r="AB430" s="238"/>
      <c r="AC430" s="238"/>
      <c r="AD430" s="238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9" t="str">
        <f>IF(Y435&lt;0,"NO PAGAR","COBRAR'")</f>
        <v>NO PAGAR</v>
      </c>
      <c r="Y436" s="23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9" t="str">
        <f>IF(C435&lt;0,"NO PAGAR","COBRAR'")</f>
        <v>NO PAGAR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6" t="s">
        <v>14</v>
      </c>
      <c r="F446" s="236"/>
      <c r="G446" s="236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6" t="s">
        <v>14</v>
      </c>
      <c r="AB446" s="236"/>
      <c r="AC446" s="23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6" t="s">
        <v>14</v>
      </c>
      <c r="O448" s="236"/>
      <c r="P448" s="236"/>
      <c r="Q448" s="236"/>
      <c r="R448" s="11">
        <f>SUM(R432:R447)</f>
        <v>0</v>
      </c>
      <c r="S448" s="8"/>
      <c r="V448" s="1"/>
      <c r="X448" s="18"/>
      <c r="Y448" s="15"/>
      <c r="AJ448" s="236" t="s">
        <v>14</v>
      </c>
      <c r="AK448" s="236"/>
      <c r="AL448" s="236"/>
      <c r="AM448" s="236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42" t="s">
        <v>0</v>
      </c>
      <c r="AD476" s="242"/>
      <c r="AE476" s="242"/>
    </row>
    <row r="477" spans="8:31">
      <c r="H477" s="237" t="s">
        <v>1</v>
      </c>
      <c r="I477" s="237"/>
      <c r="J477" s="237"/>
      <c r="V477" s="1"/>
      <c r="AC477" s="242"/>
      <c r="AD477" s="242"/>
      <c r="AE477" s="242"/>
    </row>
    <row r="478" spans="8:31">
      <c r="H478" s="237"/>
      <c r="I478" s="237"/>
      <c r="J478" s="237"/>
      <c r="V478" s="1"/>
      <c r="AC478" s="242"/>
      <c r="AD478" s="242"/>
      <c r="AE478" s="242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38" t="s">
        <v>41</v>
      </c>
      <c r="F482" s="238"/>
      <c r="G482" s="238"/>
      <c r="H482" s="238"/>
      <c r="V482" s="1"/>
      <c r="X482" s="3" t="s">
        <v>5</v>
      </c>
      <c r="Y482" s="4">
        <f>IF(B482="PAGADO",0,C487)</f>
        <v>-3850.329999999999</v>
      </c>
      <c r="AA482" s="238" t="s">
        <v>41</v>
      </c>
      <c r="AB482" s="238"/>
      <c r="AC482" s="238"/>
      <c r="AD482" s="238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41" t="str">
        <f>IF(C487&lt;0,"NO PAGAR","COBRAR")</f>
        <v>NO PAGAR</v>
      </c>
      <c r="C488" s="241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41" t="str">
        <f>IF(Y487&lt;0,"NO PAGAR","COBRAR")</f>
        <v>NO PAGAR</v>
      </c>
      <c r="Y488" s="241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40" t="s">
        <v>16</v>
      </c>
      <c r="C489" s="240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40" t="s">
        <v>16</v>
      </c>
      <c r="Y489" s="240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36" t="s">
        <v>14</v>
      </c>
      <c r="F498" s="236"/>
      <c r="G498" s="236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36" t="s">
        <v>14</v>
      </c>
      <c r="AB498" s="236"/>
      <c r="AC498" s="236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36" t="s">
        <v>14</v>
      </c>
      <c r="O500" s="236"/>
      <c r="P500" s="236"/>
      <c r="Q500" s="236"/>
      <c r="R500" s="11">
        <f>SUM(R484:R499)</f>
        <v>0</v>
      </c>
      <c r="S500" s="8"/>
      <c r="V500" s="1"/>
      <c r="X500" s="18"/>
      <c r="Y500" s="15"/>
      <c r="AJ500" s="236" t="s">
        <v>14</v>
      </c>
      <c r="AK500" s="236"/>
      <c r="AL500" s="236"/>
      <c r="AM500" s="236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37" t="s">
        <v>32</v>
      </c>
      <c r="I522" s="237"/>
      <c r="J522" s="237"/>
      <c r="V522" s="1"/>
      <c r="AA522" s="237" t="s">
        <v>33</v>
      </c>
      <c r="AB522" s="237"/>
      <c r="AC522" s="237"/>
    </row>
    <row r="523" spans="1:43">
      <c r="H523" s="237"/>
      <c r="I523" s="237"/>
      <c r="J523" s="237"/>
      <c r="V523" s="1"/>
      <c r="AA523" s="237"/>
      <c r="AB523" s="237"/>
      <c r="AC523" s="237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38" t="s">
        <v>41</v>
      </c>
      <c r="F527" s="238"/>
      <c r="G527" s="238"/>
      <c r="H527" s="238"/>
      <c r="V527" s="1"/>
      <c r="X527" s="3" t="s">
        <v>5</v>
      </c>
      <c r="Y527" s="4">
        <f>IF(B1320="PAGADO",0,C532)</f>
        <v>-3850.329999999999</v>
      </c>
      <c r="AA527" s="238" t="s">
        <v>41</v>
      </c>
      <c r="AB527" s="238"/>
      <c r="AC527" s="238"/>
      <c r="AD527" s="238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39" t="str">
        <f>IF(Y532&lt;0,"NO PAGAR","COBRAR'")</f>
        <v>NO PAGAR</v>
      </c>
      <c r="Y533" s="239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39" t="str">
        <f>IF(C532&lt;0,"NO PAGAR","COBRAR'")</f>
        <v>NO PAGAR</v>
      </c>
      <c r="C534" s="239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0" t="s">
        <v>16</v>
      </c>
      <c r="C535" s="240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0" t="s">
        <v>16</v>
      </c>
      <c r="Y535" s="240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36" t="s">
        <v>14</v>
      </c>
      <c r="F543" s="236"/>
      <c r="G543" s="236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36" t="s">
        <v>14</v>
      </c>
      <c r="AB543" s="236"/>
      <c r="AC543" s="236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36" t="s">
        <v>14</v>
      </c>
      <c r="O545" s="236"/>
      <c r="P545" s="236"/>
      <c r="Q545" s="236"/>
      <c r="R545" s="11">
        <f>SUM(R529:R544)</f>
        <v>0</v>
      </c>
      <c r="S545" s="8"/>
      <c r="V545" s="1"/>
      <c r="X545" s="18"/>
      <c r="Y545" s="15"/>
      <c r="AJ545" s="236" t="s">
        <v>14</v>
      </c>
      <c r="AK545" s="236"/>
      <c r="AL545" s="236"/>
      <c r="AM545" s="236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42" t="s">
        <v>0</v>
      </c>
      <c r="AD575" s="242"/>
      <c r="AE575" s="242"/>
    </row>
    <row r="576" spans="8:31">
      <c r="H576" s="237" t="s">
        <v>1</v>
      </c>
      <c r="I576" s="237"/>
      <c r="J576" s="237"/>
      <c r="V576" s="1"/>
      <c r="AC576" s="242"/>
      <c r="AD576" s="242"/>
      <c r="AE576" s="242"/>
    </row>
    <row r="577" spans="2:41">
      <c r="H577" s="237"/>
      <c r="I577" s="237"/>
      <c r="J577" s="237"/>
      <c r="V577" s="1"/>
      <c r="AC577" s="242"/>
      <c r="AD577" s="242"/>
      <c r="AE577" s="242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38" t="s">
        <v>41</v>
      </c>
      <c r="F581" s="238"/>
      <c r="G581" s="238"/>
      <c r="H581" s="238"/>
      <c r="V581" s="1"/>
      <c r="X581" s="3" t="s">
        <v>5</v>
      </c>
      <c r="Y581" s="4">
        <f>IF(B581="PAGADO",0,C586)</f>
        <v>-3850.329999999999</v>
      </c>
      <c r="AA581" s="238" t="s">
        <v>41</v>
      </c>
      <c r="AB581" s="238"/>
      <c r="AC581" s="238"/>
      <c r="AD581" s="238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41" t="str">
        <f>IF(C586&lt;0,"NO PAGAR","COBRAR")</f>
        <v>NO PAGAR</v>
      </c>
      <c r="C587" s="241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41" t="str">
        <f>IF(Y586&lt;0,"NO PAGAR","COBRAR")</f>
        <v>NO PAGAR</v>
      </c>
      <c r="Y587" s="241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40" t="s">
        <v>16</v>
      </c>
      <c r="C588" s="240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40" t="s">
        <v>16</v>
      </c>
      <c r="Y588" s="240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36" t="s">
        <v>14</v>
      </c>
      <c r="F597" s="236"/>
      <c r="G597" s="236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36" t="s">
        <v>14</v>
      </c>
      <c r="AB597" s="236"/>
      <c r="AC597" s="236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36" t="s">
        <v>14</v>
      </c>
      <c r="O599" s="236"/>
      <c r="P599" s="236"/>
      <c r="Q599" s="236"/>
      <c r="R599" s="11">
        <f>SUM(R583:R598)</f>
        <v>0</v>
      </c>
      <c r="S599" s="8"/>
      <c r="V599" s="1"/>
      <c r="X599" s="18"/>
      <c r="Y599" s="15"/>
      <c r="AJ599" s="236" t="s">
        <v>14</v>
      </c>
      <c r="AK599" s="236"/>
      <c r="AL599" s="236"/>
      <c r="AM599" s="236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37" t="s">
        <v>32</v>
      </c>
      <c r="I621" s="237"/>
      <c r="J621" s="237"/>
      <c r="V621" s="1"/>
      <c r="AA621" s="237" t="s">
        <v>33</v>
      </c>
      <c r="AB621" s="237"/>
      <c r="AC621" s="237"/>
    </row>
    <row r="622" spans="1:43">
      <c r="H622" s="237"/>
      <c r="I622" s="237"/>
      <c r="J622" s="237"/>
      <c r="V622" s="1"/>
      <c r="AA622" s="237"/>
      <c r="AB622" s="237"/>
      <c r="AC622" s="237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38" t="s">
        <v>41</v>
      </c>
      <c r="F626" s="238"/>
      <c r="G626" s="238"/>
      <c r="H626" s="238"/>
      <c r="V626" s="1"/>
      <c r="X626" s="3" t="s">
        <v>5</v>
      </c>
      <c r="Y626" s="4">
        <f>IF(B1419="PAGADO",0,C631)</f>
        <v>-3850.329999999999</v>
      </c>
      <c r="AA626" s="238" t="s">
        <v>41</v>
      </c>
      <c r="AB626" s="238"/>
      <c r="AC626" s="238"/>
      <c r="AD626" s="238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39" t="str">
        <f>IF(Y631&lt;0,"NO PAGAR","COBRAR'")</f>
        <v>NO PAGAR</v>
      </c>
      <c r="Y632" s="239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39" t="str">
        <f>IF(C631&lt;0,"NO PAGAR","COBRAR'")</f>
        <v>NO PAGAR</v>
      </c>
      <c r="C633" s="239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40" t="s">
        <v>16</v>
      </c>
      <c r="C634" s="240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40" t="s">
        <v>16</v>
      </c>
      <c r="Y634" s="240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36" t="s">
        <v>14</v>
      </c>
      <c r="F642" s="236"/>
      <c r="G642" s="236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36" t="s">
        <v>14</v>
      </c>
      <c r="AB642" s="236"/>
      <c r="AC642" s="236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36" t="s">
        <v>14</v>
      </c>
      <c r="O644" s="236"/>
      <c r="P644" s="236"/>
      <c r="Q644" s="236"/>
      <c r="R644" s="11">
        <f>SUM(R628:R643)</f>
        <v>0</v>
      </c>
      <c r="S644" s="8"/>
      <c r="V644" s="1"/>
      <c r="X644" s="18"/>
      <c r="Y644" s="15"/>
      <c r="AJ644" s="236" t="s">
        <v>14</v>
      </c>
      <c r="AK644" s="236"/>
      <c r="AL644" s="236"/>
      <c r="AM644" s="236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42" t="s">
        <v>0</v>
      </c>
      <c r="AD668" s="242"/>
      <c r="AE668" s="242"/>
    </row>
    <row r="669" spans="8:31">
      <c r="H669" s="243" t="s">
        <v>1</v>
      </c>
      <c r="I669" s="243"/>
      <c r="J669" s="243"/>
      <c r="V669" s="1"/>
      <c r="AC669" s="242"/>
      <c r="AD669" s="242"/>
      <c r="AE669" s="242"/>
    </row>
    <row r="670" spans="8:31">
      <c r="H670" s="243"/>
      <c r="I670" s="243"/>
      <c r="J670" s="243"/>
      <c r="V670" s="1"/>
      <c r="AC670" s="242"/>
      <c r="AD670" s="242"/>
      <c r="AE670" s="242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38" t="s">
        <v>6</v>
      </c>
      <c r="F674" s="238"/>
      <c r="G674" s="238"/>
      <c r="H674" s="238"/>
      <c r="V674" s="1"/>
      <c r="X674" s="3" t="s">
        <v>5</v>
      </c>
      <c r="Y674" s="4">
        <f>IF(B674="PAGADO",0,C679)</f>
        <v>-3870.329999999999</v>
      </c>
      <c r="AA674" s="238" t="s">
        <v>60</v>
      </c>
      <c r="AB674" s="238"/>
      <c r="AC674" s="238"/>
      <c r="AD674" s="238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41" t="str">
        <f>IF(C679&lt;0,"NO PAGAR","COBRAR")</f>
        <v>NO PAGAR</v>
      </c>
      <c r="C680" s="241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1" t="str">
        <f>IF(Y679&lt;0,"NO PAGAR","COBRAR")</f>
        <v>NO PAGAR</v>
      </c>
      <c r="Y680" s="241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40" t="s">
        <v>16</v>
      </c>
      <c r="C681" s="240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40" t="s">
        <v>16</v>
      </c>
      <c r="Y681" s="240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36" t="s">
        <v>14</v>
      </c>
      <c r="F690" s="236"/>
      <c r="G690" s="236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36" t="s">
        <v>14</v>
      </c>
      <c r="AB690" s="236"/>
      <c r="AC690" s="236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36" t="s">
        <v>14</v>
      </c>
      <c r="O692" s="236"/>
      <c r="P692" s="236"/>
      <c r="Q692" s="236"/>
      <c r="R692" s="11">
        <f>SUM(R676:R691)</f>
        <v>0</v>
      </c>
      <c r="S692" s="8"/>
      <c r="V692" s="1"/>
      <c r="X692" s="18"/>
      <c r="Y692" s="15"/>
      <c r="AJ692" s="236" t="s">
        <v>14</v>
      </c>
      <c r="AK692" s="236"/>
      <c r="AL692" s="236"/>
      <c r="AM692" s="236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37" t="s">
        <v>32</v>
      </c>
      <c r="I707" s="237"/>
      <c r="J707" s="237"/>
      <c r="V707" s="1"/>
      <c r="AA707" s="237" t="s">
        <v>33</v>
      </c>
      <c r="AB707" s="237"/>
      <c r="AC707" s="237"/>
    </row>
    <row r="708" spans="1:43">
      <c r="H708" s="237"/>
      <c r="I708" s="237"/>
      <c r="J708" s="237"/>
      <c r="V708" s="1"/>
      <c r="AA708" s="237"/>
      <c r="AB708" s="237"/>
      <c r="AC708" s="237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38" t="s">
        <v>6</v>
      </c>
      <c r="F712" s="238"/>
      <c r="G712" s="238"/>
      <c r="H712" s="238"/>
      <c r="V712" s="1"/>
      <c r="X712" s="3" t="s">
        <v>5</v>
      </c>
      <c r="Y712" s="4">
        <f>IF(B1512="PAGADO",0,C717)</f>
        <v>-3870.329999999999</v>
      </c>
      <c r="AA712" s="238" t="s">
        <v>6</v>
      </c>
      <c r="AB712" s="238"/>
      <c r="AC712" s="238"/>
      <c r="AD712" s="238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39" t="str">
        <f>IF(Y717&lt;0,"NO PAGAR","COBRAR'")</f>
        <v>NO PAGAR</v>
      </c>
      <c r="Y718" s="239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39" t="str">
        <f>IF(C717&lt;0,"NO PAGAR","COBRAR'")</f>
        <v>NO PAGAR</v>
      </c>
      <c r="C719" s="239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40" t="s">
        <v>16</v>
      </c>
      <c r="C720" s="240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40" t="s">
        <v>16</v>
      </c>
      <c r="Y720" s="240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36" t="s">
        <v>14</v>
      </c>
      <c r="F728" s="236"/>
      <c r="G728" s="236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36" t="s">
        <v>14</v>
      </c>
      <c r="AB728" s="236"/>
      <c r="AC728" s="236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36" t="s">
        <v>14</v>
      </c>
      <c r="O730" s="236"/>
      <c r="P730" s="236"/>
      <c r="Q730" s="236"/>
      <c r="R730" s="11">
        <f>SUM(R714:R729)</f>
        <v>0</v>
      </c>
      <c r="S730" s="8"/>
      <c r="V730" s="1"/>
      <c r="X730" s="18"/>
      <c r="Y730" s="15"/>
      <c r="AJ730" s="236" t="s">
        <v>14</v>
      </c>
      <c r="AK730" s="236"/>
      <c r="AL730" s="236"/>
      <c r="AM730" s="236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2" t="s">
        <v>0</v>
      </c>
      <c r="AD754" s="242"/>
      <c r="AE754" s="242"/>
    </row>
    <row r="755" spans="2:41">
      <c r="H755" s="237" t="s">
        <v>1</v>
      </c>
      <c r="I755" s="237"/>
      <c r="J755" s="237"/>
      <c r="V755" s="1"/>
      <c r="AC755" s="242"/>
      <c r="AD755" s="242"/>
      <c r="AE755" s="242"/>
    </row>
    <row r="756" spans="2:41">
      <c r="H756" s="237"/>
      <c r="I756" s="237"/>
      <c r="J756" s="237"/>
      <c r="V756" s="1"/>
      <c r="AC756" s="242"/>
      <c r="AD756" s="242"/>
      <c r="AE756" s="242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38" t="s">
        <v>6</v>
      </c>
      <c r="F760" s="238"/>
      <c r="G760" s="238"/>
      <c r="H760" s="238"/>
      <c r="V760" s="1"/>
      <c r="X760" s="3" t="s">
        <v>5</v>
      </c>
      <c r="Y760" s="4">
        <f>IF(B760="PAGADO",0,C765)</f>
        <v>-3890.329999999999</v>
      </c>
      <c r="AA760" s="238" t="s">
        <v>41</v>
      </c>
      <c r="AB760" s="238"/>
      <c r="AC760" s="238"/>
      <c r="AD760" s="238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41" t="str">
        <f>IF(C765&lt;0,"NO PAGAR","COBRAR")</f>
        <v>NO PAGAR</v>
      </c>
      <c r="C766" s="241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1" t="str">
        <f>IF(Y765&lt;0,"NO PAGAR","COBRAR")</f>
        <v>NO PAGAR</v>
      </c>
      <c r="Y766" s="241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40" t="s">
        <v>16</v>
      </c>
      <c r="C767" s="240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40" t="s">
        <v>16</v>
      </c>
      <c r="Y767" s="240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36" t="s">
        <v>14</v>
      </c>
      <c r="F776" s="236"/>
      <c r="G776" s="236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36" t="s">
        <v>14</v>
      </c>
      <c r="AB776" s="236"/>
      <c r="AC776" s="236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36" t="s">
        <v>14</v>
      </c>
      <c r="O778" s="236"/>
      <c r="P778" s="236"/>
      <c r="Q778" s="236"/>
      <c r="R778" s="11">
        <f>SUM(R762:R777)</f>
        <v>0</v>
      </c>
      <c r="S778" s="8"/>
      <c r="V778" s="1"/>
      <c r="X778" s="18"/>
      <c r="Y778" s="15"/>
      <c r="AJ778" s="236" t="s">
        <v>14</v>
      </c>
      <c r="AK778" s="236"/>
      <c r="AL778" s="236"/>
      <c r="AM778" s="236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37" t="s">
        <v>32</v>
      </c>
      <c r="I800" s="237"/>
      <c r="J800" s="237"/>
      <c r="V800" s="1"/>
      <c r="AA800" s="237" t="s">
        <v>33</v>
      </c>
      <c r="AB800" s="237"/>
      <c r="AC800" s="237"/>
    </row>
    <row r="801" spans="2:41">
      <c r="H801" s="237"/>
      <c r="I801" s="237"/>
      <c r="J801" s="237"/>
      <c r="V801" s="1"/>
      <c r="AA801" s="237"/>
      <c r="AB801" s="237"/>
      <c r="AC801" s="237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38" t="s">
        <v>41</v>
      </c>
      <c r="F805" s="238"/>
      <c r="G805" s="238"/>
      <c r="H805" s="238"/>
      <c r="V805" s="1"/>
      <c r="X805" s="3" t="s">
        <v>5</v>
      </c>
      <c r="Y805" s="4">
        <f>IF(B1605="PAGADO",0,C810)</f>
        <v>-3890.329999999999</v>
      </c>
      <c r="AA805" s="238" t="s">
        <v>41</v>
      </c>
      <c r="AB805" s="238"/>
      <c r="AC805" s="238"/>
      <c r="AD805" s="238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39" t="str">
        <f>IF(Y810&lt;0,"NO PAGAR","COBRAR'")</f>
        <v>NO PAGAR</v>
      </c>
      <c r="Y811" s="239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39" t="str">
        <f>IF(C810&lt;0,"NO PAGAR","COBRAR'")</f>
        <v>NO PAGAR</v>
      </c>
      <c r="C812" s="239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0" t="s">
        <v>16</v>
      </c>
      <c r="C813" s="240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0" t="s">
        <v>16</v>
      </c>
      <c r="Y813" s="240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36" t="s">
        <v>14</v>
      </c>
      <c r="F821" s="236"/>
      <c r="G821" s="236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36" t="s">
        <v>14</v>
      </c>
      <c r="AB821" s="236"/>
      <c r="AC821" s="236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36" t="s">
        <v>14</v>
      </c>
      <c r="O823" s="236"/>
      <c r="P823" s="236"/>
      <c r="Q823" s="236"/>
      <c r="R823" s="11">
        <f>SUM(R807:R822)</f>
        <v>0</v>
      </c>
      <c r="S823" s="8"/>
      <c r="V823" s="1"/>
      <c r="X823" s="18"/>
      <c r="Y823" s="15"/>
      <c r="AJ823" s="236" t="s">
        <v>14</v>
      </c>
      <c r="AK823" s="236"/>
      <c r="AL823" s="236"/>
      <c r="AM823" s="236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42" t="s">
        <v>0</v>
      </c>
      <c r="AD847" s="242"/>
      <c r="AE847" s="242"/>
    </row>
    <row r="848" spans="2:31">
      <c r="H848" s="237" t="s">
        <v>1</v>
      </c>
      <c r="I848" s="237"/>
      <c r="J848" s="237"/>
      <c r="V848" s="1"/>
      <c r="AC848" s="242"/>
      <c r="AD848" s="242"/>
      <c r="AE848" s="242"/>
    </row>
    <row r="849" spans="2:41">
      <c r="H849" s="237"/>
      <c r="I849" s="237"/>
      <c r="J849" s="237"/>
      <c r="V849" s="1"/>
      <c r="AC849" s="242"/>
      <c r="AD849" s="242"/>
      <c r="AE849" s="242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38" t="s">
        <v>41</v>
      </c>
      <c r="F853" s="238"/>
      <c r="G853" s="238"/>
      <c r="H853" s="238"/>
      <c r="V853" s="1"/>
      <c r="X853" s="3" t="s">
        <v>5</v>
      </c>
      <c r="Y853" s="4">
        <f>IF(B853="PAGADO",0,C858)</f>
        <v>-3910.329999999999</v>
      </c>
      <c r="AA853" s="238" t="s">
        <v>41</v>
      </c>
      <c r="AB853" s="238"/>
      <c r="AC853" s="238"/>
      <c r="AD853" s="238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41" t="str">
        <f>IF(C858&lt;0,"NO PAGAR","COBRAR")</f>
        <v>NO PAGAR</v>
      </c>
      <c r="C859" s="241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1" t="str">
        <f>IF(Y858&lt;0,"NO PAGAR","COBRAR")</f>
        <v>NO PAGAR</v>
      </c>
      <c r="Y859" s="241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40" t="s">
        <v>16</v>
      </c>
      <c r="C860" s="240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0" t="s">
        <v>16</v>
      </c>
      <c r="Y860" s="240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36" t="s">
        <v>14</v>
      </c>
      <c r="F869" s="236"/>
      <c r="G869" s="236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36" t="s">
        <v>14</v>
      </c>
      <c r="AB869" s="236"/>
      <c r="AC869" s="236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36" t="s">
        <v>14</v>
      </c>
      <c r="O871" s="236"/>
      <c r="P871" s="236"/>
      <c r="Q871" s="236"/>
      <c r="R871" s="11">
        <f>SUM(R855:R870)</f>
        <v>0</v>
      </c>
      <c r="S871" s="8"/>
      <c r="V871" s="1"/>
      <c r="X871" s="18"/>
      <c r="Y871" s="15"/>
      <c r="AJ871" s="236" t="s">
        <v>14</v>
      </c>
      <c r="AK871" s="236"/>
      <c r="AL871" s="236"/>
      <c r="AM871" s="236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37" t="s">
        <v>32</v>
      </c>
      <c r="I893" s="237"/>
      <c r="J893" s="237"/>
      <c r="V893" s="1"/>
      <c r="AA893" s="237" t="s">
        <v>33</v>
      </c>
      <c r="AB893" s="237"/>
      <c r="AC893" s="237"/>
    </row>
    <row r="894" spans="1:43">
      <c r="H894" s="237"/>
      <c r="I894" s="237"/>
      <c r="J894" s="237"/>
      <c r="V894" s="1"/>
      <c r="AA894" s="237"/>
      <c r="AB894" s="237"/>
      <c r="AC894" s="237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38" t="s">
        <v>41</v>
      </c>
      <c r="F898" s="238"/>
      <c r="G898" s="238"/>
      <c r="H898" s="238"/>
      <c r="V898" s="1"/>
      <c r="X898" s="3" t="s">
        <v>5</v>
      </c>
      <c r="Y898" s="4">
        <f>IF(B1698="PAGADO",0,C903)</f>
        <v>-3910.329999999999</v>
      </c>
      <c r="AA898" s="238" t="s">
        <v>41</v>
      </c>
      <c r="AB898" s="238"/>
      <c r="AC898" s="238"/>
      <c r="AD898" s="238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39" t="str">
        <f>IF(Y903&lt;0,"NO PAGAR","COBRAR'")</f>
        <v>NO PAGAR</v>
      </c>
      <c r="Y904" s="239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39" t="str">
        <f>IF(C903&lt;0,"NO PAGAR","COBRAR'")</f>
        <v>NO PAGAR</v>
      </c>
      <c r="C905" s="239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40" t="s">
        <v>16</v>
      </c>
      <c r="C906" s="240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40" t="s">
        <v>16</v>
      </c>
      <c r="Y906" s="240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36" t="s">
        <v>14</v>
      </c>
      <c r="F914" s="236"/>
      <c r="G914" s="236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36" t="s">
        <v>14</v>
      </c>
      <c r="AB914" s="236"/>
      <c r="AC914" s="236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6" t="s">
        <v>14</v>
      </c>
      <c r="O916" s="236"/>
      <c r="P916" s="236"/>
      <c r="Q916" s="236"/>
      <c r="R916" s="11">
        <f>SUM(R900:R915)</f>
        <v>0</v>
      </c>
      <c r="S916" s="8"/>
      <c r="V916" s="1"/>
      <c r="X916" s="18"/>
      <c r="Y916" s="15"/>
      <c r="AJ916" s="236" t="s">
        <v>14</v>
      </c>
      <c r="AK916" s="236"/>
      <c r="AL916" s="236"/>
      <c r="AM916" s="236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42" t="s">
        <v>0</v>
      </c>
      <c r="AD941" s="242"/>
      <c r="AE941" s="242"/>
    </row>
    <row r="942" spans="8:31">
      <c r="H942" s="237" t="s">
        <v>1</v>
      </c>
      <c r="I942" s="237"/>
      <c r="J942" s="237"/>
      <c r="V942" s="1"/>
      <c r="AC942" s="242"/>
      <c r="AD942" s="242"/>
      <c r="AE942" s="242"/>
    </row>
    <row r="943" spans="8:31">
      <c r="H943" s="237"/>
      <c r="I943" s="237"/>
      <c r="J943" s="237"/>
      <c r="V943" s="1"/>
      <c r="AC943" s="242"/>
      <c r="AD943" s="242"/>
      <c r="AE943" s="242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38" t="s">
        <v>41</v>
      </c>
      <c r="F947" s="238"/>
      <c r="G947" s="238"/>
      <c r="H947" s="238"/>
      <c r="V947" s="1"/>
      <c r="X947" s="3" t="s">
        <v>5</v>
      </c>
      <c r="Y947" s="4">
        <f>IF(B947="PAGADO",0,C952)</f>
        <v>-3930.329999999999</v>
      </c>
      <c r="AA947" s="238" t="s">
        <v>41</v>
      </c>
      <c r="AB947" s="238"/>
      <c r="AC947" s="238"/>
      <c r="AD947" s="238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41" t="str">
        <f>IF(C952&lt;0,"NO PAGAR","COBRAR")</f>
        <v>NO PAGAR</v>
      </c>
      <c r="C953" s="241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1" t="str">
        <f>IF(Y952&lt;0,"NO PAGAR","COBRAR")</f>
        <v>NO PAGAR</v>
      </c>
      <c r="Y953" s="241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40" t="s">
        <v>16</v>
      </c>
      <c r="C954" s="240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40" t="s">
        <v>16</v>
      </c>
      <c r="Y954" s="240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36" t="s">
        <v>14</v>
      </c>
      <c r="F963" s="236"/>
      <c r="G963" s="236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36" t="s">
        <v>14</v>
      </c>
      <c r="AB963" s="236"/>
      <c r="AC963" s="236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36" t="s">
        <v>14</v>
      </c>
      <c r="O965" s="236"/>
      <c r="P965" s="236"/>
      <c r="Q965" s="236"/>
      <c r="R965" s="11">
        <f>SUM(R949:R964)</f>
        <v>0</v>
      </c>
      <c r="S965" s="8"/>
      <c r="V965" s="1"/>
      <c r="X965" s="18"/>
      <c r="Y965" s="15"/>
      <c r="AJ965" s="236" t="s">
        <v>14</v>
      </c>
      <c r="AK965" s="236"/>
      <c r="AL965" s="236"/>
      <c r="AM965" s="236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37" t="s">
        <v>32</v>
      </c>
      <c r="I987" s="237"/>
      <c r="J987" s="237"/>
      <c r="V987" s="1"/>
      <c r="AA987" s="237" t="s">
        <v>33</v>
      </c>
      <c r="AB987" s="237"/>
      <c r="AC987" s="237"/>
    </row>
    <row r="988" spans="1:43">
      <c r="H988" s="237"/>
      <c r="I988" s="237"/>
      <c r="J988" s="237"/>
      <c r="V988" s="1"/>
      <c r="AA988" s="237"/>
      <c r="AB988" s="237"/>
      <c r="AC988" s="237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38" t="s">
        <v>41</v>
      </c>
      <c r="F992" s="238"/>
      <c r="G992" s="238"/>
      <c r="H992" s="238"/>
      <c r="V992" s="1"/>
      <c r="X992" s="3" t="s">
        <v>5</v>
      </c>
      <c r="Y992" s="4">
        <f>IF(B1792="PAGADO",0,C997)</f>
        <v>-3930.329999999999</v>
      </c>
      <c r="AA992" s="238" t="s">
        <v>41</v>
      </c>
      <c r="AB992" s="238"/>
      <c r="AC992" s="238"/>
      <c r="AD992" s="238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9" t="str">
        <f>IF(Y997&lt;0,"NO PAGAR","COBRAR'")</f>
        <v>NO PAGAR</v>
      </c>
      <c r="Y998" s="239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9" t="str">
        <f>IF(C997&lt;0,"NO PAGAR","COBRAR'")</f>
        <v>NO PAGAR</v>
      </c>
      <c r="C999" s="239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0" t="s">
        <v>16</v>
      </c>
      <c r="C1000" s="240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0" t="s">
        <v>16</v>
      </c>
      <c r="Y1000" s="240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6" t="s">
        <v>14</v>
      </c>
      <c r="F1008" s="236"/>
      <c r="G1008" s="236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6" t="s">
        <v>14</v>
      </c>
      <c r="AB1008" s="236"/>
      <c r="AC1008" s="23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6" t="s">
        <v>14</v>
      </c>
      <c r="O1010" s="236"/>
      <c r="P1010" s="236"/>
      <c r="Q1010" s="236"/>
      <c r="R1010" s="11">
        <f>SUM(R994:R1009)</f>
        <v>0</v>
      </c>
      <c r="S1010" s="8"/>
      <c r="V1010" s="1"/>
      <c r="X1010" s="18"/>
      <c r="Y1010" s="15"/>
      <c r="AJ1010" s="236" t="s">
        <v>14</v>
      </c>
      <c r="AK1010" s="236"/>
      <c r="AL1010" s="236"/>
      <c r="AM1010" s="236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42" t="s">
        <v>0</v>
      </c>
      <c r="AD1034" s="242"/>
      <c r="AE1034" s="242"/>
    </row>
    <row r="1035" spans="2:31">
      <c r="H1035" s="237" t="s">
        <v>1</v>
      </c>
      <c r="I1035" s="237"/>
      <c r="J1035" s="237"/>
      <c r="V1035" s="1"/>
      <c r="AC1035" s="242"/>
      <c r="AD1035" s="242"/>
      <c r="AE1035" s="242"/>
    </row>
    <row r="1036" spans="2:31">
      <c r="H1036" s="237"/>
      <c r="I1036" s="237"/>
      <c r="J1036" s="237"/>
      <c r="V1036" s="1"/>
      <c r="AC1036" s="242"/>
      <c r="AD1036" s="242"/>
      <c r="AE1036" s="242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38" t="s">
        <v>41</v>
      </c>
      <c r="F1040" s="238"/>
      <c r="G1040" s="238"/>
      <c r="H1040" s="238"/>
      <c r="V1040" s="1"/>
      <c r="X1040" s="3" t="s">
        <v>5</v>
      </c>
      <c r="Y1040" s="4">
        <f>IF(B1040="PAGADO",0,C1045)</f>
        <v>-3950.329999999999</v>
      </c>
      <c r="AA1040" s="238" t="s">
        <v>41</v>
      </c>
      <c r="AB1040" s="238"/>
      <c r="AC1040" s="238"/>
      <c r="AD1040" s="238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41" t="str">
        <f>IF(C1045&lt;0,"NO PAGAR","COBRAR")</f>
        <v>NO PAGAR</v>
      </c>
      <c r="C1046" s="241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1" t="str">
        <f>IF(Y1045&lt;0,"NO PAGAR","COBRAR")</f>
        <v>NO PAGAR</v>
      </c>
      <c r="Y1046" s="241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40" t="s">
        <v>16</v>
      </c>
      <c r="C1047" s="240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40" t="s">
        <v>16</v>
      </c>
      <c r="Y1047" s="240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36" t="s">
        <v>14</v>
      </c>
      <c r="F1056" s="236"/>
      <c r="G1056" s="236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36" t="s">
        <v>14</v>
      </c>
      <c r="AB1056" s="236"/>
      <c r="AC1056" s="236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36" t="s">
        <v>14</v>
      </c>
      <c r="O1058" s="236"/>
      <c r="P1058" s="236"/>
      <c r="Q1058" s="236"/>
      <c r="R1058" s="11">
        <f>SUM(R1042:R1057)</f>
        <v>0</v>
      </c>
      <c r="S1058" s="8"/>
      <c r="V1058" s="1"/>
      <c r="X1058" s="18"/>
      <c r="Y1058" s="15"/>
      <c r="AJ1058" s="236" t="s">
        <v>14</v>
      </c>
      <c r="AK1058" s="236"/>
      <c r="AL1058" s="236"/>
      <c r="AM1058" s="236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37" t="s">
        <v>32</v>
      </c>
      <c r="I1080" s="237"/>
      <c r="J1080" s="237"/>
      <c r="V1080" s="1"/>
      <c r="AA1080" s="237" t="s">
        <v>33</v>
      </c>
      <c r="AB1080" s="237"/>
      <c r="AC1080" s="237"/>
    </row>
    <row r="1081" spans="1:43">
      <c r="H1081" s="237"/>
      <c r="I1081" s="237"/>
      <c r="J1081" s="237"/>
      <c r="V1081" s="1"/>
      <c r="AA1081" s="237"/>
      <c r="AB1081" s="237"/>
      <c r="AC1081" s="237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38" t="s">
        <v>41</v>
      </c>
      <c r="F1085" s="238"/>
      <c r="G1085" s="238"/>
      <c r="H1085" s="238"/>
      <c r="V1085" s="1"/>
      <c r="X1085" s="3" t="s">
        <v>5</v>
      </c>
      <c r="Y1085" s="4">
        <f>IF(B1885="PAGADO",0,C1090)</f>
        <v>-3950.329999999999</v>
      </c>
      <c r="AA1085" s="238" t="s">
        <v>41</v>
      </c>
      <c r="AB1085" s="238"/>
      <c r="AC1085" s="238"/>
      <c r="AD1085" s="238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39" t="str">
        <f>IF(Y1090&lt;0,"NO PAGAR","COBRAR'")</f>
        <v>NO PAGAR</v>
      </c>
      <c r="Y1091" s="239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39" t="str">
        <f>IF(C1090&lt;0,"NO PAGAR","COBRAR'")</f>
        <v>NO PAGAR</v>
      </c>
      <c r="C1092" s="239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40" t="s">
        <v>16</v>
      </c>
      <c r="C1093" s="240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40" t="s">
        <v>16</v>
      </c>
      <c r="Y1093" s="240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36" t="s">
        <v>14</v>
      </c>
      <c r="F1101" s="236"/>
      <c r="G1101" s="236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36" t="s">
        <v>14</v>
      </c>
      <c r="AB1101" s="236"/>
      <c r="AC1101" s="236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36" t="s">
        <v>14</v>
      </c>
      <c r="O1103" s="236"/>
      <c r="P1103" s="236"/>
      <c r="Q1103" s="236"/>
      <c r="R1103" s="11">
        <f>SUM(R1087:R1102)</f>
        <v>0</v>
      </c>
      <c r="S1103" s="8"/>
      <c r="V1103" s="1"/>
      <c r="X1103" s="18"/>
      <c r="Y1103" s="15"/>
      <c r="AJ1103" s="236" t="s">
        <v>14</v>
      </c>
      <c r="AK1103" s="236"/>
      <c r="AL1103" s="236"/>
      <c r="AM1103" s="236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C43" zoomScale="89" zoomScaleNormal="89" workbookViewId="0">
      <selection activeCell="X54" sqref="X54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8" t="s">
        <v>41</v>
      </c>
      <c r="F8" s="238"/>
      <c r="G8" s="238"/>
      <c r="H8" s="238"/>
      <c r="V8" s="1"/>
      <c r="X8" s="3" t="s">
        <v>5</v>
      </c>
      <c r="Y8" s="4">
        <f>IF(B8="PAGADO",0,C13)</f>
        <v>0</v>
      </c>
      <c r="AA8" s="238" t="s">
        <v>41</v>
      </c>
      <c r="AB8" s="238"/>
      <c r="AC8" s="238"/>
      <c r="AD8" s="238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36" t="s">
        <v>14</v>
      </c>
      <c r="F24" s="236"/>
      <c r="G24" s="236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38" t="s">
        <v>41</v>
      </c>
      <c r="F53" s="238"/>
      <c r="G53" s="238"/>
      <c r="H53" s="238"/>
      <c r="V53" s="1"/>
      <c r="X53" s="3" t="s">
        <v>853</v>
      </c>
      <c r="Y53" s="4">
        <f>IF(B53="PAGADO",0,C58)</f>
        <v>0</v>
      </c>
      <c r="AA53" s="238" t="s">
        <v>41</v>
      </c>
      <c r="AB53" s="238"/>
      <c r="AC53" s="238"/>
      <c r="AD53" s="238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719.8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1719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719.8</v>
      </c>
      <c r="AA56" s="9">
        <v>45310</v>
      </c>
      <c r="AB56" s="8" t="s">
        <v>1678</v>
      </c>
      <c r="AC56" s="8"/>
      <c r="AD56" s="10">
        <v>100</v>
      </c>
      <c r="AE56" t="s">
        <v>77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2140.4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-1420.6000000000001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150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6" t="s">
        <v>14</v>
      </c>
      <c r="F69" s="236"/>
      <c r="G69" s="236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719.8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32.56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150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1681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2140.4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-1420.6000000000001</v>
      </c>
      <c r="E106" s="238" t="s">
        <v>41</v>
      </c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1420.6000000000001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1420.6000000000001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-1420.6000000000001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-1420.6000000000001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1420.6000000000001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1420.6000000000001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1420.6000000000001</v>
      </c>
      <c r="V133" s="1"/>
      <c r="X133" s="21" t="s">
        <v>28</v>
      </c>
      <c r="Y133" s="22">
        <f>SUM(Y114:Y132)</f>
        <v>1420.6000000000001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-1420.6000000000001</v>
      </c>
      <c r="E151" s="238" t="s">
        <v>41</v>
      </c>
      <c r="F151" s="238"/>
      <c r="G151" s="238"/>
      <c r="H151" s="238"/>
      <c r="V151" s="1"/>
      <c r="X151" s="3" t="s">
        <v>3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1420.6000000000001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1420.6000000000001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-1420.6000000000001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-1420.6000000000001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NO PAGAR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NO PAGAR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1420.6000000000001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1420.6000000000001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1420.6000000000001</v>
      </c>
      <c r="D170" t="s">
        <v>29</v>
      </c>
      <c r="E170" t="s">
        <v>30</v>
      </c>
      <c r="V170" s="1"/>
      <c r="X170" s="21" t="s">
        <v>28</v>
      </c>
      <c r="Y170" s="22">
        <f>SUM(Y160:Y169)</f>
        <v>1420.6000000000001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-1420.6000000000001</v>
      </c>
      <c r="E191" s="238" t="s">
        <v>41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1420.6000000000001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1420.6000000000001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-1420.6000000000001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-1420.6000000000001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NO PAGAR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NO PAGAR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1420.6000000000001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1420.6000000000001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1420.6000000000001</v>
      </c>
      <c r="V218" s="1"/>
      <c r="X218" s="21" t="s">
        <v>28</v>
      </c>
      <c r="Y218" s="22">
        <f>SUM(Y199:Y217)</f>
        <v>1420.6000000000001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-1420.6000000000001</v>
      </c>
      <c r="E236" s="238" t="s">
        <v>41</v>
      </c>
      <c r="F236" s="238"/>
      <c r="G236" s="238"/>
      <c r="H236" s="238"/>
      <c r="V236" s="1"/>
      <c r="X236" s="3" t="s">
        <v>5</v>
      </c>
      <c r="Y236" s="4">
        <f>IF(B236="PAGADO",0,C241)</f>
        <v>-1420.6000000000001</v>
      </c>
      <c r="AA236" s="238" t="s">
        <v>41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1420.6000000000001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1420.6000000000001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-1420.6000000000001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-1420.6000000000001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NO PAGAR</v>
      </c>
      <c r="Y242" s="239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NO PAGAR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1420.6000000000001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1420.6000000000001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1420.6000000000001</v>
      </c>
      <c r="D264" t="s">
        <v>29</v>
      </c>
      <c r="E264" t="s">
        <v>30</v>
      </c>
      <c r="V264" s="1"/>
      <c r="X264" s="21" t="s">
        <v>28</v>
      </c>
      <c r="Y264" s="22">
        <f>SUM(Y245:Y263)</f>
        <v>1420.6000000000001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-1420.6000000000001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2431.9000000000005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2859.2700000000009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-304.91000000000076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-2369.2700000000009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NO PAGAR</v>
      </c>
      <c r="C289" s="241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NO PAGAR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1420.6000000000001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304.91000000000076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870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2431.9000000000005</v>
      </c>
      <c r="V310" s="1"/>
      <c r="X310" s="21" t="s">
        <v>28</v>
      </c>
      <c r="Y310" s="22">
        <f>SUM(Y291:Y309)</f>
        <v>2859.2700000000009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-2369.2700000000009</v>
      </c>
      <c r="E328" s="238" t="s">
        <v>41</v>
      </c>
      <c r="F328" s="238"/>
      <c r="G328" s="238"/>
      <c r="H328" s="238"/>
      <c r="V328" s="1"/>
      <c r="X328" s="3" t="s">
        <v>5</v>
      </c>
      <c r="Y328" s="4">
        <f>IF(B1070="PAGADO",0,C333)</f>
        <v>-717.85000000000082</v>
      </c>
      <c r="AA328" s="238" t="s">
        <v>41</v>
      </c>
      <c r="AB328" s="238"/>
      <c r="AC328" s="238"/>
      <c r="AD328" s="238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3522.5000000000009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3256.0300000000007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-717.85000000000082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-2116.0300000000007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NO PAGAR</v>
      </c>
      <c r="Y334" s="239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NO PAGAR</v>
      </c>
      <c r="C335" s="239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2369.2700000000009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717.85000000000082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36" t="s">
        <v>14</v>
      </c>
      <c r="F344" s="236"/>
      <c r="G344" s="236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163.55000000000001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3256.0300000000007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3522.5000000000009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7" t="s">
        <v>1</v>
      </c>
      <c r="I371" s="237"/>
      <c r="J371" s="237"/>
      <c r="V371" s="1"/>
    </row>
    <row r="372" spans="2:41">
      <c r="H372" s="237"/>
      <c r="I372" s="237"/>
      <c r="J372" s="237"/>
      <c r="V372" s="1"/>
    </row>
    <row r="373" spans="2:41">
      <c r="V373" s="1"/>
      <c r="AA373" s="33"/>
      <c r="AB373" s="33"/>
      <c r="AC373" s="246" t="s">
        <v>0</v>
      </c>
      <c r="AD373" s="246"/>
      <c r="AE373" s="246"/>
    </row>
    <row r="374" spans="2:41">
      <c r="V374" s="1"/>
      <c r="AA374" s="33"/>
      <c r="AB374" s="33"/>
      <c r="AC374" s="246"/>
      <c r="AD374" s="246"/>
      <c r="AE374" s="246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46"/>
      <c r="AD375" s="246"/>
      <c r="AE375" s="246"/>
    </row>
    <row r="376" spans="2:41" ht="23.25">
      <c r="B376" s="3" t="s">
        <v>5</v>
      </c>
      <c r="C376" s="4">
        <f>IF(X328="PAGADO",0,Y333)</f>
        <v>-2116.0300000000007</v>
      </c>
      <c r="E376" s="238" t="s">
        <v>41</v>
      </c>
      <c r="F376" s="238"/>
      <c r="G376" s="238"/>
      <c r="H376" s="238"/>
      <c r="V376" s="1"/>
      <c r="X376" s="3" t="s">
        <v>5</v>
      </c>
      <c r="Y376" s="4">
        <f>IF(B376="PAGADO",0,C381)</f>
        <v>-1866.0300000000007</v>
      </c>
      <c r="AA376" s="238" t="s">
        <v>41</v>
      </c>
      <c r="AB376" s="238"/>
      <c r="AC376" s="238"/>
      <c r="AD376" s="238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3416.0300000000007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2365.3900000000008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-1866.0300000000007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-1195.3900000000008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41" t="str">
        <f>IF(C381&lt;0,"NO PAGAR","COBRAR")</f>
        <v>NO PAGAR</v>
      </c>
      <c r="C382" s="241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41" t="str">
        <f>IF(Y381&lt;0,"NO PAGAR","COBRAR")</f>
        <v>NO PAGAR</v>
      </c>
      <c r="Y382" s="241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40" t="s">
        <v>16</v>
      </c>
      <c r="C383" s="240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40" t="s">
        <v>16</v>
      </c>
      <c r="Y383" s="240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2116.0300000000007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1866.0300000000007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36" t="s">
        <v>14</v>
      </c>
      <c r="F391" s="236"/>
      <c r="G391" s="236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36" t="s">
        <v>14</v>
      </c>
      <c r="AB392" s="236"/>
      <c r="AC392" s="236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36" t="s">
        <v>14</v>
      </c>
      <c r="O394" s="236"/>
      <c r="P394" s="236"/>
      <c r="Q394" s="236"/>
      <c r="R394" s="11">
        <f>SUM(R378:R393)</f>
        <v>1300</v>
      </c>
      <c r="S394" s="8"/>
      <c r="V394" s="1"/>
      <c r="X394" s="18"/>
      <c r="Y394" s="15"/>
      <c r="AJ394" s="236" t="s">
        <v>14</v>
      </c>
      <c r="AK394" s="236"/>
      <c r="AL394" s="236"/>
      <c r="AM394" s="236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3416.0300000000007</v>
      </c>
      <c r="E398" t="s">
        <v>30</v>
      </c>
      <c r="V398" s="1"/>
      <c r="X398" s="21" t="s">
        <v>28</v>
      </c>
      <c r="Y398" s="22">
        <f>SUM(Y384:Y397)</f>
        <v>2365.3900000000008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37" t="s">
        <v>33</v>
      </c>
      <c r="AB411" s="237"/>
      <c r="AC411" s="237"/>
    </row>
    <row r="412" spans="1:43" ht="15" customHeight="1">
      <c r="H412" s="48"/>
      <c r="I412" s="48"/>
      <c r="J412" s="48"/>
      <c r="V412" s="1"/>
      <c r="AA412" s="237"/>
      <c r="AB412" s="237"/>
      <c r="AC412" s="237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-1195.3900000000008</v>
      </c>
      <c r="E416" s="238" t="s">
        <v>41</v>
      </c>
      <c r="F416" s="238"/>
      <c r="G416" s="238"/>
      <c r="H416" s="238"/>
      <c r="V416" s="1"/>
      <c r="X416" s="3" t="s">
        <v>5</v>
      </c>
      <c r="Y416" s="4">
        <f>IF(B416="PAGADO",0,C421)</f>
        <v>0</v>
      </c>
      <c r="AA416" s="238" t="s">
        <v>41</v>
      </c>
      <c r="AB416" s="238"/>
      <c r="AC416" s="238"/>
      <c r="AD416" s="238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1273.7900000000009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136.20999999999913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39" t="str">
        <f>IF(Y421&lt;0,"NO PAGAR","COBRAR'")</f>
        <v>NO PAGAR</v>
      </c>
      <c r="Y422" s="239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39" t="str">
        <f>IF(C421&lt;0,"NO PAGAR","COBRAR'")</f>
        <v>COBRAR'</v>
      </c>
      <c r="C423" s="239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40" t="s">
        <v>16</v>
      </c>
      <c r="C424" s="240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40" t="s">
        <v>16</v>
      </c>
      <c r="Y424" s="240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1195.3900000000008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36" t="s">
        <v>14</v>
      </c>
      <c r="AK425" s="236"/>
      <c r="AL425" s="236"/>
      <c r="AM425" s="236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36" t="s">
        <v>14</v>
      </c>
      <c r="F432" s="236"/>
      <c r="G432" s="236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36" t="s">
        <v>14</v>
      </c>
      <c r="AB432" s="236"/>
      <c r="AC432" s="236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36" t="s">
        <v>14</v>
      </c>
      <c r="O434" s="236"/>
      <c r="P434" s="236"/>
      <c r="Q434" s="236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1273.7900000000009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38" t="s">
        <v>41</v>
      </c>
      <c r="F462" s="238"/>
      <c r="G462" s="238"/>
      <c r="H462" s="238"/>
      <c r="V462" s="1"/>
      <c r="X462" s="3" t="s">
        <v>5</v>
      </c>
      <c r="Y462" s="4">
        <f>IF(B462="PAGADO",0,C467)</f>
        <v>-526.89999999999986</v>
      </c>
      <c r="AA462" s="238" t="s">
        <v>41</v>
      </c>
      <c r="AB462" s="238"/>
      <c r="AC462" s="238"/>
      <c r="AD462" s="238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41" t="str">
        <f>IF(C467&lt;0,"NO PAGAR","COBRAR")</f>
        <v>NO PAGAR</v>
      </c>
      <c r="C468" s="241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41" t="str">
        <f>IF(Y467&lt;0,"NO PAGAR","COBRAR")</f>
        <v>NO PAGAR</v>
      </c>
      <c r="Y468" s="241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40" t="s">
        <v>16</v>
      </c>
      <c r="C469" s="240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40" t="s">
        <v>16</v>
      </c>
      <c r="Y469" s="240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36" t="s">
        <v>14</v>
      </c>
      <c r="AK471" s="236"/>
      <c r="AL471" s="236"/>
      <c r="AM471" s="236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36" t="s">
        <v>14</v>
      </c>
      <c r="F478" s="236"/>
      <c r="G478" s="236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36" t="s">
        <v>14</v>
      </c>
      <c r="AB478" s="236"/>
      <c r="AC478" s="236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36" t="s">
        <v>14</v>
      </c>
      <c r="O480" s="236"/>
      <c r="P480" s="236"/>
      <c r="Q480" s="236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37" t="s">
        <v>33</v>
      </c>
      <c r="AB497" s="237"/>
      <c r="AC497" s="237"/>
    </row>
    <row r="498" spans="2:41" ht="15" customHeight="1">
      <c r="E498" s="237"/>
      <c r="F498" s="237"/>
      <c r="H498" s="48"/>
      <c r="I498" s="48"/>
      <c r="J498" s="48"/>
      <c r="V498" s="1"/>
      <c r="AA498" s="237"/>
      <c r="AB498" s="237"/>
      <c r="AC498" s="237"/>
    </row>
    <row r="499" spans="2:41" ht="26.25">
      <c r="B499" s="25" t="s">
        <v>57</v>
      </c>
      <c r="E499" s="237" t="s">
        <v>32</v>
      </c>
      <c r="F499" s="237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38" t="s">
        <v>41</v>
      </c>
      <c r="F500" s="238"/>
      <c r="G500" s="238"/>
      <c r="H500" s="238"/>
      <c r="V500" s="1"/>
      <c r="X500" s="3" t="s">
        <v>5</v>
      </c>
      <c r="Y500" s="4">
        <f>IF(B500="PAGADO",0,C505)</f>
        <v>0</v>
      </c>
      <c r="AA500" s="238" t="s">
        <v>41</v>
      </c>
      <c r="AB500" s="238"/>
      <c r="AC500" s="238"/>
      <c r="AD500" s="238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39" t="str">
        <f>IF(Y505&lt;0,"NO PAGAR","COBRAR'")</f>
        <v>COBRAR'</v>
      </c>
      <c r="Y506" s="239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39" t="str">
        <f>IF(C505&lt;0,"NO PAGAR","COBRAR'")</f>
        <v>COBRAR'</v>
      </c>
      <c r="C507" s="239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40" t="s">
        <v>16</v>
      </c>
      <c r="C508" s="240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40" t="s">
        <v>16</v>
      </c>
      <c r="Y508" s="240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36" t="s">
        <v>14</v>
      </c>
      <c r="AB516" s="236"/>
      <c r="AC516" s="236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36" t="s">
        <v>14</v>
      </c>
      <c r="O518" s="236"/>
      <c r="P518" s="236"/>
      <c r="Q518" s="236"/>
      <c r="R518" s="11">
        <f>SUM(R502:R517)</f>
        <v>50</v>
      </c>
      <c r="S518" s="8"/>
      <c r="V518" s="1"/>
      <c r="X518" s="18"/>
      <c r="Y518" s="15"/>
      <c r="AJ518" s="236" t="s">
        <v>14</v>
      </c>
      <c r="AK518" s="236"/>
      <c r="AL518" s="236"/>
      <c r="AM518" s="236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45" t="s">
        <v>228</v>
      </c>
      <c r="F524" s="245"/>
      <c r="G524" s="245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42" t="s">
        <v>0</v>
      </c>
      <c r="AD545" s="242"/>
      <c r="AE545" s="242"/>
    </row>
    <row r="546" spans="2:41" ht="21.75" customHeight="1">
      <c r="H546" s="48" t="s">
        <v>1</v>
      </c>
      <c r="I546" s="48"/>
      <c r="J546" s="48"/>
      <c r="V546" s="1"/>
      <c r="AC546" s="242"/>
      <c r="AD546" s="242"/>
      <c r="AE546" s="242"/>
    </row>
    <row r="547" spans="2:41" ht="15" customHeight="1">
      <c r="H547" s="48"/>
      <c r="I547" s="48"/>
      <c r="J547" s="48"/>
      <c r="V547" s="1"/>
      <c r="AC547" s="242"/>
      <c r="AD547" s="242"/>
      <c r="AE547" s="242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38" t="s">
        <v>41</v>
      </c>
      <c r="F551" s="238"/>
      <c r="G551" s="238"/>
      <c r="H551" s="238"/>
      <c r="V551" s="1"/>
      <c r="X551" s="3" t="s">
        <v>5</v>
      </c>
      <c r="Y551" s="4">
        <f>IF(B551="PAGADO",0,C556)</f>
        <v>-153.00000000000023</v>
      </c>
      <c r="AA551" s="238" t="s">
        <v>41</v>
      </c>
      <c r="AB551" s="238"/>
      <c r="AC551" s="238"/>
      <c r="AD551" s="238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41" t="str">
        <f>IF(C556&lt;0,"NO PAGAR","COBRAR")</f>
        <v>NO PAGAR</v>
      </c>
      <c r="C557" s="241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41" t="str">
        <f>IF(Y556&lt;0,"NO PAGAR","COBRAR")</f>
        <v>COBRAR</v>
      </c>
      <c r="Y557" s="241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40" t="s">
        <v>16</v>
      </c>
      <c r="C558" s="240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0" t="s">
        <v>16</v>
      </c>
      <c r="Y558" s="240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36" t="s">
        <v>14</v>
      </c>
      <c r="F567" s="236"/>
      <c r="G567" s="236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36" t="s">
        <v>14</v>
      </c>
      <c r="AB567" s="236"/>
      <c r="AC567" s="236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36" t="s">
        <v>14</v>
      </c>
      <c r="O569" s="236"/>
      <c r="P569" s="236"/>
      <c r="Q569" s="236"/>
      <c r="R569" s="11">
        <f>SUM(R553:R568)</f>
        <v>1287.51</v>
      </c>
      <c r="S569" s="8"/>
      <c r="V569" s="1"/>
      <c r="X569" s="18"/>
      <c r="Y569" s="15"/>
      <c r="AJ569" s="236" t="s">
        <v>14</v>
      </c>
      <c r="AK569" s="236"/>
      <c r="AL569" s="236"/>
      <c r="AM569" s="236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37" t="s">
        <v>33</v>
      </c>
      <c r="AB584" s="237"/>
      <c r="AC584" s="237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38" t="s">
        <v>41</v>
      </c>
      <c r="F586" s="238"/>
      <c r="G586" s="238"/>
      <c r="H586" s="238"/>
      <c r="V586" s="1"/>
      <c r="X586" s="3" t="s">
        <v>5</v>
      </c>
      <c r="Y586" s="4">
        <f>IF(B586="PAGADO",0,C591)</f>
        <v>0</v>
      </c>
      <c r="AA586" s="238" t="s">
        <v>41</v>
      </c>
      <c r="AB586" s="238"/>
      <c r="AC586" s="238"/>
      <c r="AD586" s="238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39" t="str">
        <f>IF(Y591&lt;0,"NO PAGAR","COBRAR'")</f>
        <v>COBRAR'</v>
      </c>
      <c r="Y592" s="239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39" t="str">
        <f>IF(C591&lt;0,"NO PAGAR","COBRAR'")</f>
        <v>COBRAR'</v>
      </c>
      <c r="C593" s="239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40" t="s">
        <v>16</v>
      </c>
      <c r="C594" s="240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40" t="s">
        <v>16</v>
      </c>
      <c r="Y594" s="240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36" t="s">
        <v>14</v>
      </c>
      <c r="F602" s="236"/>
      <c r="G602" s="236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36" t="s">
        <v>14</v>
      </c>
      <c r="AB602" s="236"/>
      <c r="AC602" s="236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36" t="s">
        <v>14</v>
      </c>
      <c r="O604" s="236"/>
      <c r="P604" s="236"/>
      <c r="Q604" s="236"/>
      <c r="R604" s="11">
        <f>SUM(R588:R603)</f>
        <v>2300</v>
      </c>
      <c r="S604" s="8"/>
      <c r="V604" s="1"/>
      <c r="X604" s="18"/>
      <c r="Y604" s="15"/>
      <c r="AJ604" s="236" t="s">
        <v>14</v>
      </c>
      <c r="AK604" s="236"/>
      <c r="AL604" s="236"/>
      <c r="AM604" s="236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42" t="s">
        <v>0</v>
      </c>
      <c r="AD626" s="242"/>
      <c r="AE626" s="242"/>
    </row>
    <row r="627" spans="2:41" ht="27" customHeight="1">
      <c r="H627" s="48" t="s">
        <v>1</v>
      </c>
      <c r="I627" s="48"/>
      <c r="J627" s="48"/>
      <c r="V627" s="1"/>
      <c r="AC627" s="242"/>
      <c r="AD627" s="242"/>
      <c r="AE627" s="242"/>
    </row>
    <row r="628" spans="2:41" ht="15" customHeight="1">
      <c r="H628" s="48"/>
      <c r="I628" s="48"/>
      <c r="J628" s="48"/>
      <c r="V628" s="1"/>
      <c r="AC628" s="242"/>
      <c r="AD628" s="242"/>
      <c r="AE628" s="242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38" t="s">
        <v>41</v>
      </c>
      <c r="F632" s="238"/>
      <c r="G632" s="238"/>
      <c r="H632" s="238"/>
      <c r="V632" s="1"/>
      <c r="X632" s="3" t="s">
        <v>5</v>
      </c>
      <c r="Y632" s="4">
        <f>IF(B632="PAGADO",0,C637)</f>
        <v>0</v>
      </c>
      <c r="AA632" s="238" t="s">
        <v>41</v>
      </c>
      <c r="AB632" s="238"/>
      <c r="AC632" s="238"/>
      <c r="AD632" s="238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41" t="str">
        <f>IF(C637&lt;0,"NO PAGAR","COBRAR")</f>
        <v>COBRAR</v>
      </c>
      <c r="C638" s="241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41" t="str">
        <f>IF(Y637&lt;0,"NO PAGAR","COBRAR")</f>
        <v>COBRAR</v>
      </c>
      <c r="Y638" s="241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40" t="s">
        <v>16</v>
      </c>
      <c r="C639" s="240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40" t="s">
        <v>16</v>
      </c>
      <c r="Y639" s="240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36" t="s">
        <v>14</v>
      </c>
      <c r="F648" s="236"/>
      <c r="G648" s="236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36" t="s">
        <v>14</v>
      </c>
      <c r="AB648" s="236"/>
      <c r="AC648" s="236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36" t="s">
        <v>14</v>
      </c>
      <c r="O650" s="236"/>
      <c r="P650" s="236"/>
      <c r="Q650" s="236"/>
      <c r="R650" s="11">
        <f>SUM(R634:R649)</f>
        <v>420</v>
      </c>
      <c r="S650" s="8"/>
      <c r="V650" s="1"/>
      <c r="X650" s="18"/>
      <c r="Y650" s="15"/>
      <c r="AJ650" s="236" t="s">
        <v>14</v>
      </c>
      <c r="AK650" s="236"/>
      <c r="AL650" s="236"/>
      <c r="AM650" s="236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37" t="s">
        <v>33</v>
      </c>
      <c r="AB667" s="237"/>
      <c r="AC667" s="237"/>
    </row>
    <row r="668" spans="1:43" ht="15" customHeight="1">
      <c r="H668" s="48"/>
      <c r="I668" s="48"/>
      <c r="J668" s="48"/>
      <c r="V668" s="1"/>
      <c r="AA668" s="237"/>
      <c r="AB668" s="237"/>
      <c r="AC668" s="237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38" t="s">
        <v>256</v>
      </c>
      <c r="F672" s="238"/>
      <c r="G672" s="238"/>
      <c r="H672" s="238"/>
      <c r="V672" s="1"/>
      <c r="X672" s="3" t="s">
        <v>5</v>
      </c>
      <c r="Y672" s="4">
        <f>IF(B672="PAGADO",0,C677)</f>
        <v>0</v>
      </c>
      <c r="AA672" s="238" t="s">
        <v>41</v>
      </c>
      <c r="AB672" s="238"/>
      <c r="AC672" s="238"/>
      <c r="AD672" s="238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39" t="str">
        <f>IF(Y677&lt;0,"NO PAGAR","COBRAR'")</f>
        <v>NO PAGAR</v>
      </c>
      <c r="Y678" s="239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39" t="str">
        <f>IF(C677&lt;0,"NO PAGAR","COBRAR'")</f>
        <v>COBRAR'</v>
      </c>
      <c r="C679" s="239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40" t="s">
        <v>16</v>
      </c>
      <c r="C680" s="240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0" t="s">
        <v>16</v>
      </c>
      <c r="Y680" s="240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36" t="s">
        <v>14</v>
      </c>
      <c r="F688" s="236"/>
      <c r="G688" s="236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36" t="s">
        <v>14</v>
      </c>
      <c r="AB688" s="236"/>
      <c r="AC688" s="236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36" t="s">
        <v>14</v>
      </c>
      <c r="O690" s="236"/>
      <c r="P690" s="236"/>
      <c r="Q690" s="236"/>
      <c r="R690" s="11">
        <f>SUM(R674:R689)</f>
        <v>0</v>
      </c>
      <c r="S690" s="8"/>
      <c r="V690" s="1"/>
      <c r="X690" s="18"/>
      <c r="Y690" s="15"/>
      <c r="AJ690" s="236" t="s">
        <v>14</v>
      </c>
      <c r="AK690" s="236"/>
      <c r="AL690" s="236"/>
      <c r="AM690" s="236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42" t="s">
        <v>0</v>
      </c>
      <c r="AD714" s="242"/>
      <c r="AE714" s="242"/>
    </row>
    <row r="715" spans="2:31" ht="24" customHeight="1">
      <c r="H715" s="48" t="s">
        <v>1</v>
      </c>
      <c r="I715" s="48"/>
      <c r="J715" s="48"/>
      <c r="V715" s="1"/>
      <c r="AC715" s="242"/>
      <c r="AD715" s="242"/>
      <c r="AE715" s="242"/>
    </row>
    <row r="716" spans="2:31" ht="15" customHeight="1">
      <c r="H716" s="48"/>
      <c r="I716" s="48"/>
      <c r="J716" s="48"/>
      <c r="V716" s="1"/>
      <c r="AC716" s="242"/>
      <c r="AD716" s="242"/>
      <c r="AE716" s="242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38" t="s">
        <v>41</v>
      </c>
      <c r="F720" s="238"/>
      <c r="G720" s="238"/>
      <c r="H720" s="238"/>
      <c r="O720" s="244" t="s">
        <v>19</v>
      </c>
      <c r="P720" s="244"/>
      <c r="Q720" s="244"/>
      <c r="V720" s="1"/>
      <c r="X720" s="3" t="s">
        <v>5</v>
      </c>
      <c r="Y720" s="4">
        <f>IF(B720="PAGADO",0,C725)</f>
        <v>-1115.3899999999999</v>
      </c>
      <c r="AA720" s="238" t="s">
        <v>41</v>
      </c>
      <c r="AB720" s="238"/>
      <c r="AC720" s="238"/>
      <c r="AD720" s="238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41" t="str">
        <f>IF(C725&lt;0,"NO PAGAR","COBRAR")</f>
        <v>NO PAGAR</v>
      </c>
      <c r="C726" s="241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41" t="str">
        <f>IF(Y725&lt;0,"NO PAGAR","COBRAR")</f>
        <v>NO PAGAR</v>
      </c>
      <c r="Y726" s="241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40" t="s">
        <v>16</v>
      </c>
      <c r="C727" s="240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40" t="s">
        <v>16</v>
      </c>
      <c r="Y727" s="240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36" t="s">
        <v>14</v>
      </c>
      <c r="F736" s="236"/>
      <c r="G736" s="236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36" t="s">
        <v>14</v>
      </c>
      <c r="AB736" s="236"/>
      <c r="AC736" s="236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36" t="s">
        <v>14</v>
      </c>
      <c r="O738" s="236"/>
      <c r="P738" s="236"/>
      <c r="Q738" s="236"/>
      <c r="R738" s="11">
        <f>SUM(R722:R737)</f>
        <v>400</v>
      </c>
      <c r="S738" s="8"/>
      <c r="V738" s="1"/>
      <c r="X738" s="18"/>
      <c r="Y738" s="15"/>
      <c r="AJ738" s="236" t="s">
        <v>14</v>
      </c>
      <c r="AK738" s="236"/>
      <c r="AL738" s="236"/>
      <c r="AM738" s="236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37" t="s">
        <v>32</v>
      </c>
      <c r="H753" s="237"/>
      <c r="I753" s="237"/>
      <c r="J753" s="48"/>
      <c r="V753" s="1"/>
      <c r="AA753" s="237" t="s">
        <v>33</v>
      </c>
      <c r="AB753" s="237"/>
      <c r="AC753" s="237"/>
    </row>
    <row r="754" spans="2:41" ht="15" customHeight="1">
      <c r="H754" s="48"/>
      <c r="I754" s="48"/>
      <c r="J754" s="48"/>
      <c r="V754" s="1"/>
      <c r="AA754" s="237"/>
      <c r="AB754" s="237"/>
      <c r="AC754" s="237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38" t="s">
        <v>41</v>
      </c>
      <c r="F758" s="238"/>
      <c r="G758" s="238"/>
      <c r="H758" s="238"/>
      <c r="V758" s="1"/>
      <c r="X758" s="3" t="s">
        <v>5</v>
      </c>
      <c r="Y758" s="4">
        <f>IF(B758="PAGADO",0,C763)</f>
        <v>0</v>
      </c>
      <c r="AA758" s="238" t="s">
        <v>41</v>
      </c>
      <c r="AB758" s="238"/>
      <c r="AC758" s="238"/>
      <c r="AD758" s="238"/>
      <c r="AK758" s="244" t="s">
        <v>19</v>
      </c>
      <c r="AL758" s="244"/>
      <c r="AM758" s="244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39" t="str">
        <f>IF(Y763&lt;0,"NO PAGAR","COBRAR'")</f>
        <v>COBRAR'</v>
      </c>
      <c r="Y764" s="239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39" t="str">
        <f>IF(C763&lt;0,"NO PAGAR","COBRAR'")</f>
        <v>COBRAR'</v>
      </c>
      <c r="C765" s="239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0" t="s">
        <v>16</v>
      </c>
      <c r="C766" s="240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40" t="s">
        <v>16</v>
      </c>
      <c r="Y766" s="240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36" t="s">
        <v>14</v>
      </c>
      <c r="F774" s="236"/>
      <c r="G774" s="236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36" t="s">
        <v>14</v>
      </c>
      <c r="AB774" s="236"/>
      <c r="AC774" s="236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36" t="s">
        <v>14</v>
      </c>
      <c r="O776" s="236"/>
      <c r="P776" s="236"/>
      <c r="Q776" s="236"/>
      <c r="R776" s="11">
        <f>SUM(R760:R775)</f>
        <v>0</v>
      </c>
      <c r="S776" s="8"/>
      <c r="V776" s="1"/>
      <c r="X776" s="18"/>
      <c r="Y776" s="15"/>
      <c r="AJ776" s="236" t="s">
        <v>14</v>
      </c>
      <c r="AK776" s="236"/>
      <c r="AL776" s="236"/>
      <c r="AM776" s="236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42" t="s">
        <v>0</v>
      </c>
      <c r="AD795" s="242"/>
      <c r="AE795" s="242"/>
    </row>
    <row r="796" spans="2:31" ht="24.75" customHeight="1">
      <c r="H796" s="48" t="s">
        <v>1</v>
      </c>
      <c r="I796" s="48"/>
      <c r="J796" s="48"/>
      <c r="V796" s="1"/>
      <c r="AC796" s="242"/>
      <c r="AD796" s="242"/>
      <c r="AE796" s="242"/>
    </row>
    <row r="797" spans="2:31" ht="15" customHeight="1">
      <c r="H797" s="48"/>
      <c r="I797" s="48"/>
      <c r="J797" s="48"/>
      <c r="V797" s="1"/>
      <c r="AC797" s="242"/>
      <c r="AD797" s="242"/>
      <c r="AE797" s="242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38" t="s">
        <v>41</v>
      </c>
      <c r="F801" s="238"/>
      <c r="G801" s="238"/>
      <c r="H801" s="238"/>
      <c r="V801" s="1"/>
      <c r="X801" s="3" t="s">
        <v>5</v>
      </c>
      <c r="Y801" s="4">
        <f>IF(B801="PAGADO",0,C806)</f>
        <v>-1177.68</v>
      </c>
      <c r="AA801" s="238" t="s">
        <v>41</v>
      </c>
      <c r="AB801" s="238"/>
      <c r="AC801" s="238"/>
      <c r="AD801" s="238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41" t="str">
        <f>IF(C806&lt;0,"NO PAGAR","COBRAR")</f>
        <v>NO PAGAR</v>
      </c>
      <c r="C807" s="241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41" t="str">
        <f>IF(Y806&lt;0,"NO PAGAR","COBRAR")</f>
        <v>NO PAGAR</v>
      </c>
      <c r="Y807" s="241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40" t="s">
        <v>16</v>
      </c>
      <c r="C808" s="240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40" t="s">
        <v>16</v>
      </c>
      <c r="Y808" s="240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36" t="s">
        <v>14</v>
      </c>
      <c r="F817" s="236"/>
      <c r="G817" s="236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36" t="s">
        <v>14</v>
      </c>
      <c r="AB817" s="236"/>
      <c r="AC817" s="236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36" t="s">
        <v>14</v>
      </c>
      <c r="O819" s="236"/>
      <c r="P819" s="236"/>
      <c r="Q819" s="236"/>
      <c r="R819" s="11">
        <f>SUM(R803:R818)</f>
        <v>2014</v>
      </c>
      <c r="S819" s="8"/>
      <c r="V819" s="1"/>
      <c r="X819" s="18"/>
      <c r="Y819" s="15"/>
      <c r="AJ819" s="236" t="s">
        <v>14</v>
      </c>
      <c r="AK819" s="236"/>
      <c r="AL819" s="236"/>
      <c r="AM819" s="236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37" t="s">
        <v>33</v>
      </c>
      <c r="AB841" s="237"/>
      <c r="AC841" s="237"/>
    </row>
    <row r="842" spans="1:43" ht="15" customHeight="1">
      <c r="H842" s="48"/>
      <c r="I842" s="48"/>
      <c r="J842" s="48"/>
      <c r="V842" s="1"/>
      <c r="AA842" s="237"/>
      <c r="AB842" s="237"/>
      <c r="AC842" s="237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38" t="s">
        <v>41</v>
      </c>
      <c r="F844" s="238"/>
      <c r="G844" s="238"/>
      <c r="H844" s="238"/>
      <c r="V844" s="1"/>
      <c r="X844" s="3" t="s">
        <v>5</v>
      </c>
      <c r="Y844" s="4">
        <f>IF(B1638="PAGADO",0,C849)</f>
        <v>-2483.7400000000002</v>
      </c>
      <c r="AA844" s="238" t="s">
        <v>41</v>
      </c>
      <c r="AB844" s="238"/>
      <c r="AC844" s="238"/>
      <c r="AD844" s="238"/>
      <c r="AK844" s="244" t="s">
        <v>311</v>
      </c>
      <c r="AL844" s="244"/>
      <c r="AM844" s="244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39" t="str">
        <f>IF(Y849&lt;0,"NO PAGAR","COBRAR'")</f>
        <v>NO PAGAR</v>
      </c>
      <c r="Y850" s="239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39" t="str">
        <f>IF(C849&lt;0,"NO PAGAR","COBRAR'")</f>
        <v>NO PAGAR</v>
      </c>
      <c r="C851" s="239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40" t="s">
        <v>16</v>
      </c>
      <c r="C852" s="240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0" t="s">
        <v>16</v>
      </c>
      <c r="Y852" s="240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36" t="s">
        <v>14</v>
      </c>
      <c r="F860" s="236"/>
      <c r="G860" s="236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36" t="s">
        <v>14</v>
      </c>
      <c r="AB860" s="236"/>
      <c r="AC860" s="236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36" t="s">
        <v>14</v>
      </c>
      <c r="O862" s="236"/>
      <c r="P862" s="236"/>
      <c r="Q862" s="236"/>
      <c r="R862" s="11">
        <f>SUM(R846:R861)</f>
        <v>2500</v>
      </c>
      <c r="S862" s="8"/>
      <c r="V862" s="1"/>
      <c r="X862" s="18"/>
      <c r="Y862" s="15"/>
      <c r="AJ862" s="236" t="s">
        <v>14</v>
      </c>
      <c r="AK862" s="236"/>
      <c r="AL862" s="236"/>
      <c r="AM862" s="236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42" t="s">
        <v>0</v>
      </c>
      <c r="AD884" s="242"/>
      <c r="AE884" s="242"/>
    </row>
    <row r="885" spans="2:41" ht="15" customHeight="1">
      <c r="H885" s="48" t="s">
        <v>1</v>
      </c>
      <c r="I885" s="48"/>
      <c r="J885" s="48"/>
      <c r="V885" s="1"/>
      <c r="AC885" s="242"/>
      <c r="AD885" s="242"/>
      <c r="AE885" s="242"/>
    </row>
    <row r="886" spans="2:41" ht="15" customHeight="1">
      <c r="H886" s="48"/>
      <c r="I886" s="48"/>
      <c r="J886" s="48"/>
      <c r="V886" s="1"/>
      <c r="AC886" s="242"/>
      <c r="AD886" s="242"/>
      <c r="AE886" s="242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38" t="s">
        <v>41</v>
      </c>
      <c r="F890" s="238"/>
      <c r="G890" s="238"/>
      <c r="H890" s="238"/>
      <c r="V890" s="1"/>
      <c r="X890" s="3" t="s">
        <v>5</v>
      </c>
      <c r="Y890" s="4">
        <f>IF(B890="PAGADO",0,C895)</f>
        <v>-3096.75</v>
      </c>
      <c r="AA890" s="238" t="s">
        <v>41</v>
      </c>
      <c r="AB890" s="238"/>
      <c r="AC890" s="238"/>
      <c r="AD890" s="238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41" t="str">
        <f>IF(C895&lt;0,"NO PAGAR","COBRAR")</f>
        <v>NO PAGAR</v>
      </c>
      <c r="C896" s="241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41" t="str">
        <f>IF(Y895&lt;0,"NO PAGAR","COBRAR")</f>
        <v>NO PAGAR</v>
      </c>
      <c r="Y896" s="241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40" t="s">
        <v>16</v>
      </c>
      <c r="C897" s="240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40" t="s">
        <v>16</v>
      </c>
      <c r="Y897" s="240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36" t="s">
        <v>14</v>
      </c>
      <c r="F906" s="236"/>
      <c r="G906" s="236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36" t="s">
        <v>14</v>
      </c>
      <c r="AB906" s="236"/>
      <c r="AC906" s="236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36" t="s">
        <v>14</v>
      </c>
      <c r="O908" s="236"/>
      <c r="P908" s="236"/>
      <c r="Q908" s="236"/>
      <c r="R908" s="11">
        <f>SUM(R892:R907)</f>
        <v>0</v>
      </c>
      <c r="S908" s="8"/>
      <c r="V908" s="1"/>
      <c r="X908" s="18"/>
      <c r="Y908" s="15"/>
      <c r="AJ908" s="236" t="s">
        <v>14</v>
      </c>
      <c r="AK908" s="236"/>
      <c r="AL908" s="236"/>
      <c r="AM908" s="236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37" t="s">
        <v>33</v>
      </c>
      <c r="AB930" s="237"/>
      <c r="AC930" s="237"/>
    </row>
    <row r="931" spans="2:41" ht="15" customHeight="1">
      <c r="H931" s="48"/>
      <c r="I931" s="48"/>
      <c r="J931" s="48"/>
      <c r="V931" s="1"/>
      <c r="AA931" s="237"/>
      <c r="AB931" s="237"/>
      <c r="AC931" s="237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38" t="s">
        <v>41</v>
      </c>
      <c r="F935" s="238"/>
      <c r="G935" s="238"/>
      <c r="H935" s="238"/>
      <c r="V935" s="1"/>
      <c r="X935" s="3" t="s">
        <v>5</v>
      </c>
      <c r="Y935" s="4">
        <f>IF(B1732="PAGADO",0,C940)</f>
        <v>1190.4900000000007</v>
      </c>
      <c r="AA935" s="238" t="s">
        <v>41</v>
      </c>
      <c r="AB935" s="238"/>
      <c r="AC935" s="238"/>
      <c r="AD935" s="238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39" t="str">
        <f>IF(Y940&lt;0,"NO PAGAR","COBRAR'")</f>
        <v>NO PAGAR</v>
      </c>
      <c r="Y941" s="239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39" t="str">
        <f>IF(C940&lt;0,"NO PAGAR","COBRAR'")</f>
        <v>COBRAR'</v>
      </c>
      <c r="C942" s="239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40" t="s">
        <v>16</v>
      </c>
      <c r="C943" s="240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40" t="s">
        <v>16</v>
      </c>
      <c r="Y943" s="240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36" t="s">
        <v>14</v>
      </c>
      <c r="F951" s="236"/>
      <c r="G951" s="236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36" t="s">
        <v>14</v>
      </c>
      <c r="AB951" s="236"/>
      <c r="AC951" s="236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36" t="s">
        <v>14</v>
      </c>
      <c r="O953" s="236"/>
      <c r="P953" s="236"/>
      <c r="Q953" s="236"/>
      <c r="R953" s="11">
        <f>SUM(R937:R952)</f>
        <v>0</v>
      </c>
      <c r="S953" s="8"/>
      <c r="V953" s="1"/>
      <c r="X953" s="18"/>
      <c r="Y953" s="15"/>
      <c r="AJ953" s="236" t="s">
        <v>14</v>
      </c>
      <c r="AK953" s="236"/>
      <c r="AL953" s="236"/>
      <c r="AM953" s="236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42" t="s">
        <v>0</v>
      </c>
      <c r="AD974" s="242"/>
      <c r="AE974" s="242"/>
    </row>
    <row r="975" spans="5:31" ht="26.25" customHeight="1">
      <c r="H975" s="48" t="s">
        <v>1</v>
      </c>
      <c r="I975" s="48"/>
      <c r="J975" s="48"/>
      <c r="V975" s="1"/>
      <c r="AC975" s="242"/>
      <c r="AD975" s="242"/>
      <c r="AE975" s="242"/>
    </row>
    <row r="976" spans="5:31" ht="15" customHeight="1">
      <c r="H976" s="48"/>
      <c r="I976" s="48"/>
      <c r="J976" s="48"/>
      <c r="V976" s="1"/>
      <c r="AC976" s="242"/>
      <c r="AD976" s="242"/>
      <c r="AE976" s="242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38" t="s">
        <v>41</v>
      </c>
      <c r="F980" s="238"/>
      <c r="G980" s="238"/>
      <c r="H980" s="238"/>
      <c r="V980" s="1"/>
      <c r="X980" s="3" t="s">
        <v>5</v>
      </c>
      <c r="Y980" s="4">
        <f>IF(B980="PAGADO",0,C985)</f>
        <v>-3440.003999999999</v>
      </c>
      <c r="AA980" s="238" t="s">
        <v>41</v>
      </c>
      <c r="AB980" s="238"/>
      <c r="AC980" s="238"/>
      <c r="AD980" s="238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41" t="str">
        <f>IF(C985&lt;0,"NO PAGAR","COBRAR")</f>
        <v>NO PAGAR</v>
      </c>
      <c r="C986" s="241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41" t="str">
        <f>IF(Y985&lt;0,"NO PAGAR","COBRAR")</f>
        <v>NO PAGAR</v>
      </c>
      <c r="Y986" s="241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40" t="s">
        <v>16</v>
      </c>
      <c r="C987" s="240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0" t="s">
        <v>16</v>
      </c>
      <c r="Y987" s="240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36" t="s">
        <v>14</v>
      </c>
      <c r="F996" s="236"/>
      <c r="G996" s="236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6" t="s">
        <v>14</v>
      </c>
      <c r="AB996" s="236"/>
      <c r="AC996" s="236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6" t="s">
        <v>14</v>
      </c>
      <c r="O998" s="236"/>
      <c r="P998" s="236"/>
      <c r="Q998" s="236"/>
      <c r="R998" s="11">
        <f>SUM(R982:R997)</f>
        <v>419.69</v>
      </c>
      <c r="S998" s="8"/>
      <c r="V998" s="1"/>
      <c r="X998" s="18"/>
      <c r="Y998" s="15"/>
      <c r="AJ998" s="236" t="s">
        <v>14</v>
      </c>
      <c r="AK998" s="236"/>
      <c r="AL998" s="236"/>
      <c r="AM998" s="236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37" t="s">
        <v>33</v>
      </c>
      <c r="AB1020" s="237"/>
      <c r="AC1020" s="237"/>
    </row>
    <row r="1021" spans="1:43" ht="15" customHeight="1">
      <c r="H1021" s="48"/>
      <c r="I1021" s="48"/>
      <c r="J1021" s="48"/>
      <c r="V1021" s="1"/>
      <c r="AA1021" s="237"/>
      <c r="AB1021" s="237"/>
      <c r="AC1021" s="237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38" t="s">
        <v>41</v>
      </c>
      <c r="F1025" s="238"/>
      <c r="G1025" s="238"/>
      <c r="H1025" s="238"/>
      <c r="V1025" s="1"/>
      <c r="X1025" s="3" t="s">
        <v>5</v>
      </c>
      <c r="Y1025" s="4">
        <f>IF(B1825="PAGADO",0,C1030)</f>
        <v>-2309.1239999999989</v>
      </c>
      <c r="AA1025" s="238" t="s">
        <v>41</v>
      </c>
      <c r="AB1025" s="238"/>
      <c r="AC1025" s="238"/>
      <c r="AD1025" s="238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39" t="str">
        <f>IF(Y1030&lt;0,"NO PAGAR","COBRAR'")</f>
        <v>NO PAGAR</v>
      </c>
      <c r="Y1031" s="239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39" t="str">
        <f>IF(C1030&lt;0,"NO PAGAR","COBRAR'")</f>
        <v>NO PAGAR</v>
      </c>
      <c r="C1032" s="239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40" t="s">
        <v>16</v>
      </c>
      <c r="C1033" s="240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40" t="s">
        <v>16</v>
      </c>
      <c r="Y1033" s="240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36" t="s">
        <v>14</v>
      </c>
      <c r="F1041" s="236"/>
      <c r="G1041" s="236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36" t="s">
        <v>14</v>
      </c>
      <c r="AB1041" s="236"/>
      <c r="AC1041" s="236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36" t="s">
        <v>14</v>
      </c>
      <c r="O1043" s="236"/>
      <c r="P1043" s="236"/>
      <c r="Q1043" s="236"/>
      <c r="R1043" s="11">
        <f>SUM(R1027:R1042)</f>
        <v>0</v>
      </c>
      <c r="S1043" s="8"/>
      <c r="V1043" s="1"/>
      <c r="X1043" s="18"/>
      <c r="Y1043" s="15"/>
      <c r="AJ1043" s="236" t="s">
        <v>14</v>
      </c>
      <c r="AK1043" s="236"/>
      <c r="AL1043" s="236"/>
      <c r="AM1043" s="236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T47" zoomScale="80" zoomScaleNormal="80" workbookViewId="0">
      <selection activeCell="AE64" sqref="AE64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38" t="s">
        <v>344</v>
      </c>
      <c r="F8" s="238"/>
      <c r="G8" s="238"/>
      <c r="H8" s="238"/>
      <c r="O8" s="244" t="s">
        <v>19</v>
      </c>
      <c r="P8" s="244"/>
      <c r="Q8" s="244"/>
      <c r="R8" s="244"/>
      <c r="V8" s="1"/>
      <c r="X8" s="3" t="s">
        <v>5</v>
      </c>
      <c r="Y8" s="4">
        <f>IF(B8="PAGADO",0,C13)</f>
        <v>-2183.6550000000007</v>
      </c>
      <c r="AA8" s="238" t="s">
        <v>345</v>
      </c>
      <c r="AB8" s="238"/>
      <c r="AC8" s="238"/>
      <c r="AD8" s="238"/>
      <c r="AK8" s="247" t="s">
        <v>311</v>
      </c>
      <c r="AL8" s="247"/>
      <c r="AM8" s="247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36" t="s">
        <v>14</v>
      </c>
      <c r="O26" s="236"/>
      <c r="P26" s="236"/>
      <c r="Q26" s="236"/>
      <c r="R26" s="11">
        <f>SUM(R10:R25)</f>
        <v>500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45" t="s">
        <v>228</v>
      </c>
      <c r="F31" s="245"/>
      <c r="G31" s="245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38" t="s">
        <v>344</v>
      </c>
      <c r="F53" s="238"/>
      <c r="G53" s="238"/>
      <c r="H53" s="238"/>
      <c r="V53" s="1"/>
      <c r="X53" s="3" t="s">
        <v>5</v>
      </c>
      <c r="Y53" s="4">
        <f>IF(B53="PAGADO",0,C58)</f>
        <v>-4317.3350000000009</v>
      </c>
      <c r="AA53" s="238" t="s">
        <v>344</v>
      </c>
      <c r="AB53" s="238"/>
      <c r="AC53" s="238"/>
      <c r="AD53" s="238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3070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9">
        <v>45625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1703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3070</v>
      </c>
      <c r="AA56" s="9">
        <v>45605</v>
      </c>
      <c r="AB56" s="8" t="s">
        <v>570</v>
      </c>
      <c r="AC56" s="8" t="s">
        <v>1674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5408.4340000000011</v>
      </c>
      <c r="AA57" s="9">
        <v>45605</v>
      </c>
      <c r="AB57" s="8" t="s">
        <v>570</v>
      </c>
      <c r="AC57" s="8" t="s">
        <v>1674</v>
      </c>
      <c r="AD57" s="10">
        <v>110</v>
      </c>
      <c r="AE57" t="s">
        <v>346</v>
      </c>
      <c r="AJ57" s="23">
        <v>45310</v>
      </c>
      <c r="AK57" s="8" t="s">
        <v>1729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-2338.4340000000011</v>
      </c>
      <c r="AA58" s="9">
        <v>45309</v>
      </c>
      <c r="AB58" s="8" t="s">
        <v>1677</v>
      </c>
      <c r="AC58" s="8"/>
      <c r="AD58" s="10">
        <v>170</v>
      </c>
      <c r="AE58" t="s">
        <v>346</v>
      </c>
      <c r="AJ58" s="23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>
        <v>45626</v>
      </c>
      <c r="AB59" s="8" t="s">
        <v>348</v>
      </c>
      <c r="AC59" s="8" t="s">
        <v>706</v>
      </c>
      <c r="AD59" s="10">
        <v>520</v>
      </c>
      <c r="AE59" t="s">
        <v>346</v>
      </c>
      <c r="AJ59" s="23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45607</v>
      </c>
      <c r="AB60" s="8" t="s">
        <v>334</v>
      </c>
      <c r="AC60" s="8" t="s">
        <v>81</v>
      </c>
      <c r="AD60" s="10">
        <v>120</v>
      </c>
      <c r="AE60" t="s">
        <v>326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45609</v>
      </c>
      <c r="AB61" s="8" t="s">
        <v>334</v>
      </c>
      <c r="AC61" s="8" t="s">
        <v>81</v>
      </c>
      <c r="AD61" s="10">
        <v>120</v>
      </c>
      <c r="AE61" t="s">
        <v>326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9">
        <v>45642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584</v>
      </c>
      <c r="AA63" s="9">
        <v>45646</v>
      </c>
      <c r="AB63" s="8" t="s">
        <v>317</v>
      </c>
      <c r="AC63" s="8" t="s">
        <v>1714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45315</v>
      </c>
      <c r="AB64" s="8" t="s">
        <v>1730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36" t="s">
        <v>14</v>
      </c>
      <c r="F69" s="236"/>
      <c r="G69" s="236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3070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1716</v>
      </c>
      <c r="Y70" s="15">
        <f>AN77</f>
        <v>507.09899999999999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2066.29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584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1699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1698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1697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1700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1701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5408.4340000000011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42" t="s">
        <v>0</v>
      </c>
      <c r="AD97" s="242"/>
      <c r="AE97" s="242"/>
    </row>
    <row r="98" spans="2:41">
      <c r="H98" s="237" t="s">
        <v>1</v>
      </c>
      <c r="I98" s="237"/>
      <c r="J98" s="237"/>
      <c r="V98" s="1"/>
      <c r="AC98" s="242"/>
      <c r="AD98" s="242"/>
      <c r="AE98" s="242"/>
    </row>
    <row r="99" spans="2:41">
      <c r="H99" s="237"/>
      <c r="I99" s="237"/>
      <c r="J99" s="237"/>
      <c r="V99" s="1"/>
      <c r="AC99" s="242"/>
      <c r="AD99" s="242"/>
      <c r="AE99" s="242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-2338.4340000000011</v>
      </c>
      <c r="E103" s="238" t="s">
        <v>375</v>
      </c>
      <c r="F103" s="238"/>
      <c r="G103" s="238"/>
      <c r="H103" s="238"/>
      <c r="V103" s="1"/>
      <c r="X103" s="3" t="s">
        <v>5</v>
      </c>
      <c r="Y103" s="4">
        <f>IF(B103="PAGADO",0,C108)</f>
        <v>-2338.4340000000011</v>
      </c>
      <c r="AA103" s="238" t="s">
        <v>375</v>
      </c>
      <c r="AB103" s="238"/>
      <c r="AC103" s="238"/>
      <c r="AD103" s="238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2338.4340000000011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2338.4340000000011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-2338.4340000000011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-2338.4340000000011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41" t="str">
        <f>IF(C108&lt;0,"NO PAGAR","COBRAR")</f>
        <v>NO PAGAR</v>
      </c>
      <c r="C109" s="241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1" t="str">
        <f>IF(Y108&lt;0,"NO PAGAR","COBRAR")</f>
        <v>NO PAGAR</v>
      </c>
      <c r="Y109" s="241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40" t="s">
        <v>16</v>
      </c>
      <c r="C110" s="240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40" t="s">
        <v>16</v>
      </c>
      <c r="Y110" s="240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2338.4340000000011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2338.4340000000011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36" t="s">
        <v>14</v>
      </c>
      <c r="F119" s="236"/>
      <c r="G119" s="236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36" t="s">
        <v>14</v>
      </c>
      <c r="AB119" s="236"/>
      <c r="AC119" s="236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36" t="s">
        <v>14</v>
      </c>
      <c r="O121" s="236"/>
      <c r="P121" s="236"/>
      <c r="Q121" s="236"/>
      <c r="R121" s="11">
        <f>SUM(R105:R120)</f>
        <v>0</v>
      </c>
      <c r="S121" s="8"/>
      <c r="V121" s="1"/>
      <c r="X121" s="18"/>
      <c r="Y121" s="15"/>
      <c r="AJ121" s="236" t="s">
        <v>14</v>
      </c>
      <c r="AK121" s="236"/>
      <c r="AL121" s="236"/>
      <c r="AM121" s="236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2338.4340000000011</v>
      </c>
      <c r="V123" s="1"/>
      <c r="X123" s="21" t="s">
        <v>28</v>
      </c>
      <c r="Y123" s="22">
        <f>SUM(Y111:Y122)</f>
        <v>2338.4340000000011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7" t="s">
        <v>32</v>
      </c>
      <c r="I131" s="237"/>
      <c r="J131" s="237"/>
      <c r="V131" s="1"/>
      <c r="AA131" s="237" t="s">
        <v>33</v>
      </c>
      <c r="AB131" s="237"/>
      <c r="AC131" s="237"/>
    </row>
    <row r="132" spans="1:43">
      <c r="H132" s="237"/>
      <c r="I132" s="237"/>
      <c r="J132" s="237"/>
      <c r="V132" s="1"/>
      <c r="AA132" s="237"/>
      <c r="AB132" s="237"/>
      <c r="AC132" s="237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-2338.4340000000011</v>
      </c>
      <c r="E136" s="238" t="s">
        <v>375</v>
      </c>
      <c r="F136" s="238"/>
      <c r="G136" s="238"/>
      <c r="H136" s="238"/>
      <c r="V136" s="1"/>
      <c r="X136" s="3" t="s">
        <v>5</v>
      </c>
      <c r="Y136" s="4">
        <f>IF(B136="PAGADO",0,C141)</f>
        <v>-935.86400000000094</v>
      </c>
      <c r="AA136" s="238" t="s">
        <v>375</v>
      </c>
      <c r="AB136" s="238"/>
      <c r="AC136" s="238"/>
      <c r="AD136" s="238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2495.8640000000009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1135.8640000000009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-935.86400000000094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57.605999999999085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39" t="str">
        <f>IF(Y141&lt;0,"NO PAGAR","COBRAR'")</f>
        <v>COBRAR'</v>
      </c>
      <c r="Y142" s="239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39" t="str">
        <f>IF(C141&lt;0,"NO PAGAR","COBRAR'")</f>
        <v>NO PAGAR</v>
      </c>
      <c r="C143" s="239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40" t="s">
        <v>16</v>
      </c>
      <c r="C144" s="240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40" t="s">
        <v>16</v>
      </c>
      <c r="Y144" s="240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2338.4340000000011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935.86400000000094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6" t="s">
        <v>14</v>
      </c>
      <c r="F152" s="236"/>
      <c r="G152" s="236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6" t="s">
        <v>14</v>
      </c>
      <c r="AB152" s="236"/>
      <c r="AC152" s="236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6" t="s">
        <v>14</v>
      </c>
      <c r="O154" s="236"/>
      <c r="P154" s="236"/>
      <c r="Q154" s="236"/>
      <c r="R154" s="11">
        <f>SUM(R138:R153)</f>
        <v>0</v>
      </c>
      <c r="S154" s="8"/>
      <c r="V154" s="1"/>
      <c r="X154" s="18"/>
      <c r="Y154" s="15"/>
      <c r="AJ154" s="236" t="s">
        <v>14</v>
      </c>
      <c r="AK154" s="236"/>
      <c r="AL154" s="236"/>
      <c r="AM154" s="236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2495.8640000000009</v>
      </c>
      <c r="D155" t="s">
        <v>29</v>
      </c>
      <c r="E155" t="s">
        <v>30</v>
      </c>
      <c r="V155" s="1"/>
      <c r="X155" s="21" t="s">
        <v>28</v>
      </c>
      <c r="Y155" s="22">
        <f>SUM(Y145:Y154)</f>
        <v>1135.8640000000009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42" t="s">
        <v>0</v>
      </c>
      <c r="AD170" s="242"/>
      <c r="AE170" s="242"/>
    </row>
    <row r="171" spans="2:31">
      <c r="H171" s="237" t="s">
        <v>1</v>
      </c>
      <c r="I171" s="237"/>
      <c r="J171" s="237"/>
      <c r="V171" s="1"/>
      <c r="AC171" s="242"/>
      <c r="AD171" s="242"/>
      <c r="AE171" s="242"/>
    </row>
    <row r="172" spans="2:31">
      <c r="H172" s="237"/>
      <c r="I172" s="237"/>
      <c r="J172" s="237"/>
      <c r="V172" s="1"/>
      <c r="AC172" s="242"/>
      <c r="AD172" s="242"/>
      <c r="AE172" s="242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57.605999999999085</v>
      </c>
      <c r="E176" s="238" t="s">
        <v>375</v>
      </c>
      <c r="F176" s="238"/>
      <c r="G176" s="238"/>
      <c r="H176" s="238"/>
      <c r="V176" s="1"/>
      <c r="X176" s="3" t="s">
        <v>5</v>
      </c>
      <c r="Y176" s="4">
        <f>IF(B176="PAGADO",0,C181)</f>
        <v>-994.25400000000104</v>
      </c>
      <c r="AA176" s="238" t="s">
        <v>375</v>
      </c>
      <c r="AB176" s="238"/>
      <c r="AC176" s="238"/>
      <c r="AD176" s="238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1765.745999999999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2760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3727.2240000000002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-994.25400000000104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-3247.2240000000002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41" t="str">
        <f>IF(C181&lt;0,"NO PAGAR","COBRAR")</f>
        <v>NO PAGAR</v>
      </c>
      <c r="C182" s="241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41" t="str">
        <f>IF(Y181&lt;0,"NO PAGAR","COBRAR")</f>
        <v>NO PAGAR</v>
      </c>
      <c r="Y182" s="241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40" t="s">
        <v>16</v>
      </c>
      <c r="C183" s="240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40" t="s">
        <v>16</v>
      </c>
      <c r="Y183" s="240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 t="b">
        <f>IF(Y141&lt;=0,Y141*-1)</f>
        <v>0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994.25400000000104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36" t="s">
        <v>14</v>
      </c>
      <c r="F192" s="236"/>
      <c r="G192" s="236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36" t="s">
        <v>14</v>
      </c>
      <c r="AB192" s="236"/>
      <c r="AC192" s="236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36" t="s">
        <v>14</v>
      </c>
      <c r="O194" s="236"/>
      <c r="P194" s="236"/>
      <c r="Q194" s="236"/>
      <c r="R194" s="11">
        <f>SUM(R178:R193)</f>
        <v>2555</v>
      </c>
      <c r="S194" s="8"/>
      <c r="V194" s="1"/>
      <c r="X194" s="18"/>
      <c r="Y194" s="15"/>
      <c r="AJ194" s="236" t="s">
        <v>14</v>
      </c>
      <c r="AK194" s="236"/>
      <c r="AL194" s="236"/>
      <c r="AM194" s="236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2760</v>
      </c>
      <c r="V203" s="1"/>
      <c r="X203" s="21" t="s">
        <v>28</v>
      </c>
      <c r="Y203" s="22">
        <f>SUM(Y184:Y202)</f>
        <v>3727.2240000000002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37" t="s">
        <v>32</v>
      </c>
      <c r="I216" s="237"/>
      <c r="J216" s="237"/>
      <c r="V216" s="1"/>
      <c r="AA216" s="237" t="s">
        <v>33</v>
      </c>
      <c r="AB216" s="237"/>
      <c r="AC216" s="237"/>
    </row>
    <row r="217" spans="1:43">
      <c r="H217" s="237"/>
      <c r="I217" s="237"/>
      <c r="J217" s="237"/>
      <c r="V217" s="1"/>
      <c r="AA217" s="237"/>
      <c r="AB217" s="237"/>
      <c r="AC217" s="237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-3247.2240000000002</v>
      </c>
      <c r="E221" s="238" t="s">
        <v>375</v>
      </c>
      <c r="F221" s="238"/>
      <c r="G221" s="238"/>
      <c r="H221" s="238"/>
      <c r="V221" s="1"/>
      <c r="X221" s="3" t="s">
        <v>5</v>
      </c>
      <c r="Y221" s="4">
        <f>IF(B221="PAGADO",0,C226)</f>
        <v>-1208.3340000000003</v>
      </c>
      <c r="AA221" s="238" t="s">
        <v>344</v>
      </c>
      <c r="AB221" s="238"/>
      <c r="AC221" s="238"/>
      <c r="AD221" s="238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3613.3340000000003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-1208.3340000000003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39" t="e">
        <f>IF(Y226&lt;0,"NO PAGAR","COBRAR'")</f>
        <v>#REF!</v>
      </c>
      <c r="Y227" s="239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39" t="str">
        <f>IF(C226&lt;0,"NO PAGAR","COBRAR'")</f>
        <v>NO PAGAR</v>
      </c>
      <c r="C228" s="239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40" t="s">
        <v>16</v>
      </c>
      <c r="C229" s="240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40" t="s">
        <v>16</v>
      </c>
      <c r="Y229" s="240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3247.2240000000002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1208.3340000000003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36" t="s">
        <v>14</v>
      </c>
      <c r="F237" s="236"/>
      <c r="G237" s="236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36" t="s">
        <v>14</v>
      </c>
      <c r="AB237" s="236"/>
      <c r="AC237" s="236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36" t="s">
        <v>14</v>
      </c>
      <c r="O239" s="236"/>
      <c r="P239" s="236"/>
      <c r="Q239" s="236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36" t="s">
        <v>14</v>
      </c>
      <c r="AK239" s="236"/>
      <c r="AL239" s="236"/>
      <c r="AM239" s="236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3613.3340000000003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42" t="s">
        <v>0</v>
      </c>
      <c r="AD262" s="242"/>
      <c r="AE262" s="242"/>
    </row>
    <row r="263" spans="2:41">
      <c r="H263" s="237" t="s">
        <v>1</v>
      </c>
      <c r="I263" s="237"/>
      <c r="J263" s="237"/>
      <c r="V263" s="1"/>
      <c r="AC263" s="242"/>
      <c r="AD263" s="242"/>
      <c r="AE263" s="242"/>
    </row>
    <row r="264" spans="2:41">
      <c r="H264" s="237"/>
      <c r="I264" s="237"/>
      <c r="J264" s="237"/>
      <c r="V264" s="1"/>
      <c r="AC264" s="242"/>
      <c r="AD264" s="242"/>
      <c r="AE264" s="242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38" t="s">
        <v>414</v>
      </c>
      <c r="F268" s="238"/>
      <c r="G268" s="238"/>
      <c r="H268" s="238"/>
      <c r="V268" s="1"/>
      <c r="X268" s="3" t="s">
        <v>5</v>
      </c>
      <c r="Y268" s="4" t="e">
        <f>IF(B268="PAGADO",0,C273)</f>
        <v>#REF!</v>
      </c>
      <c r="AA268" s="238" t="s">
        <v>414</v>
      </c>
      <c r="AB268" s="238"/>
      <c r="AC268" s="238"/>
      <c r="AD268" s="238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41" t="e">
        <f>IF(C273&lt;0,"NO PAGAR","COBRAR")</f>
        <v>#REF!</v>
      </c>
      <c r="C274" s="241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41" t="e">
        <f>IF(Y273&lt;0,"NO PAGAR","COBRAR")</f>
        <v>#REF!</v>
      </c>
      <c r="Y274" s="241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40" t="s">
        <v>16</v>
      </c>
      <c r="C275" s="240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40" t="s">
        <v>16</v>
      </c>
      <c r="Y275" s="240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36" t="s">
        <v>14</v>
      </c>
      <c r="F284" s="236"/>
      <c r="G284" s="236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36" t="s">
        <v>14</v>
      </c>
      <c r="AB284" s="236"/>
      <c r="AC284" s="236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36" t="s">
        <v>14</v>
      </c>
      <c r="O286" s="236"/>
      <c r="P286" s="236"/>
      <c r="Q286" s="236"/>
      <c r="R286" s="11">
        <f>SUM(R270:R285)</f>
        <v>1421.24</v>
      </c>
      <c r="S286" s="8"/>
      <c r="V286" s="1"/>
      <c r="X286" s="18"/>
      <c r="Y286" s="15"/>
      <c r="AJ286" s="236" t="s">
        <v>14</v>
      </c>
      <c r="AK286" s="236"/>
      <c r="AL286" s="236"/>
      <c r="AM286" s="236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37" t="s">
        <v>32</v>
      </c>
      <c r="I308" s="237"/>
      <c r="J308" s="237"/>
      <c r="V308" s="1"/>
      <c r="AA308" s="237" t="s">
        <v>33</v>
      </c>
      <c r="AB308" s="237"/>
      <c r="AC308" s="237"/>
    </row>
    <row r="309" spans="1:43">
      <c r="H309" s="237"/>
      <c r="I309" s="237"/>
      <c r="J309" s="237"/>
      <c r="V309" s="1"/>
      <c r="AA309" s="237"/>
      <c r="AB309" s="237"/>
      <c r="AC309" s="237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38" t="s">
        <v>375</v>
      </c>
      <c r="F313" s="238"/>
      <c r="G313" s="238"/>
      <c r="H313" s="238"/>
      <c r="V313" s="1"/>
      <c r="X313" s="3" t="s">
        <v>5</v>
      </c>
      <c r="Y313" s="4" t="e">
        <f>IF(B1045="PAGADO",0,C318)</f>
        <v>#REF!</v>
      </c>
      <c r="AA313" s="238" t="s">
        <v>414</v>
      </c>
      <c r="AB313" s="238"/>
      <c r="AC313" s="238"/>
      <c r="AD313" s="238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39" t="e">
        <f>IF(Y318&lt;0,"NO PAGAR","COBRAR'")</f>
        <v>#REF!</v>
      </c>
      <c r="Y319" s="239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39" t="e">
        <f>IF(C318&lt;0,"NO PAGAR","COBRAR'")</f>
        <v>#REF!</v>
      </c>
      <c r="C320" s="239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40" t="s">
        <v>16</v>
      </c>
      <c r="C321" s="240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40" t="s">
        <v>16</v>
      </c>
      <c r="Y321" s="240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36" t="s">
        <v>14</v>
      </c>
      <c r="AB329" s="236"/>
      <c r="AC329" s="236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36" t="s">
        <v>14</v>
      </c>
      <c r="O331" s="236"/>
      <c r="P331" s="236"/>
      <c r="Q331" s="236"/>
      <c r="R331" s="11">
        <f>SUM(R315:R330)</f>
        <v>350</v>
      </c>
      <c r="S331" s="8"/>
      <c r="V331" s="1"/>
      <c r="X331" s="18"/>
      <c r="Y331" s="15"/>
      <c r="AJ331" s="236" t="s">
        <v>14</v>
      </c>
      <c r="AK331" s="236"/>
      <c r="AL331" s="236"/>
      <c r="AM331" s="236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36" t="s">
        <v>14</v>
      </c>
      <c r="F335" s="236"/>
      <c r="G335" s="236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50" t="s">
        <v>54</v>
      </c>
      <c r="AC358" s="246" t="s">
        <v>0</v>
      </c>
      <c r="AD358" s="246"/>
      <c r="AE358" s="246"/>
    </row>
    <row r="359" spans="2:41">
      <c r="V359" s="1"/>
      <c r="X359" s="250"/>
      <c r="AC359" s="246"/>
      <c r="AD359" s="246"/>
      <c r="AE359" s="246"/>
    </row>
    <row r="360" spans="2:41" ht="23.25">
      <c r="B360" s="2" t="s">
        <v>54</v>
      </c>
      <c r="V360" s="1"/>
      <c r="X360" s="250"/>
      <c r="AC360" s="246"/>
      <c r="AD360" s="246"/>
      <c r="AE360" s="246"/>
    </row>
    <row r="361" spans="2:41" ht="23.25">
      <c r="B361" s="3" t="s">
        <v>5</v>
      </c>
      <c r="C361" s="4" t="e">
        <f>IF(X313="PAGADO",0,Y318)</f>
        <v>#REF!</v>
      </c>
      <c r="E361" s="238" t="s">
        <v>375</v>
      </c>
      <c r="F361" s="238"/>
      <c r="G361" s="238"/>
      <c r="H361" s="238"/>
      <c r="V361" s="1"/>
      <c r="X361" s="3" t="s">
        <v>5</v>
      </c>
      <c r="Y361" s="4" t="e">
        <f>IF(B361="PAGADO",0,C366)</f>
        <v>#REF!</v>
      </c>
      <c r="AA361" s="238" t="s">
        <v>344</v>
      </c>
      <c r="AB361" s="238"/>
      <c r="AC361" s="238"/>
      <c r="AD361" s="238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41" t="e">
        <f>IF(C366&lt;0,"NO PAGAR","COBRAR")</f>
        <v>#REF!</v>
      </c>
      <c r="C367" s="241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41" t="e">
        <f>IF(Y366&lt;0,"NO PAGAR","COBRAR")</f>
        <v>#REF!</v>
      </c>
      <c r="Y367" s="241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40" t="s">
        <v>16</v>
      </c>
      <c r="C368" s="240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40" t="s">
        <v>16</v>
      </c>
      <c r="Y368" s="240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36" t="s">
        <v>14</v>
      </c>
      <c r="AK373" s="236"/>
      <c r="AL373" s="236"/>
      <c r="AM373" s="236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36" t="s">
        <v>14</v>
      </c>
      <c r="AB374" s="236"/>
      <c r="AC374" s="236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36" t="s">
        <v>14</v>
      </c>
      <c r="F377" s="236"/>
      <c r="G377" s="236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36" t="s">
        <v>14</v>
      </c>
      <c r="O379" s="236"/>
      <c r="P379" s="236"/>
      <c r="Q379" s="236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37" t="s">
        <v>33</v>
      </c>
      <c r="AB394" s="237"/>
      <c r="AC394" s="237"/>
    </row>
    <row r="395" spans="1:43" ht="15" customHeight="1">
      <c r="H395" s="48"/>
      <c r="I395" s="48"/>
      <c r="J395" s="48"/>
      <c r="V395" s="1"/>
      <c r="AA395" s="237"/>
      <c r="AB395" s="237"/>
      <c r="AC395" s="237"/>
    </row>
    <row r="396" spans="1:43">
      <c r="B396" s="248" t="s">
        <v>54</v>
      </c>
      <c r="F396" s="249" t="s">
        <v>32</v>
      </c>
      <c r="G396" s="249"/>
      <c r="H396" s="249"/>
      <c r="V396" s="1"/>
    </row>
    <row r="397" spans="1:43">
      <c r="B397" s="248"/>
      <c r="F397" s="249"/>
      <c r="G397" s="249"/>
      <c r="H397" s="249"/>
      <c r="V397" s="1"/>
    </row>
    <row r="398" spans="1:43" ht="26.25" customHeight="1">
      <c r="B398" s="248"/>
      <c r="F398" s="249"/>
      <c r="G398" s="249"/>
      <c r="H398" s="249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38" t="s">
        <v>344</v>
      </c>
      <c r="F399" s="238"/>
      <c r="G399" s="238"/>
      <c r="H399" s="238"/>
      <c r="V399" s="1"/>
      <c r="X399" s="3" t="s">
        <v>5</v>
      </c>
      <c r="Y399" s="4" t="e">
        <f>IF(B1138="PAGADO",0,C404)</f>
        <v>#REF!</v>
      </c>
      <c r="AA399" s="238" t="s">
        <v>414</v>
      </c>
      <c r="AB399" s="238"/>
      <c r="AC399" s="238"/>
      <c r="AD399" s="238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39" t="e">
        <f>IF(Y404&lt;0,"NO PAGAR","COBRAR'")</f>
        <v>#REF!</v>
      </c>
      <c r="Y405" s="239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39" t="e">
        <f>IF(C404&lt;0,"NO PAGAR","COBRAR'")</f>
        <v>#REF!</v>
      </c>
      <c r="C406" s="239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40" t="s">
        <v>16</v>
      </c>
      <c r="C407" s="240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40" t="s">
        <v>16</v>
      </c>
      <c r="Y407" s="240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36" t="s">
        <v>14</v>
      </c>
      <c r="AK409" s="236"/>
      <c r="AL409" s="236"/>
      <c r="AM409" s="236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36" t="s">
        <v>14</v>
      </c>
      <c r="AB415" s="236"/>
      <c r="AC415" s="236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36" t="s">
        <v>14</v>
      </c>
      <c r="O417" s="236"/>
      <c r="P417" s="236"/>
      <c r="Q417" s="236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36" t="s">
        <v>14</v>
      </c>
      <c r="F421" s="236"/>
      <c r="G421" s="236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42" t="s">
        <v>0</v>
      </c>
      <c r="AC434" s="242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38" t="s">
        <v>414</v>
      </c>
      <c r="AB436" s="238"/>
      <c r="AC436" s="238"/>
      <c r="AD436" s="238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38" t="s">
        <v>375</v>
      </c>
      <c r="F439" s="238"/>
      <c r="G439" s="238"/>
      <c r="H439" s="238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41" t="e">
        <f>IF(C441&lt;0,"NO PAGAR","COBRAR")</f>
        <v>#REF!</v>
      </c>
      <c r="C442" s="241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41" t="e">
        <f>IF(Y441&lt;0,"NO PAGAR","COBRAR")</f>
        <v>#REF!</v>
      </c>
      <c r="Y442" s="241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40" t="s">
        <v>16</v>
      </c>
      <c r="C443" s="240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40" t="s">
        <v>16</v>
      </c>
      <c r="Y443" s="240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36" t="s">
        <v>14</v>
      </c>
      <c r="AK448" s="236"/>
      <c r="AL448" s="236"/>
      <c r="AM448" s="236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36" t="s">
        <v>14</v>
      </c>
      <c r="AB452" s="236"/>
      <c r="AC452" s="236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36" t="s">
        <v>14</v>
      </c>
      <c r="O454" s="236"/>
      <c r="P454" s="236"/>
      <c r="Q454" s="236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36" t="s">
        <v>14</v>
      </c>
      <c r="F455" s="236"/>
      <c r="G455" s="236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37" t="s">
        <v>33</v>
      </c>
      <c r="AB471" s="237"/>
      <c r="AC471" s="237"/>
    </row>
    <row r="472" spans="1:43" ht="15" customHeight="1">
      <c r="H472" s="48"/>
      <c r="J472" s="48"/>
      <c r="V472" s="1"/>
      <c r="AA472" s="237"/>
      <c r="AB472" s="237"/>
      <c r="AC472" s="237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38" t="s">
        <v>375</v>
      </c>
      <c r="F474" s="238"/>
      <c r="G474" s="238"/>
      <c r="H474" s="238"/>
      <c r="V474" s="1"/>
      <c r="X474" s="3" t="s">
        <v>5</v>
      </c>
      <c r="Y474" s="4" t="e">
        <f>IF(B1235="PAGADO",0,C479)</f>
        <v>#REF!</v>
      </c>
      <c r="AA474" s="238" t="s">
        <v>414</v>
      </c>
      <c r="AB474" s="238"/>
      <c r="AC474" s="238"/>
      <c r="AD474" s="238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39" t="e">
        <f>IF(Y479&lt;0,"NO PAGAR","COBRAR'")</f>
        <v>#REF!</v>
      </c>
      <c r="Y480" s="239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39" t="e">
        <f>IF(C479&lt;0,"NO PAGAR","COBRAR'")</f>
        <v>#REF!</v>
      </c>
      <c r="C481" s="239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40" t="s">
        <v>16</v>
      </c>
      <c r="C482" s="240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40" t="s">
        <v>16</v>
      </c>
      <c r="Y482" s="240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36" t="s">
        <v>14</v>
      </c>
      <c r="F490" s="236"/>
      <c r="G490" s="236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36" t="s">
        <v>14</v>
      </c>
      <c r="AB490" s="236"/>
      <c r="AC490" s="236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36" t="s">
        <v>14</v>
      </c>
      <c r="O492" s="236"/>
      <c r="P492" s="236"/>
      <c r="Q492" s="236"/>
      <c r="R492" s="11">
        <f>SUM(R476:R491)</f>
        <v>391.7</v>
      </c>
      <c r="S492" s="8"/>
      <c r="V492" s="1"/>
      <c r="X492" s="18"/>
      <c r="Y492" s="15"/>
      <c r="AJ492" s="236" t="s">
        <v>14</v>
      </c>
      <c r="AK492" s="236"/>
      <c r="AL492" s="236"/>
      <c r="AM492" s="236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42" t="s">
        <v>0</v>
      </c>
      <c r="AD514" s="242"/>
      <c r="AE514" s="242"/>
    </row>
    <row r="515" spans="2:41" ht="24" customHeight="1">
      <c r="H515" s="48" t="s">
        <v>1</v>
      </c>
      <c r="J515" s="48"/>
      <c r="V515" s="1"/>
      <c r="AC515" s="242"/>
      <c r="AD515" s="242"/>
      <c r="AE515" s="242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38" t="s">
        <v>344</v>
      </c>
      <c r="F517" s="238"/>
      <c r="G517" s="238"/>
      <c r="H517" s="238"/>
      <c r="V517" s="1"/>
      <c r="X517" s="3" t="s">
        <v>5</v>
      </c>
      <c r="Y517" s="4" t="e">
        <f>IF(B517="PAGADO",0,C522)</f>
        <v>#REF!</v>
      </c>
      <c r="AA517" s="238" t="s">
        <v>414</v>
      </c>
      <c r="AB517" s="238"/>
      <c r="AC517" s="238"/>
      <c r="AD517" s="238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41" t="e">
        <f>IF(C522&lt;0,"NO PAGAR","COBRAR")</f>
        <v>#REF!</v>
      </c>
      <c r="C523" s="241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41" t="e">
        <f>IF(Y522&lt;0,"NO PAGAR","COBRAR")</f>
        <v>#REF!</v>
      </c>
      <c r="Y523" s="241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40" t="s">
        <v>16</v>
      </c>
      <c r="C524" s="240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40" t="s">
        <v>16</v>
      </c>
      <c r="Y524" s="240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36" t="s">
        <v>14</v>
      </c>
      <c r="F533" s="236"/>
      <c r="G533" s="236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36" t="s">
        <v>14</v>
      </c>
      <c r="AB533" s="236"/>
      <c r="AC533" s="236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36" t="s">
        <v>14</v>
      </c>
      <c r="O535" s="236"/>
      <c r="P535" s="236"/>
      <c r="Q535" s="236"/>
      <c r="R535" s="11">
        <f>SUM(R519:R534)</f>
        <v>2411.2800000000002</v>
      </c>
      <c r="S535" s="8"/>
      <c r="V535" s="1"/>
      <c r="X535" s="18"/>
      <c r="Y535" s="15"/>
      <c r="AJ535" s="236" t="s">
        <v>14</v>
      </c>
      <c r="AK535" s="236"/>
      <c r="AL535" s="236"/>
      <c r="AM535" s="236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37" t="s">
        <v>33</v>
      </c>
      <c r="AB554" s="237"/>
      <c r="AC554" s="237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38" t="s">
        <v>375</v>
      </c>
      <c r="F556" s="238"/>
      <c r="G556" s="238"/>
      <c r="H556" s="238"/>
      <c r="V556" s="1"/>
      <c r="X556" s="3" t="s">
        <v>5</v>
      </c>
      <c r="Y556" s="4" t="e">
        <f>IF(B556="PAGADO",0,C561)</f>
        <v>#REF!</v>
      </c>
      <c r="AA556" s="238" t="s">
        <v>375</v>
      </c>
      <c r="AB556" s="238"/>
      <c r="AC556" s="238"/>
      <c r="AD556" s="238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39" t="e">
        <f>IF(Y561&lt;0,"NO PAGAR","COBRAR'")</f>
        <v>#REF!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9" t="e">
        <f>IF(C561&lt;0,"NO PAGAR","COBRAR'")</f>
        <v>#REF!</v>
      </c>
      <c r="C563" s="239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0" t="s">
        <v>16</v>
      </c>
      <c r="C564" s="240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40" t="s">
        <v>16</v>
      </c>
      <c r="Y564" s="240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6" t="s">
        <v>14</v>
      </c>
      <c r="AB572" s="236"/>
      <c r="AC572" s="236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36" t="s">
        <v>14</v>
      </c>
      <c r="F573" s="236"/>
      <c r="G573" s="236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380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42" t="s">
        <v>0</v>
      </c>
      <c r="AD596" s="242"/>
      <c r="AE596" s="242"/>
    </row>
    <row r="597" spans="2:41" ht="21" customHeight="1">
      <c r="H597" s="48" t="s">
        <v>1</v>
      </c>
      <c r="J597" s="48"/>
      <c r="V597" s="1"/>
      <c r="AC597" s="242"/>
      <c r="AD597" s="242"/>
      <c r="AE597" s="242"/>
    </row>
    <row r="598" spans="2:41" ht="15" customHeight="1">
      <c r="H598" s="48"/>
      <c r="J598" s="48"/>
      <c r="V598" s="1"/>
      <c r="AC598" s="242"/>
      <c r="AD598" s="242"/>
      <c r="AE598" s="242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38" t="s">
        <v>375</v>
      </c>
      <c r="F602" s="238"/>
      <c r="G602" s="238"/>
      <c r="H602" s="238"/>
      <c r="V602" s="1"/>
      <c r="X602" s="3" t="s">
        <v>5</v>
      </c>
      <c r="Y602" s="4" t="e">
        <f>IF(B602="PAGADO",0,C607)</f>
        <v>#REF!</v>
      </c>
      <c r="AA602" s="238" t="s">
        <v>375</v>
      </c>
      <c r="AB602" s="238"/>
      <c r="AC602" s="238"/>
      <c r="AD602" s="238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41" t="e">
        <f>IF(C607&lt;0,"NO PAGAR","COBRAR")</f>
        <v>#REF!</v>
      </c>
      <c r="C608" s="241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41" t="e">
        <f>IF(Y607&lt;0,"NO PAGAR","COBRAR")</f>
        <v>#REF!</v>
      </c>
      <c r="Y608" s="241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40" t="s">
        <v>16</v>
      </c>
      <c r="C609" s="240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40" t="s">
        <v>16</v>
      </c>
      <c r="Y609" s="240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36" t="s">
        <v>14</v>
      </c>
      <c r="F618" s="236"/>
      <c r="G618" s="236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36" t="s">
        <v>14</v>
      </c>
      <c r="AB618" s="236"/>
      <c r="AC618" s="236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36" t="s">
        <v>14</v>
      </c>
      <c r="O620" s="236"/>
      <c r="P620" s="236"/>
      <c r="Q620" s="236"/>
      <c r="R620" s="11">
        <f>SUM(R604:R619)</f>
        <v>1852</v>
      </c>
      <c r="S620" s="8"/>
      <c r="V620" s="1"/>
      <c r="X620" s="18"/>
      <c r="Y620" s="15"/>
      <c r="AJ620" s="236" t="s">
        <v>14</v>
      </c>
      <c r="AK620" s="236"/>
      <c r="AL620" s="236"/>
      <c r="AM620" s="236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37" t="s">
        <v>33</v>
      </c>
      <c r="AB642" s="237"/>
      <c r="AC642" s="237"/>
    </row>
    <row r="643" spans="2:41" ht="15" customHeight="1">
      <c r="H643" s="48"/>
      <c r="J643" s="48"/>
      <c r="V643" s="1"/>
      <c r="AA643" s="237"/>
      <c r="AB643" s="237"/>
      <c r="AC643" s="237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38" t="s">
        <v>375</v>
      </c>
      <c r="F645" s="238"/>
      <c r="G645" s="238"/>
      <c r="H645" s="238"/>
      <c r="V645" s="1"/>
      <c r="X645" s="3" t="s">
        <v>5</v>
      </c>
      <c r="Y645" s="4" t="e">
        <f>IF(B1427="PAGADO",0,C650)</f>
        <v>#REF!</v>
      </c>
      <c r="AA645" s="238" t="s">
        <v>375</v>
      </c>
      <c r="AB645" s="238"/>
      <c r="AC645" s="238"/>
      <c r="AD645" s="238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39" t="e">
        <f>IF(Y650&lt;0,"NO PAGAR","COBRAR'")</f>
        <v>#REF!</v>
      </c>
      <c r="Y651" s="239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39" t="e">
        <f>IF(C650&lt;0,"NO PAGAR","COBRAR'")</f>
        <v>#REF!</v>
      </c>
      <c r="C652" s="239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40" t="s">
        <v>16</v>
      </c>
      <c r="C653" s="240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40" t="s">
        <v>16</v>
      </c>
      <c r="Y653" s="240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6" t="s">
        <v>14</v>
      </c>
      <c r="AB661" s="236"/>
      <c r="AC661" s="236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36" t="s">
        <v>14</v>
      </c>
      <c r="O663" s="236"/>
      <c r="P663" s="236"/>
      <c r="Q663" s="236"/>
      <c r="R663" s="11">
        <f>SUM(R647:R662)</f>
        <v>200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42" t="s">
        <v>0</v>
      </c>
      <c r="AD684" s="242"/>
      <c r="AE684" s="242"/>
    </row>
    <row r="685" spans="2:41" ht="23.25" customHeight="1">
      <c r="H685" s="48" t="s">
        <v>1</v>
      </c>
      <c r="J685" s="48"/>
      <c r="V685" s="1"/>
      <c r="AC685" s="242"/>
      <c r="AD685" s="242"/>
      <c r="AE685" s="242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38" t="s">
        <v>375</v>
      </c>
      <c r="F687" s="238"/>
      <c r="G687" s="238"/>
      <c r="H687" s="238"/>
      <c r="O687" s="238" t="s">
        <v>51</v>
      </c>
      <c r="P687" s="238"/>
      <c r="V687" s="1"/>
      <c r="X687" s="3" t="s">
        <v>5</v>
      </c>
      <c r="Y687" s="4" t="e">
        <f>IF(B687="PAGADO",0,C692)</f>
        <v>#REF!</v>
      </c>
      <c r="AA687" s="238" t="s">
        <v>414</v>
      </c>
      <c r="AB687" s="238"/>
      <c r="AC687" s="238"/>
      <c r="AD687" s="238"/>
      <c r="AK687" s="244" t="s">
        <v>19</v>
      </c>
      <c r="AL687" s="244"/>
      <c r="AM687" s="244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41" t="e">
        <f>IF(C692&lt;0,"NO PAGAR","COBRAR")</f>
        <v>#REF!</v>
      </c>
      <c r="C693" s="241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41" t="e">
        <f>IF(Y692&lt;0,"NO PAGAR","COBRAR")</f>
        <v>#REF!</v>
      </c>
      <c r="Y693" s="241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40" t="s">
        <v>16</v>
      </c>
      <c r="C694" s="240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40" t="s">
        <v>16</v>
      </c>
      <c r="Y694" s="240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6" t="s">
        <v>14</v>
      </c>
      <c r="AB703" s="236"/>
      <c r="AC703" s="236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36" t="s">
        <v>14</v>
      </c>
      <c r="O705" s="236"/>
      <c r="P705" s="236"/>
      <c r="Q705" s="236"/>
      <c r="R705" s="11">
        <f>SUM(R689:R704)</f>
        <v>3404.0299999999997</v>
      </c>
      <c r="S705" s="8"/>
      <c r="V705" s="1"/>
      <c r="X705" s="18"/>
      <c r="Y705" s="15"/>
      <c r="AJ705" s="236" t="s">
        <v>14</v>
      </c>
      <c r="AK705" s="236"/>
      <c r="AL705" s="236"/>
      <c r="AM705" s="236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37" t="s">
        <v>33</v>
      </c>
      <c r="AB727" s="237"/>
      <c r="AC727" s="237"/>
    </row>
    <row r="728" spans="1:43" ht="15" customHeight="1">
      <c r="H728" s="48"/>
      <c r="I728" s="48"/>
      <c r="J728" s="48"/>
      <c r="V728" s="1"/>
      <c r="AA728" s="237"/>
      <c r="AB728" s="237"/>
      <c r="AC728" s="237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38" t="s">
        <v>375</v>
      </c>
      <c r="F730" s="238"/>
      <c r="G730" s="238"/>
      <c r="H730" s="238"/>
      <c r="O730" s="247" t="s">
        <v>19</v>
      </c>
      <c r="P730" s="247"/>
      <c r="V730" s="1"/>
      <c r="X730" s="3" t="s">
        <v>5</v>
      </c>
      <c r="Y730" s="4" t="e">
        <f>IF(B1520="PAGADO",0,C735)</f>
        <v>#REF!</v>
      </c>
      <c r="AA730" s="238" t="s">
        <v>375</v>
      </c>
      <c r="AB730" s="238"/>
      <c r="AC730" s="238"/>
      <c r="AD730" s="238"/>
      <c r="AK730" s="238" t="s">
        <v>19</v>
      </c>
      <c r="AL730" s="238"/>
      <c r="AM730" s="238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39" t="e">
        <f>IF(Y735&lt;0,"NO PAGAR","COBRAR'")</f>
        <v>#REF!</v>
      </c>
      <c r="Y736" s="239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39" t="e">
        <f>IF(C735&lt;0,"NO PAGAR","COBRAR'")</f>
        <v>#REF!</v>
      </c>
      <c r="C737" s="239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0" t="s">
        <v>16</v>
      </c>
      <c r="C738" s="240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40" t="s">
        <v>16</v>
      </c>
      <c r="Y738" s="240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6" t="s">
        <v>14</v>
      </c>
      <c r="F746" s="236"/>
      <c r="G746" s="236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6" t="s">
        <v>14</v>
      </c>
      <c r="AB746" s="236"/>
      <c r="AC746" s="236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6" t="s">
        <v>14</v>
      </c>
      <c r="O748" s="236"/>
      <c r="P748" s="236"/>
      <c r="Q748" s="236"/>
      <c r="R748" s="11">
        <f>SUM(R732:R747)</f>
        <v>1780</v>
      </c>
      <c r="S748" s="8"/>
      <c r="V748" s="1"/>
      <c r="X748" s="18"/>
      <c r="Y748" s="15"/>
      <c r="AJ748" s="236" t="s">
        <v>14</v>
      </c>
      <c r="AK748" s="236"/>
      <c r="AL748" s="236"/>
      <c r="AM748" s="236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42" t="s">
        <v>0</v>
      </c>
      <c r="AD769" s="242"/>
      <c r="AE769" s="242"/>
    </row>
    <row r="770" spans="2:41" ht="37.5" customHeight="1">
      <c r="H770" s="48" t="s">
        <v>1</v>
      </c>
      <c r="I770" s="48"/>
      <c r="J770" s="48"/>
      <c r="V770" s="1"/>
      <c r="AC770" s="242"/>
      <c r="AD770" s="242"/>
      <c r="AE770" s="242"/>
    </row>
    <row r="771" spans="2:41" ht="15" customHeight="1">
      <c r="H771" s="48"/>
      <c r="I771" s="48"/>
      <c r="J771" s="48"/>
      <c r="V771" s="1"/>
      <c r="AC771" s="242"/>
      <c r="AD771" s="242"/>
      <c r="AE771" s="242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38" t="s">
        <v>375</v>
      </c>
      <c r="F775" s="238"/>
      <c r="G775" s="238"/>
      <c r="H775" s="238"/>
      <c r="O775" s="238" t="s">
        <v>51</v>
      </c>
      <c r="P775" s="238"/>
      <c r="Q775" s="238"/>
      <c r="V775" s="1"/>
      <c r="X775" s="3" t="s">
        <v>5</v>
      </c>
      <c r="Y775" s="4" t="e">
        <f>IF(B775="PAGADO",0,C780)</f>
        <v>#REF!</v>
      </c>
      <c r="AA775" s="238" t="s">
        <v>375</v>
      </c>
      <c r="AB775" s="238"/>
      <c r="AC775" s="238"/>
      <c r="AD775" s="238"/>
      <c r="AK775" s="244" t="s">
        <v>79</v>
      </c>
      <c r="AL775" s="244"/>
      <c r="AM775" s="244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41" t="e">
        <f>IF(C780&lt;0,"NO PAGAR","COBRAR")</f>
        <v>#REF!</v>
      </c>
      <c r="C781" s="241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41" t="e">
        <f>IF(Y780&lt;0,"NO PAGAR","COBRAR")</f>
        <v>#REF!</v>
      </c>
      <c r="Y781" s="241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40" t="s">
        <v>16</v>
      </c>
      <c r="C782" s="240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40" t="s">
        <v>16</v>
      </c>
      <c r="Y782" s="240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36" t="s">
        <v>14</v>
      </c>
      <c r="F791" s="236"/>
      <c r="G791" s="236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36" t="s">
        <v>14</v>
      </c>
      <c r="AB791" s="236"/>
      <c r="AC791" s="236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36" t="s">
        <v>14</v>
      </c>
      <c r="O793" s="236"/>
      <c r="P793" s="236"/>
      <c r="Q793" s="236"/>
      <c r="R793" s="11">
        <f>SUM(R777:R792)</f>
        <v>1703</v>
      </c>
      <c r="S793" s="8"/>
      <c r="V793" s="1"/>
      <c r="X793" s="18"/>
      <c r="Y793" s="15"/>
      <c r="AJ793" s="236" t="s">
        <v>14</v>
      </c>
      <c r="AK793" s="236"/>
      <c r="AL793" s="236"/>
      <c r="AM793" s="236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37" t="s">
        <v>33</v>
      </c>
      <c r="AB815" s="237"/>
      <c r="AC815" s="237"/>
    </row>
    <row r="816" spans="1:43" ht="15" customHeight="1">
      <c r="H816" s="48"/>
      <c r="I816" s="48"/>
      <c r="J816" s="48"/>
      <c r="V816" s="1"/>
      <c r="AA816" s="237"/>
      <c r="AB816" s="237"/>
      <c r="AC816" s="237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38" t="s">
        <v>375</v>
      </c>
      <c r="F818" s="238"/>
      <c r="G818" s="238"/>
      <c r="H818" s="238"/>
      <c r="V818" s="1"/>
      <c r="X818" s="3" t="s">
        <v>5</v>
      </c>
      <c r="Y818" s="4" t="e">
        <f>IF(B1613="PAGADO",0,C823)</f>
        <v>#REF!</v>
      </c>
      <c r="AA818" s="238" t="s">
        <v>375</v>
      </c>
      <c r="AB818" s="238"/>
      <c r="AC818" s="238"/>
      <c r="AD818" s="238"/>
      <c r="AK818" s="238" t="s">
        <v>19</v>
      </c>
      <c r="AL818" s="238"/>
      <c r="AM818" s="238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39" t="e">
        <f>IF(Y823&lt;0,"NO PAGAR","COBRAR'")</f>
        <v>#REF!</v>
      </c>
      <c r="Y824" s="239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39" t="e">
        <f>IF(C823&lt;0,"NO PAGAR","COBRAR'")</f>
        <v>#REF!</v>
      </c>
      <c r="C825" s="239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40" t="s">
        <v>16</v>
      </c>
      <c r="C826" s="240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40" t="s">
        <v>16</v>
      </c>
      <c r="Y826" s="240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36" t="s">
        <v>14</v>
      </c>
      <c r="F834" s="236"/>
      <c r="G834" s="236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36" t="s">
        <v>14</v>
      </c>
      <c r="AB834" s="236"/>
      <c r="AC834" s="236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36" t="s">
        <v>14</v>
      </c>
      <c r="O836" s="236"/>
      <c r="P836" s="236"/>
      <c r="Q836" s="236"/>
      <c r="R836" s="11">
        <f>SUM(R820:R835)</f>
        <v>670</v>
      </c>
      <c r="S836" s="8"/>
      <c r="V836" s="1"/>
      <c r="X836" s="18"/>
      <c r="Y836" s="15"/>
      <c r="AJ836" s="236" t="s">
        <v>14</v>
      </c>
      <c r="AK836" s="236"/>
      <c r="AL836" s="236"/>
      <c r="AM836" s="236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42" t="s">
        <v>0</v>
      </c>
      <c r="AD861" s="242"/>
      <c r="AE861" s="242"/>
    </row>
    <row r="862" spans="8:31" ht="28.5" customHeight="1">
      <c r="H862" s="48" t="s">
        <v>1</v>
      </c>
      <c r="I862" s="48"/>
      <c r="J862" s="48"/>
      <c r="V862" s="1"/>
      <c r="AC862" s="242"/>
      <c r="AD862" s="242"/>
      <c r="AE862" s="242"/>
    </row>
    <row r="863" spans="8:31" ht="15" customHeight="1">
      <c r="H863" s="48"/>
      <c r="I863" s="48"/>
      <c r="J863" s="48"/>
      <c r="V863" s="1"/>
      <c r="AC863" s="242"/>
      <c r="AD863" s="242"/>
      <c r="AE863" s="242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38" t="s">
        <v>375</v>
      </c>
      <c r="F867" s="238"/>
      <c r="G867" s="238"/>
      <c r="H867" s="238"/>
      <c r="V867" s="1"/>
      <c r="Y867" s="4"/>
      <c r="AA867" s="238" t="s">
        <v>344</v>
      </c>
      <c r="AB867" s="238"/>
      <c r="AC867" s="238"/>
      <c r="AD867" s="238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41" t="e">
        <f>IF(Y870&lt;0,"NO PAGAR","COBRAR")</f>
        <v>#REF!</v>
      </c>
      <c r="Y871" s="241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40" t="s">
        <v>16</v>
      </c>
      <c r="Y872" s="240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41" t="e">
        <f>IF(C872&lt;0,"NO PAGAR","COBRAR")</f>
        <v>#REF!</v>
      </c>
      <c r="C873" s="241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40" t="s">
        <v>16</v>
      </c>
      <c r="C874" s="240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36" t="s">
        <v>14</v>
      </c>
      <c r="O880" s="236"/>
      <c r="P880" s="236"/>
      <c r="Q880" s="236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36" t="s">
        <v>14</v>
      </c>
      <c r="F883" s="236"/>
      <c r="G883" s="236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36" t="s">
        <v>14</v>
      </c>
      <c r="AB883" s="236"/>
      <c r="AC883" s="236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36" t="s">
        <v>14</v>
      </c>
      <c r="AK885" s="236"/>
      <c r="AL885" s="236"/>
      <c r="AM885" s="236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37" t="s">
        <v>33</v>
      </c>
      <c r="AB907" s="237"/>
      <c r="AC907" s="237"/>
    </row>
    <row r="908" spans="1:43" ht="15" customHeight="1">
      <c r="H908" s="48"/>
      <c r="I908" s="48"/>
      <c r="J908" s="48"/>
      <c r="V908" s="1"/>
      <c r="X908" s="2" t="s">
        <v>63</v>
      </c>
      <c r="AA908" s="237"/>
      <c r="AB908" s="237"/>
      <c r="AC908" s="237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38" t="s">
        <v>375</v>
      </c>
      <c r="F910" s="238"/>
      <c r="G910" s="238"/>
      <c r="H910" s="238"/>
      <c r="O910" s="101" t="s">
        <v>19</v>
      </c>
      <c r="V910" s="1"/>
      <c r="X910" s="5" t="s">
        <v>7</v>
      </c>
      <c r="Y910" s="6">
        <f>AD926</f>
        <v>1245</v>
      </c>
      <c r="AA910" s="238" t="s">
        <v>344</v>
      </c>
      <c r="AB910" s="238"/>
      <c r="AC910" s="238"/>
      <c r="AD910" s="238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39" t="e">
        <f>IF(Y914&lt;0,"NO PAGAR","COBRAR'")</f>
        <v>#REF!</v>
      </c>
      <c r="Y915" s="239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39" t="e">
        <f>IF(C915&lt;0,"NO PAGAR","COBRAR'")</f>
        <v>#REF!</v>
      </c>
      <c r="C917" s="239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40" t="s">
        <v>16</v>
      </c>
      <c r="Y917" s="240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40" t="s">
        <v>16</v>
      </c>
      <c r="C918" s="240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36" t="s">
        <v>14</v>
      </c>
      <c r="F926" s="236"/>
      <c r="G926" s="236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36" t="s">
        <v>14</v>
      </c>
      <c r="AB926" s="236"/>
      <c r="AC926" s="236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36" t="s">
        <v>14</v>
      </c>
      <c r="O928" s="236"/>
      <c r="P928" s="236"/>
      <c r="Q928" s="236"/>
      <c r="R928" s="11">
        <f>SUM(R912:R927)</f>
        <v>200</v>
      </c>
      <c r="S928" s="8"/>
      <c r="V928" s="1"/>
      <c r="X928" s="18"/>
      <c r="Y928" s="15"/>
      <c r="AJ928" s="236" t="s">
        <v>14</v>
      </c>
      <c r="AK928" s="236"/>
      <c r="AL928" s="236"/>
      <c r="AM928" s="236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38" t="s">
        <v>375</v>
      </c>
      <c r="AB956" s="238"/>
      <c r="AC956" s="238"/>
      <c r="AD956" s="238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38" t="s">
        <v>375</v>
      </c>
      <c r="F958" s="238"/>
      <c r="G958" s="238"/>
      <c r="H958" s="238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41" t="e">
        <f>IF(Y961&lt;0,"NO PAGAR","COBRAR")</f>
        <v>#REF!</v>
      </c>
      <c r="Y962" s="241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40" t="s">
        <v>16</v>
      </c>
      <c r="Y963" s="240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41" t="e">
        <f>IF(C963&lt;0,"NO PAGAR","COBRAR")</f>
        <v>#REF!</v>
      </c>
      <c r="C964" s="241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40" t="s">
        <v>16</v>
      </c>
      <c r="C965" s="240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36" t="s">
        <v>14</v>
      </c>
      <c r="AB972" s="236"/>
      <c r="AC972" s="236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36" t="s">
        <v>14</v>
      </c>
      <c r="F975" s="236"/>
      <c r="G975" s="236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36" t="s">
        <v>14</v>
      </c>
      <c r="O976" s="236"/>
      <c r="P976" s="236"/>
      <c r="Q976" s="236"/>
      <c r="R976" s="11">
        <f>SUM(R960:R975)</f>
        <v>3349.18</v>
      </c>
      <c r="S976" s="8"/>
      <c r="V976" s="1"/>
      <c r="X976" s="18"/>
      <c r="Y976" s="15"/>
      <c r="AJ976" s="236" t="s">
        <v>14</v>
      </c>
      <c r="AK976" s="236"/>
      <c r="AL976" s="236"/>
      <c r="AM976" s="236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37" t="s">
        <v>33</v>
      </c>
      <c r="AB998" s="237"/>
      <c r="AC998" s="237"/>
    </row>
    <row r="999" spans="1:43" ht="23.25">
      <c r="B999" s="25" t="s">
        <v>65</v>
      </c>
      <c r="V999" s="1"/>
      <c r="AA999" s="237"/>
      <c r="AB999" s="237"/>
      <c r="AC999" s="237"/>
    </row>
    <row r="1000" spans="1:43" ht="23.25">
      <c r="B1000" s="3" t="s">
        <v>5</v>
      </c>
      <c r="C1000" s="4" t="e">
        <f>IF(X956="PAGADO",0,Y961)</f>
        <v>#REF!</v>
      </c>
      <c r="E1000" s="238" t="s">
        <v>375</v>
      </c>
      <c r="F1000" s="238"/>
      <c r="G1000" s="238"/>
      <c r="H1000" s="238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9" t="e">
        <f>IF(C1005&lt;0,"NO PAGAR","COBRAR'")</f>
        <v>#REF!</v>
      </c>
      <c r="C1007" s="239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40" t="s">
        <v>16</v>
      </c>
      <c r="C1008" s="240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39" t="e">
        <f>IF(Y1007&lt;0,"NO PAGAR","COBRAR'")</f>
        <v>#REF!</v>
      </c>
      <c r="Y1008" s="239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40" t="s">
        <v>16</v>
      </c>
      <c r="Y1010" s="240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6" t="s">
        <v>14</v>
      </c>
      <c r="F1016" s="236"/>
      <c r="G1016" s="236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36" t="s">
        <v>14</v>
      </c>
      <c r="AB1016" s="236"/>
      <c r="AC1016" s="236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6" t="s">
        <v>14</v>
      </c>
      <c r="O1018" s="236"/>
      <c r="P1018" s="236"/>
      <c r="Q1018" s="236"/>
      <c r="R1018" s="11">
        <f>SUM(R1002:R1017)</f>
        <v>1230</v>
      </c>
      <c r="S1018" s="8"/>
      <c r="V1018" s="1"/>
      <c r="X1018" s="16" t="s">
        <v>26</v>
      </c>
      <c r="Y1018" s="15"/>
      <c r="AJ1018" s="236" t="s">
        <v>14</v>
      </c>
      <c r="AK1018" s="236"/>
      <c r="AL1018" s="236"/>
      <c r="AM1018" s="236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D46" zoomScaleNormal="100" workbookViewId="0">
      <selection activeCell="AM60" sqref="AM60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697</v>
      </c>
      <c r="F8" s="238"/>
      <c r="G8" s="238"/>
      <c r="H8" s="238"/>
      <c r="V8" s="1"/>
      <c r="X8" s="3" t="s">
        <v>5</v>
      </c>
      <c r="Y8" s="4">
        <f>IF(B8="PAGADO",0,C13)</f>
        <v>-874.63000000000011</v>
      </c>
      <c r="AA8" s="238" t="s">
        <v>697</v>
      </c>
      <c r="AB8" s="238"/>
      <c r="AC8" s="238"/>
      <c r="AD8" s="238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36" t="s">
        <v>14</v>
      </c>
      <c r="F24" s="236"/>
      <c r="G24" s="236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36" t="s">
        <v>14</v>
      </c>
      <c r="AB24" s="236"/>
      <c r="AC24" s="236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1285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38" t="s">
        <v>713</v>
      </c>
      <c r="F53" s="238"/>
      <c r="G53" s="238"/>
      <c r="H53" s="238"/>
      <c r="V53" s="1"/>
      <c r="X53" s="3" t="s">
        <v>5</v>
      </c>
      <c r="Y53" s="4">
        <f>IF(B53="PAGADO",0,C58)</f>
        <v>-1391.5600000000004</v>
      </c>
      <c r="AA53" s="238" t="s">
        <v>713</v>
      </c>
      <c r="AB53" s="238"/>
      <c r="AC53" s="238"/>
      <c r="AD53" s="238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1197.8800000000001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1676</v>
      </c>
      <c r="AC55" s="8"/>
      <c r="AD55" s="10">
        <v>230</v>
      </c>
      <c r="AE55" t="s">
        <v>1679</v>
      </c>
      <c r="AJ55" s="23">
        <v>45310</v>
      </c>
      <c r="AK55" s="8" t="s">
        <v>1707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1197.8800000000001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3210.8500000000004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-2012.9700000000003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39" t="str">
        <f>IF(Y58&lt;0,"NO PAGAR","COBRAR'")</f>
        <v>NO PAGAR</v>
      </c>
      <c r="Y59" s="239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9">
        <v>45313</v>
      </c>
      <c r="AK59" s="8" t="s">
        <v>1731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39" t="str">
        <f>IF(C58&lt;0,"NO PAGAR","COBRAR'")</f>
        <v>NO PAGAR</v>
      </c>
      <c r="C60" s="239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1679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45654</v>
      </c>
      <c r="AB61" s="8" t="s">
        <v>68</v>
      </c>
      <c r="AC61" s="8" t="s">
        <v>318</v>
      </c>
      <c r="AD61" s="10">
        <v>140</v>
      </c>
      <c r="AE61" t="s">
        <v>1679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1629.27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1197.8800000000001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1715</v>
      </c>
      <c r="Y70" s="15">
        <v>190.02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1557.26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1629.27</v>
      </c>
      <c r="AO71" s="8"/>
    </row>
    <row r="72" spans="2:41">
      <c r="B72" s="18"/>
      <c r="C72" s="15"/>
      <c r="N72" s="227" t="s">
        <v>316</v>
      </c>
      <c r="O72" s="227" t="s">
        <v>1670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1671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3210.8500000000004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-2012.9700000000003</v>
      </c>
      <c r="E106" s="238" t="s">
        <v>713</v>
      </c>
      <c r="F106" s="238"/>
      <c r="G106" s="238"/>
      <c r="H106" s="238"/>
      <c r="V106" s="1"/>
      <c r="X106" s="3" t="s">
        <v>5</v>
      </c>
      <c r="Y106" s="4">
        <f>IF(B106="PAGADO",0,C111)</f>
        <v>-2122.9700000000003</v>
      </c>
      <c r="AA106" s="238" t="s">
        <v>716</v>
      </c>
      <c r="AB106" s="238"/>
      <c r="AC106" s="238"/>
      <c r="AD106" s="238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2622.9700000000003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2500.0100000000002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-2122.9700000000003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-2430.0100000000002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2012.9700000000003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2122.9700000000003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540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2622.9700000000003</v>
      </c>
      <c r="V127" s="1"/>
      <c r="X127" s="21" t="s">
        <v>28</v>
      </c>
      <c r="Y127" s="22">
        <f>SUM(Y114:Y126)</f>
        <v>2500.0100000000002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37" t="s">
        <v>32</v>
      </c>
      <c r="I140" s="237"/>
      <c r="J140" s="237"/>
      <c r="V140" s="1"/>
      <c r="AA140" s="237" t="s">
        <v>33</v>
      </c>
      <c r="AB140" s="237"/>
      <c r="AC140" s="237"/>
    </row>
    <row r="141" spans="1:43">
      <c r="H141" s="237"/>
      <c r="I141" s="237"/>
      <c r="J141" s="237"/>
      <c r="V141" s="1"/>
      <c r="AA141" s="237"/>
      <c r="AB141" s="237"/>
      <c r="AC141" s="237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-2430.0100000000002</v>
      </c>
      <c r="E145" s="238" t="s">
        <v>713</v>
      </c>
      <c r="F145" s="238"/>
      <c r="G145" s="238"/>
      <c r="H145" s="238"/>
      <c r="V145" s="1"/>
      <c r="X145" s="3" t="s">
        <v>5</v>
      </c>
      <c r="Y145" s="4">
        <f>IF(B145="PAGADO",0,C150)</f>
        <v>-2280.4900000000002</v>
      </c>
      <c r="AA145" s="238" t="s">
        <v>713</v>
      </c>
      <c r="AB145" s="238"/>
      <c r="AC145" s="238"/>
      <c r="AD145" s="238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2530.4900000000002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2680.4900000000002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-2280.4900000000002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-2060.4900000000002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39" t="str">
        <f>IF(Y150&lt;0,"NO PAGAR","COBRAR'")</f>
        <v>NO PAGAR</v>
      </c>
      <c r="Y151" s="239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39" t="str">
        <f>IF(C150&lt;0,"NO PAGAR","COBRAR'")</f>
        <v>NO PAGAR</v>
      </c>
      <c r="C152" s="239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40" t="s">
        <v>16</v>
      </c>
      <c r="C153" s="240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40" t="s">
        <v>16</v>
      </c>
      <c r="Y153" s="240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2430.0100000000002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2280.4900000000002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36" t="s">
        <v>14</v>
      </c>
      <c r="F161" s="236"/>
      <c r="G161" s="236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36" t="s">
        <v>14</v>
      </c>
      <c r="AB161" s="236"/>
      <c r="AC161" s="236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36" t="s">
        <v>14</v>
      </c>
      <c r="O163" s="236"/>
      <c r="P163" s="236"/>
      <c r="Q163" s="236"/>
      <c r="R163" s="11">
        <f>SUM(R147:R162)</f>
        <v>40</v>
      </c>
      <c r="S163" s="8"/>
      <c r="V163" s="1"/>
      <c r="X163" s="18"/>
      <c r="Y163" s="15"/>
      <c r="AJ163" s="236" t="s">
        <v>14</v>
      </c>
      <c r="AK163" s="236"/>
      <c r="AL163" s="236"/>
      <c r="AM163" s="236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2530.4900000000002</v>
      </c>
      <c r="D173" t="s">
        <v>29</v>
      </c>
      <c r="E173" t="s">
        <v>30</v>
      </c>
      <c r="V173" s="1"/>
      <c r="X173" s="21" t="s">
        <v>28</v>
      </c>
      <c r="Y173" s="22">
        <f>SUM(Y154:Y172)</f>
        <v>2680.4900000000002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42" t="s">
        <v>0</v>
      </c>
      <c r="AD188" s="242"/>
      <c r="AE188" s="242"/>
    </row>
    <row r="189" spans="8:31">
      <c r="H189" s="237" t="s">
        <v>1</v>
      </c>
      <c r="I189" s="237"/>
      <c r="J189" s="237"/>
      <c r="V189" s="1"/>
      <c r="AC189" s="242"/>
      <c r="AD189" s="242"/>
      <c r="AE189" s="242"/>
    </row>
    <row r="190" spans="8:31">
      <c r="H190" s="237"/>
      <c r="I190" s="237"/>
      <c r="J190" s="237"/>
      <c r="V190" s="1"/>
      <c r="AC190" s="242"/>
      <c r="AD190" s="242"/>
      <c r="AE190" s="242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-2060.4900000000002</v>
      </c>
      <c r="E194" s="238" t="s">
        <v>184</v>
      </c>
      <c r="F194" s="238"/>
      <c r="G194" s="238"/>
      <c r="H194" s="238"/>
      <c r="V194" s="1"/>
      <c r="X194" s="3" t="s">
        <v>5</v>
      </c>
      <c r="Y194" s="4">
        <f>IF(B194="PAGADO",0,C199)</f>
        <v>0</v>
      </c>
      <c r="AA194" s="238" t="s">
        <v>697</v>
      </c>
      <c r="AB194" s="238"/>
      <c r="AC194" s="238"/>
      <c r="AD194" s="238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2864.05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3207.9300000000003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-1794.0500000000002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-2347.9300000000003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41" t="str">
        <f>IF(C199&lt;0,"NO PAGAR","COBRAR")</f>
        <v>NO PAGAR</v>
      </c>
      <c r="C200" s="241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41" t="str">
        <f>IF(Y199&lt;0,"NO PAGAR","COBRAR")</f>
        <v>NO PAGAR</v>
      </c>
      <c r="Y200" s="241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40" t="s">
        <v>16</v>
      </c>
      <c r="C201" s="240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40" t="s">
        <v>16</v>
      </c>
      <c r="Y201" s="240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2060.4900000000002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1794.0500000000002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36" t="s">
        <v>14</v>
      </c>
      <c r="F210" s="236"/>
      <c r="G210" s="236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36" t="s">
        <v>14</v>
      </c>
      <c r="AB210" s="236"/>
      <c r="AC210" s="236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36" t="s">
        <v>14</v>
      </c>
      <c r="O212" s="236"/>
      <c r="P212" s="236"/>
      <c r="Q212" s="236"/>
      <c r="R212" s="11">
        <f>SUM(R196:R211)</f>
        <v>683.56</v>
      </c>
      <c r="S212" s="8"/>
      <c r="V212" s="1"/>
      <c r="X212" s="18"/>
      <c r="Y212" s="15"/>
      <c r="AJ212" s="236" t="s">
        <v>14</v>
      </c>
      <c r="AK212" s="236"/>
      <c r="AL212" s="236"/>
      <c r="AM212" s="236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2864.05</v>
      </c>
      <c r="V221" s="1"/>
      <c r="X221" s="21" t="s">
        <v>28</v>
      </c>
      <c r="Y221" s="22">
        <f>SUM(Y202:Y220)</f>
        <v>3207.9300000000003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37" t="s">
        <v>32</v>
      </c>
      <c r="I234" s="237"/>
      <c r="J234" s="237"/>
      <c r="V234" s="1"/>
      <c r="AA234" s="237" t="s">
        <v>33</v>
      </c>
      <c r="AB234" s="237"/>
      <c r="AC234" s="237"/>
    </row>
    <row r="235" spans="1:43">
      <c r="H235" s="237"/>
      <c r="I235" s="237"/>
      <c r="J235" s="237"/>
      <c r="V235" s="1"/>
      <c r="AA235" s="237"/>
      <c r="AB235" s="237"/>
      <c r="AC235" s="237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-2347.9300000000003</v>
      </c>
      <c r="E239" s="238" t="s">
        <v>713</v>
      </c>
      <c r="F239" s="238"/>
      <c r="G239" s="238"/>
      <c r="H239" s="238"/>
      <c r="V239" s="1"/>
      <c r="X239" s="3" t="s">
        <v>5</v>
      </c>
      <c r="Y239" s="4">
        <f>IF(B239="PAGADO",0,C244)</f>
        <v>-1844.9300000000003</v>
      </c>
      <c r="AA239" s="238" t="s">
        <v>184</v>
      </c>
      <c r="AB239" s="238"/>
      <c r="AC239" s="238"/>
      <c r="AD239" s="238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2607.9300000000003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-1844.9300000000003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39" t="e">
        <f>IF(Y244&lt;0,"NO PAGAR","COBRAR'")</f>
        <v>#REF!</v>
      </c>
      <c r="Y245" s="239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39" t="str">
        <f>IF(C244&lt;0,"NO PAGAR","COBRAR'")</f>
        <v>NO PAGAR</v>
      </c>
      <c r="C246" s="239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40" t="s">
        <v>16</v>
      </c>
      <c r="C247" s="240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40" t="s">
        <v>16</v>
      </c>
      <c r="Y247" s="240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2347.9300000000003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1844.9300000000003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36" t="s">
        <v>14</v>
      </c>
      <c r="F255" s="236"/>
      <c r="G255" s="236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36" t="s">
        <v>14</v>
      </c>
      <c r="AB255" s="236"/>
      <c r="AC255" s="236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36" t="s">
        <v>14</v>
      </c>
      <c r="O257" s="236"/>
      <c r="P257" s="236"/>
      <c r="Q257" s="236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36" t="s">
        <v>14</v>
      </c>
      <c r="AK257" s="236"/>
      <c r="AL257" s="236"/>
      <c r="AM257" s="236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2607.9300000000003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42" t="s">
        <v>0</v>
      </c>
      <c r="AD280" s="242"/>
      <c r="AE280" s="242"/>
    </row>
    <row r="281" spans="2:41">
      <c r="H281" s="237" t="s">
        <v>1</v>
      </c>
      <c r="I281" s="237"/>
      <c r="J281" s="237"/>
      <c r="V281" s="1"/>
      <c r="AC281" s="242"/>
      <c r="AD281" s="242"/>
      <c r="AE281" s="242"/>
    </row>
    <row r="282" spans="2:41">
      <c r="H282" s="237"/>
      <c r="I282" s="237"/>
      <c r="J282" s="237"/>
      <c r="V282" s="1"/>
      <c r="AC282" s="242"/>
      <c r="AD282" s="242"/>
      <c r="AE282" s="242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38" t="s">
        <v>184</v>
      </c>
      <c r="F286" s="238"/>
      <c r="G286" s="238"/>
      <c r="H286" s="238"/>
      <c r="V286" s="1"/>
      <c r="X286" s="3" t="s">
        <v>5</v>
      </c>
      <c r="Y286" s="4" t="e">
        <f>IF(B286="PAGADO",0,C291)</f>
        <v>#REF!</v>
      </c>
      <c r="AA286" s="238" t="s">
        <v>184</v>
      </c>
      <c r="AB286" s="238"/>
      <c r="AC286" s="238"/>
      <c r="AD286" s="238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41" t="e">
        <f>IF(C291&lt;0,"NO PAGAR","COBRAR")</f>
        <v>#REF!</v>
      </c>
      <c r="C292" s="241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41" t="e">
        <f>IF(Y291&lt;0,"NO PAGAR","COBRAR")</f>
        <v>#REF!</v>
      </c>
      <c r="Y292" s="241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40" t="s">
        <v>16</v>
      </c>
      <c r="C293" s="240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40" t="s">
        <v>16</v>
      </c>
      <c r="Y293" s="240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36" t="s">
        <v>14</v>
      </c>
      <c r="F302" s="236"/>
      <c r="G302" s="236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36" t="s">
        <v>14</v>
      </c>
      <c r="AB302" s="236"/>
      <c r="AC302" s="236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36" t="s">
        <v>14</v>
      </c>
      <c r="O304" s="236"/>
      <c r="P304" s="236"/>
      <c r="Q304" s="236"/>
      <c r="R304" s="11">
        <f>SUM(R288:R303)</f>
        <v>310</v>
      </c>
      <c r="S304" s="8"/>
      <c r="V304" s="1"/>
      <c r="X304" s="18"/>
      <c r="Y304" s="15"/>
      <c r="AJ304" s="236" t="s">
        <v>14</v>
      </c>
      <c r="AK304" s="236"/>
      <c r="AL304" s="236"/>
      <c r="AM304" s="236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37" t="s">
        <v>32</v>
      </c>
      <c r="I326" s="237"/>
      <c r="J326" s="237"/>
      <c r="V326" s="1"/>
      <c r="AA326" s="237" t="s">
        <v>33</v>
      </c>
      <c r="AB326" s="237"/>
      <c r="AC326" s="237"/>
    </row>
    <row r="327" spans="1:43">
      <c r="H327" s="237"/>
      <c r="I327" s="237"/>
      <c r="J327" s="237"/>
      <c r="V327" s="1"/>
      <c r="AA327" s="237"/>
      <c r="AB327" s="237"/>
      <c r="AC327" s="237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38" t="s">
        <v>184</v>
      </c>
      <c r="F331" s="238"/>
      <c r="G331" s="238"/>
      <c r="H331" s="238"/>
      <c r="V331" s="1"/>
      <c r="X331" s="3" t="s">
        <v>5</v>
      </c>
      <c r="Y331" s="4" t="e">
        <f>IF(B1076="PAGADO",0,C336)</f>
        <v>#REF!</v>
      </c>
      <c r="AA331" s="238" t="s">
        <v>697</v>
      </c>
      <c r="AB331" s="238"/>
      <c r="AC331" s="238"/>
      <c r="AD331" s="238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39" t="e">
        <f>IF(Y336&lt;0,"NO PAGAR","COBRAR'")</f>
        <v>#REF!</v>
      </c>
      <c r="Y337" s="239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39" t="e">
        <f>IF(C336&lt;0,"NO PAGAR","COBRAR'")</f>
        <v>#REF!</v>
      </c>
      <c r="C338" s="239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40" t="s">
        <v>16</v>
      </c>
      <c r="C339" s="240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40" t="s">
        <v>16</v>
      </c>
      <c r="Y339" s="240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36" t="s">
        <v>14</v>
      </c>
      <c r="F347" s="236"/>
      <c r="G347" s="236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36" t="s">
        <v>14</v>
      </c>
      <c r="AB347" s="236"/>
      <c r="AC347" s="236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36" t="s">
        <v>14</v>
      </c>
      <c r="O349" s="236"/>
      <c r="P349" s="236"/>
      <c r="Q349" s="236"/>
      <c r="R349" s="11">
        <f>SUM(R333:R348)</f>
        <v>1010</v>
      </c>
      <c r="S349" s="8"/>
      <c r="V349" s="1"/>
      <c r="X349" s="18"/>
      <c r="Y349" s="15"/>
      <c r="AJ349" s="236" t="s">
        <v>14</v>
      </c>
      <c r="AK349" s="236"/>
      <c r="AL349" s="236"/>
      <c r="AM349" s="236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37" t="s">
        <v>1</v>
      </c>
      <c r="I374" s="237"/>
      <c r="J374" s="237"/>
      <c r="V374" s="1"/>
    </row>
    <row r="375" spans="2:41">
      <c r="H375" s="237"/>
      <c r="I375" s="237"/>
      <c r="J375" s="237"/>
      <c r="V375" s="1"/>
    </row>
    <row r="376" spans="2:41">
      <c r="V376" s="1"/>
      <c r="X376" s="250" t="s">
        <v>54</v>
      </c>
      <c r="AB376" s="246" t="s">
        <v>0</v>
      </c>
      <c r="AC376" s="246"/>
      <c r="AD376" s="246"/>
    </row>
    <row r="377" spans="2:41">
      <c r="V377" s="1"/>
      <c r="X377" s="250"/>
      <c r="AB377" s="246"/>
      <c r="AC377" s="246"/>
      <c r="AD377" s="246"/>
    </row>
    <row r="378" spans="2:41" ht="23.25">
      <c r="B378" s="2" t="s">
        <v>54</v>
      </c>
      <c r="V378" s="1"/>
      <c r="X378" s="250"/>
      <c r="AB378" s="246"/>
      <c r="AC378" s="246"/>
      <c r="AD378" s="246"/>
    </row>
    <row r="379" spans="2:41" ht="23.25">
      <c r="B379" s="3" t="s">
        <v>5</v>
      </c>
      <c r="C379" s="4" t="e">
        <f>IF(X331="PAGADO",0,Y336)</f>
        <v>#REF!</v>
      </c>
      <c r="E379" s="238" t="s">
        <v>184</v>
      </c>
      <c r="F379" s="238"/>
      <c r="G379" s="238"/>
      <c r="H379" s="238"/>
      <c r="V379" s="1"/>
      <c r="X379" s="3" t="s">
        <v>5</v>
      </c>
      <c r="Y379" s="4" t="e">
        <f>IF(B379="PAGADO",0,C384)</f>
        <v>#REF!</v>
      </c>
      <c r="AA379" s="238" t="s">
        <v>697</v>
      </c>
      <c r="AB379" s="238"/>
      <c r="AC379" s="238"/>
      <c r="AD379" s="238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41" t="e">
        <f>IF(C384&lt;0,"NO PAGAR","COBRAR")</f>
        <v>#REF!</v>
      </c>
      <c r="C385" s="241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41" t="e">
        <f>IF(Y384&lt;0,"NO PAGAR","COBRAR")</f>
        <v>#REF!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40" t="s">
        <v>16</v>
      </c>
      <c r="C386" s="240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36" t="s">
        <v>14</v>
      </c>
      <c r="AK390" s="236"/>
      <c r="AL390" s="236"/>
      <c r="AM390" s="236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36" t="s">
        <v>14</v>
      </c>
      <c r="F395" s="236"/>
      <c r="G395" s="236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36" t="s">
        <v>14</v>
      </c>
      <c r="AB395" s="236"/>
      <c r="AC395" s="236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36" t="s">
        <v>14</v>
      </c>
      <c r="O397" s="236"/>
      <c r="P397" s="236"/>
      <c r="Q397" s="236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37" t="s">
        <v>32</v>
      </c>
      <c r="I413" s="237"/>
      <c r="J413" s="237"/>
      <c r="V413" s="1"/>
      <c r="AA413" s="237" t="s">
        <v>33</v>
      </c>
      <c r="AB413" s="237"/>
      <c r="AC413" s="237"/>
    </row>
    <row r="414" spans="1:44">
      <c r="H414" s="237"/>
      <c r="I414" s="237"/>
      <c r="J414" s="237"/>
      <c r="V414" s="1"/>
      <c r="AA414" s="237"/>
      <c r="AB414" s="237"/>
      <c r="AC414" s="237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38" t="s">
        <v>184</v>
      </c>
      <c r="F418" s="238"/>
      <c r="G418" s="238"/>
      <c r="H418" s="238"/>
      <c r="V418" s="1"/>
      <c r="X418" s="3" t="s">
        <v>5</v>
      </c>
      <c r="Y418" s="4" t="e">
        <f>IF(B1169="PAGADO",0,C423)</f>
        <v>#REF!</v>
      </c>
      <c r="AA418" s="238" t="s">
        <v>765</v>
      </c>
      <c r="AB418" s="238"/>
      <c r="AC418" s="238"/>
      <c r="AD418" s="238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39" t="e">
        <f>IF(Y423&lt;0,"NO PAGAR","COBRAR'")</f>
        <v>#REF!</v>
      </c>
      <c r="Y424" s="239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39" t="e">
        <f>IF(C423&lt;0,"NO PAGAR","COBRAR'")</f>
        <v>#REF!</v>
      </c>
      <c r="C425" s="239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40" t="s">
        <v>16</v>
      </c>
      <c r="C426" s="24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40" t="s">
        <v>16</v>
      </c>
      <c r="Y426" s="240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36" t="s">
        <v>14</v>
      </c>
      <c r="O429" s="236"/>
      <c r="P429" s="236"/>
      <c r="Q429" s="236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36" t="s">
        <v>14</v>
      </c>
      <c r="AK429" s="236"/>
      <c r="AL429" s="236"/>
      <c r="AM429" s="236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36" t="s">
        <v>14</v>
      </c>
      <c r="F434" s="236"/>
      <c r="G434" s="236"/>
      <c r="H434" s="10">
        <f>SUM(H420:H433)</f>
        <v>660</v>
      </c>
      <c r="V434" s="1"/>
      <c r="X434" s="16" t="s">
        <v>26</v>
      </c>
      <c r="Y434" s="15"/>
      <c r="AA434" s="236" t="s">
        <v>14</v>
      </c>
      <c r="AB434" s="236"/>
      <c r="AC434" s="236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42" t="s">
        <v>0</v>
      </c>
      <c r="AD458" s="242"/>
      <c r="AE458" s="242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37" t="s">
        <v>1</v>
      </c>
      <c r="I459" s="237"/>
      <c r="J459" s="237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42"/>
      <c r="AD459" s="242"/>
      <c r="AE459" s="242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37"/>
      <c r="I460" s="237"/>
      <c r="J460" s="237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42"/>
      <c r="AD460" s="242"/>
      <c r="AE460" s="242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38" t="s">
        <v>184</v>
      </c>
      <c r="F464" s="238"/>
      <c r="G464" s="238"/>
      <c r="H464" s="238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38" t="s">
        <v>713</v>
      </c>
      <c r="AB464" s="238"/>
      <c r="AC464" s="238"/>
      <c r="AD464" s="238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41" t="e">
        <f>IF(C469&lt;0,"NO PAGAR","COBRAR")</f>
        <v>#REF!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e">
        <f>IF(Y469&lt;0,"NO PAGAR","COBRAR")</f>
        <v>#REF!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36" t="s">
        <v>14</v>
      </c>
      <c r="O475" s="236"/>
      <c r="P475" s="236"/>
      <c r="Q475" s="236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36" t="s">
        <v>14</v>
      </c>
      <c r="AK475" s="236"/>
      <c r="AL475" s="236"/>
      <c r="AM475" s="236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36" t="s">
        <v>14</v>
      </c>
      <c r="F480" s="236"/>
      <c r="G480" s="236"/>
      <c r="H480" s="10">
        <f>SUM(H466:H479)</f>
        <v>170</v>
      </c>
      <c r="V480" s="1"/>
      <c r="X480" s="16" t="s">
        <v>206</v>
      </c>
      <c r="Y480" s="15">
        <f>AN477</f>
        <v>140</v>
      </c>
      <c r="AA480" s="236" t="s">
        <v>14</v>
      </c>
      <c r="AB480" s="236"/>
      <c r="AC480" s="236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37" t="s">
        <v>32</v>
      </c>
      <c r="I498" s="237"/>
      <c r="J498" s="237"/>
      <c r="V498" s="1"/>
      <c r="AA498" s="237" t="s">
        <v>33</v>
      </c>
      <c r="AB498" s="237"/>
      <c r="AC498" s="237"/>
    </row>
    <row r="499" spans="2:41">
      <c r="H499" s="237"/>
      <c r="I499" s="237"/>
      <c r="J499" s="237"/>
      <c r="V499" s="1"/>
      <c r="AA499" s="237"/>
      <c r="AB499" s="237"/>
      <c r="AC499" s="237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38" t="s">
        <v>713</v>
      </c>
      <c r="F503" s="238"/>
      <c r="G503" s="238"/>
      <c r="H503" s="238"/>
      <c r="V503" s="1"/>
      <c r="X503" s="3" t="s">
        <v>5</v>
      </c>
      <c r="Y503" s="4" t="e">
        <f>IF(B1266="PAGADO",0,C508)</f>
        <v>#REF!</v>
      </c>
      <c r="AA503" s="238" t="s">
        <v>184</v>
      </c>
      <c r="AB503" s="238"/>
      <c r="AC503" s="238"/>
      <c r="AD503" s="238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39" t="e">
        <f>IF(Y508&lt;0,"NO PAGAR","COBRAR'")</f>
        <v>#REF!</v>
      </c>
      <c r="Y509" s="239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39" t="e">
        <f>IF(C508&lt;0,"NO PAGAR","COBRAR'")</f>
        <v>#REF!</v>
      </c>
      <c r="C510" s="239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40" t="s">
        <v>16</v>
      </c>
      <c r="C511" s="24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0" t="s">
        <v>16</v>
      </c>
      <c r="Y511" s="240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36" t="s">
        <v>14</v>
      </c>
      <c r="F519" s="236"/>
      <c r="G519" s="236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36" t="s">
        <v>14</v>
      </c>
      <c r="AB519" s="236"/>
      <c r="AC519" s="236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36" t="s">
        <v>14</v>
      </c>
      <c r="O521" s="236"/>
      <c r="P521" s="236"/>
      <c r="Q521" s="236"/>
      <c r="R521" s="11">
        <f>SUM(R505:R520)</f>
        <v>130</v>
      </c>
      <c r="S521" s="8"/>
      <c r="V521" s="1"/>
      <c r="X521" s="18"/>
      <c r="Y521" s="114"/>
      <c r="AJ521" s="236" t="s">
        <v>14</v>
      </c>
      <c r="AK521" s="236"/>
      <c r="AL521" s="236"/>
      <c r="AM521" s="236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38" t="s">
        <v>184</v>
      </c>
      <c r="F550" s="238"/>
      <c r="G550" s="238"/>
      <c r="H550" s="238"/>
      <c r="V550" s="1"/>
      <c r="X550" s="3" t="s">
        <v>5</v>
      </c>
      <c r="Y550" s="4" t="e">
        <f>IF(B550="PAGADO",0,C555)</f>
        <v>#REF!</v>
      </c>
      <c r="AA550" s="238" t="s">
        <v>713</v>
      </c>
      <c r="AB550" s="238"/>
      <c r="AC550" s="238"/>
      <c r="AD550" s="238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41" t="e">
        <f>IF(C555&lt;0,"NO PAGAR","COBRAR")</f>
        <v>#REF!</v>
      </c>
      <c r="C556" s="241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41" t="e">
        <f>IF(Y555&lt;0,"NO PAGAR","COBRAR")</f>
        <v>#REF!</v>
      </c>
      <c r="Y556" s="241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40" t="s">
        <v>16</v>
      </c>
      <c r="C557" s="240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40" t="s">
        <v>16</v>
      </c>
      <c r="Y557" s="240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36" t="s">
        <v>14</v>
      </c>
      <c r="F566" s="236"/>
      <c r="G566" s="236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36" t="s">
        <v>14</v>
      </c>
      <c r="AB566" s="236"/>
      <c r="AC566" s="236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36" t="s">
        <v>14</v>
      </c>
      <c r="O568" s="236"/>
      <c r="P568" s="236"/>
      <c r="Q568" s="236"/>
      <c r="R568" s="11">
        <f>SUM(R552:R567)</f>
        <v>581.5</v>
      </c>
      <c r="S568" s="8"/>
      <c r="V568" s="1"/>
      <c r="X568" s="18"/>
      <c r="Y568" s="15"/>
      <c r="AJ568" s="236" t="s">
        <v>14</v>
      </c>
      <c r="AK568" s="236"/>
      <c r="AL568" s="236"/>
      <c r="AM568" s="236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37" t="s">
        <v>32</v>
      </c>
      <c r="I584" s="237"/>
      <c r="J584" s="237"/>
      <c r="V584" s="1"/>
      <c r="AA584" s="237" t="s">
        <v>33</v>
      </c>
      <c r="AB584" s="237"/>
      <c r="AC584" s="237"/>
    </row>
    <row r="585" spans="1:43">
      <c r="H585" s="237"/>
      <c r="I585" s="237"/>
      <c r="J585" s="237"/>
      <c r="V585" s="1"/>
      <c r="AA585" s="237"/>
      <c r="AB585" s="237"/>
      <c r="AC585" s="237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38" t="s">
        <v>713</v>
      </c>
      <c r="F589" s="238"/>
      <c r="G589" s="238"/>
      <c r="H589" s="238"/>
      <c r="V589" s="1"/>
      <c r="X589" s="3" t="s">
        <v>5</v>
      </c>
      <c r="Y589" s="4" t="e">
        <f>IF(B1365="PAGADO",0,C594)</f>
        <v>#REF!</v>
      </c>
      <c r="AA589" s="238" t="s">
        <v>184</v>
      </c>
      <c r="AB589" s="238"/>
      <c r="AC589" s="238"/>
      <c r="AD589" s="238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39" t="e">
        <f>IF(Y594&lt;0,"NO PAGAR","COBRAR'")</f>
        <v>#REF!</v>
      </c>
      <c r="Y595" s="239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39" t="e">
        <f>IF(C594&lt;0,"NO PAGAR","COBRAR'")</f>
        <v>#REF!</v>
      </c>
      <c r="C596" s="239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40" t="s">
        <v>16</v>
      </c>
      <c r="C597" s="240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0" t="s">
        <v>16</v>
      </c>
      <c r="Y597" s="240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36" t="s">
        <v>14</v>
      </c>
      <c r="F605" s="236"/>
      <c r="G605" s="236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36" t="s">
        <v>14</v>
      </c>
      <c r="AB605" s="236"/>
      <c r="AC605" s="236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36" t="s">
        <v>14</v>
      </c>
      <c r="O607" s="236"/>
      <c r="P607" s="236"/>
      <c r="Q607" s="236"/>
      <c r="R607" s="11">
        <f>SUM(R591:R606)</f>
        <v>900</v>
      </c>
      <c r="S607" s="8"/>
      <c r="V607" s="1"/>
      <c r="X607" s="18"/>
      <c r="Y607" s="15"/>
      <c r="AJ607" s="236" t="s">
        <v>14</v>
      </c>
      <c r="AK607" s="236"/>
      <c r="AL607" s="236"/>
      <c r="AM607" s="236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42" t="s">
        <v>0</v>
      </c>
      <c r="AD625" s="242"/>
      <c r="AE625" s="242"/>
    </row>
    <row r="626" spans="2:41">
      <c r="H626" s="237" t="s">
        <v>1</v>
      </c>
      <c r="I626" s="237"/>
      <c r="J626" s="237"/>
      <c r="V626" s="1"/>
      <c r="AC626" s="242"/>
      <c r="AD626" s="242"/>
      <c r="AE626" s="242"/>
    </row>
    <row r="627" spans="2:41">
      <c r="H627" s="237"/>
      <c r="I627" s="237"/>
      <c r="J627" s="237"/>
      <c r="V627" s="1"/>
      <c r="AC627" s="242"/>
      <c r="AD627" s="242"/>
      <c r="AE627" s="242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38" t="s">
        <v>713</v>
      </c>
      <c r="F631" s="238"/>
      <c r="G631" s="238"/>
      <c r="H631" s="238"/>
      <c r="V631" s="1"/>
      <c r="X631" s="3" t="s">
        <v>5</v>
      </c>
      <c r="Y631" s="4" t="e">
        <f>IF(B631="PAGADO",0,C636)</f>
        <v>#REF!</v>
      </c>
      <c r="AA631" s="238" t="s">
        <v>713</v>
      </c>
      <c r="AB631" s="238"/>
      <c r="AC631" s="238"/>
      <c r="AD631" s="238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41" t="e">
        <f>IF(C636&lt;0,"NO PAGAR","COBRAR")</f>
        <v>#REF!</v>
      </c>
      <c r="C637" s="241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41" t="e">
        <f>IF(Y636&lt;0,"NO PAGAR","COBRAR")</f>
        <v>#REF!</v>
      </c>
      <c r="Y637" s="241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40" t="s">
        <v>16</v>
      </c>
      <c r="C638" s="240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40" t="s">
        <v>16</v>
      </c>
      <c r="Y638" s="240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36" t="s">
        <v>14</v>
      </c>
      <c r="F647" s="236"/>
      <c r="G647" s="236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36" t="s">
        <v>14</v>
      </c>
      <c r="AB647" s="236"/>
      <c r="AC647" s="236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36" t="s">
        <v>14</v>
      </c>
      <c r="O649" s="236"/>
      <c r="P649" s="236"/>
      <c r="Q649" s="236"/>
      <c r="R649" s="11">
        <f>SUM(R633:R648)</f>
        <v>296</v>
      </c>
      <c r="S649" s="8"/>
      <c r="V649" s="1"/>
      <c r="X649" s="18"/>
      <c r="Y649" s="15"/>
      <c r="AJ649" s="236" t="s">
        <v>14</v>
      </c>
      <c r="AK649" s="236"/>
      <c r="AL649" s="236"/>
      <c r="AM649" s="236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37" t="s">
        <v>32</v>
      </c>
      <c r="I671" s="237"/>
      <c r="J671" s="237"/>
      <c r="V671" s="1"/>
      <c r="AA671" s="237" t="s">
        <v>33</v>
      </c>
      <c r="AB671" s="237"/>
      <c r="AC671" s="237"/>
    </row>
    <row r="672" spans="1:43">
      <c r="H672" s="237"/>
      <c r="I672" s="237"/>
      <c r="J672" s="237"/>
      <c r="V672" s="1"/>
      <c r="AA672" s="237"/>
      <c r="AB672" s="237"/>
      <c r="AC672" s="237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38" t="s">
        <v>713</v>
      </c>
      <c r="F676" s="238"/>
      <c r="G676" s="238"/>
      <c r="H676" s="238"/>
      <c r="V676" s="1"/>
      <c r="X676" s="3" t="s">
        <v>5</v>
      </c>
      <c r="Y676" s="4" t="e">
        <f>IF(B1458="PAGADO",0,C681)</f>
        <v>#REF!</v>
      </c>
      <c r="AA676" s="238" t="s">
        <v>713</v>
      </c>
      <c r="AB676" s="238"/>
      <c r="AC676" s="238"/>
      <c r="AD676" s="238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39" t="e">
        <f>IF(Y681&lt;0,"NO PAGAR","COBRAR'")</f>
        <v>#REF!</v>
      </c>
      <c r="Y682" s="239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39" t="e">
        <f>IF(C681&lt;0,"NO PAGAR","COBRAR'")</f>
        <v>#REF!</v>
      </c>
      <c r="C683" s="239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40" t="s">
        <v>16</v>
      </c>
      <c r="C684" s="240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40" t="s">
        <v>16</v>
      </c>
      <c r="Y684" s="240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36" t="s">
        <v>14</v>
      </c>
      <c r="F692" s="236"/>
      <c r="G692" s="236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36" t="s">
        <v>14</v>
      </c>
      <c r="AB692" s="236"/>
      <c r="AC692" s="236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36" t="s">
        <v>14</v>
      </c>
      <c r="O694" s="236"/>
      <c r="P694" s="236"/>
      <c r="Q694" s="236"/>
      <c r="R694" s="11">
        <f>SUM(R678:R693)</f>
        <v>195</v>
      </c>
      <c r="S694" s="8"/>
      <c r="V694" s="1"/>
      <c r="X694" s="18"/>
      <c r="Y694" s="15"/>
      <c r="AJ694" s="236" t="s">
        <v>14</v>
      </c>
      <c r="AK694" s="236"/>
      <c r="AL694" s="236"/>
      <c r="AM694" s="236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42" t="s">
        <v>0</v>
      </c>
      <c r="AD718" s="242"/>
      <c r="AE718" s="242"/>
    </row>
    <row r="719" spans="5:31">
      <c r="H719" s="237" t="s">
        <v>1</v>
      </c>
      <c r="I719" s="237"/>
      <c r="J719" s="237"/>
      <c r="V719" s="1"/>
      <c r="AC719" s="242"/>
      <c r="AD719" s="242"/>
      <c r="AE719" s="242"/>
    </row>
    <row r="720" spans="5:31">
      <c r="H720" s="237"/>
      <c r="I720" s="237"/>
      <c r="J720" s="237"/>
      <c r="V720" s="1"/>
      <c r="AC720" s="242"/>
      <c r="AD720" s="242"/>
      <c r="AE720" s="242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38" t="s">
        <v>713</v>
      </c>
      <c r="F724" s="238"/>
      <c r="G724" s="238"/>
      <c r="H724" s="238"/>
      <c r="O724" s="254" t="s">
        <v>19</v>
      </c>
      <c r="P724" s="254"/>
      <c r="Q724" s="254"/>
      <c r="R724" s="254"/>
      <c r="V724" s="1"/>
      <c r="X724" s="3" t="s">
        <v>5</v>
      </c>
      <c r="Y724" s="4" t="e">
        <f>IF(B724="PAGADO",0,C729)</f>
        <v>#REF!</v>
      </c>
      <c r="AA724" s="238" t="s">
        <v>713</v>
      </c>
      <c r="AB724" s="238"/>
      <c r="AC724" s="238"/>
      <c r="AD724" s="238"/>
      <c r="AK724" s="238" t="s">
        <v>19</v>
      </c>
      <c r="AL724" s="238"/>
      <c r="AM724" s="238"/>
      <c r="AN724" s="238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41" t="e">
        <f>IF(C729&lt;0,"NO PAGAR","COBRAR")</f>
        <v>#REF!</v>
      </c>
      <c r="C730" s="241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41" t="e">
        <f>IF(Y729&lt;0,"NO PAGAR","COBRAR")</f>
        <v>#REF!</v>
      </c>
      <c r="Y730" s="241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40" t="s">
        <v>16</v>
      </c>
      <c r="C731" s="240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40" t="s">
        <v>16</v>
      </c>
      <c r="Y731" s="240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36" t="s">
        <v>14</v>
      </c>
      <c r="F740" s="236"/>
      <c r="G740" s="236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36" t="s">
        <v>14</v>
      </c>
      <c r="AB740" s="236"/>
      <c r="AC740" s="236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36" t="s">
        <v>14</v>
      </c>
      <c r="O742" s="236"/>
      <c r="P742" s="236"/>
      <c r="Q742" s="236"/>
      <c r="R742" s="11">
        <f>SUM(R726:R741)</f>
        <v>1550.1</v>
      </c>
      <c r="S742" s="8"/>
      <c r="V742" s="1"/>
      <c r="X742" s="18"/>
      <c r="Y742" s="15"/>
      <c r="AJ742" s="236" t="s">
        <v>14</v>
      </c>
      <c r="AK742" s="236"/>
      <c r="AL742" s="236"/>
      <c r="AM742" s="236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7" t="s">
        <v>32</v>
      </c>
      <c r="I760" s="237"/>
      <c r="J760" s="237"/>
      <c r="V760" s="1"/>
      <c r="AA760" s="237" t="s">
        <v>33</v>
      </c>
      <c r="AB760" s="237"/>
      <c r="AC760" s="237"/>
    </row>
    <row r="761" spans="1:43">
      <c r="H761" s="237"/>
      <c r="I761" s="237"/>
      <c r="J761" s="237"/>
      <c r="V761" s="1"/>
      <c r="AA761" s="237"/>
      <c r="AB761" s="237"/>
      <c r="AC761" s="237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38" t="s">
        <v>713</v>
      </c>
      <c r="F763" s="238"/>
      <c r="G763" s="238"/>
      <c r="H763" s="238"/>
      <c r="V763" s="1"/>
      <c r="X763" s="3" t="s">
        <v>5</v>
      </c>
      <c r="Y763" s="4" t="e">
        <f>IF(B1551="PAGADO",0,C768)</f>
        <v>#REF!</v>
      </c>
      <c r="AA763" s="238" t="s">
        <v>697</v>
      </c>
      <c r="AB763" s="238"/>
      <c r="AC763" s="238"/>
      <c r="AD763" s="238"/>
      <c r="AK763" s="244" t="s">
        <v>818</v>
      </c>
      <c r="AL763" s="244"/>
      <c r="AM763" s="244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9" t="e">
        <f>IF(Y768&lt;0,"NO PAGAR","COBRAR'")</f>
        <v>#REF!</v>
      </c>
      <c r="Y769" s="239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9" t="e">
        <f>IF(C768&lt;0,"NO PAGAR","COBRAR'")</f>
        <v>#REF!</v>
      </c>
      <c r="C770" s="239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0" t="s">
        <v>16</v>
      </c>
      <c r="C771" s="240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0" t="s">
        <v>16</v>
      </c>
      <c r="Y771" s="240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6" t="s">
        <v>14</v>
      </c>
      <c r="F779" s="236"/>
      <c r="G779" s="236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6" t="s">
        <v>14</v>
      </c>
      <c r="AB779" s="236"/>
      <c r="AC779" s="236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6" t="s">
        <v>14</v>
      </c>
      <c r="O781" s="236"/>
      <c r="P781" s="236"/>
      <c r="Q781" s="236"/>
      <c r="R781" s="11">
        <f>SUM(R765:R780)</f>
        <v>800</v>
      </c>
      <c r="S781" s="8"/>
      <c r="V781" s="1"/>
      <c r="X781" s="18"/>
      <c r="Y781" s="15"/>
      <c r="AJ781" s="236" t="s">
        <v>14</v>
      </c>
      <c r="AK781" s="236"/>
      <c r="AL781" s="236"/>
      <c r="AM781" s="236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38" t="s">
        <v>184</v>
      </c>
      <c r="F809" s="238"/>
      <c r="G809" s="238"/>
      <c r="H809" s="238"/>
      <c r="V809" s="1"/>
      <c r="X809" s="3" t="s">
        <v>5</v>
      </c>
      <c r="Y809" s="4" t="e">
        <f>IF(B809="PAGADO",0,C814)</f>
        <v>#REF!</v>
      </c>
      <c r="AA809" s="238" t="s">
        <v>41</v>
      </c>
      <c r="AB809" s="238"/>
      <c r="AC809" s="238"/>
      <c r="AD809" s="238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41" t="e">
        <f>IF(C814&lt;0,"NO PAGAR","COBRAR")</f>
        <v>#REF!</v>
      </c>
      <c r="C815" s="241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41" t="e">
        <f>IF(Y814&lt;0,"NO PAGAR","COBRAR")</f>
        <v>#REF!</v>
      </c>
      <c r="Y815" s="241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40" t="s">
        <v>16</v>
      </c>
      <c r="C816" s="240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40" t="s">
        <v>16</v>
      </c>
      <c r="Y816" s="240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36" t="s">
        <v>14</v>
      </c>
      <c r="F825" s="236"/>
      <c r="G825" s="236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36" t="s">
        <v>14</v>
      </c>
      <c r="AB825" s="236"/>
      <c r="AC825" s="236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36" t="s">
        <v>14</v>
      </c>
      <c r="O827" s="236"/>
      <c r="P827" s="236"/>
      <c r="Q827" s="236"/>
      <c r="R827" s="11">
        <f>SUM(R811:R826)</f>
        <v>494</v>
      </c>
      <c r="S827" s="8"/>
      <c r="V827" s="1"/>
      <c r="X827" s="18"/>
      <c r="Y827" s="15"/>
      <c r="AJ827" s="236" t="s">
        <v>14</v>
      </c>
      <c r="AK827" s="236"/>
      <c r="AL827" s="236"/>
      <c r="AM827" s="236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37" t="s">
        <v>32</v>
      </c>
      <c r="I849" s="237"/>
      <c r="J849" s="237"/>
      <c r="V849" s="1"/>
      <c r="AA849" s="252" t="s">
        <v>33</v>
      </c>
      <c r="AB849" s="252"/>
      <c r="AC849" s="252"/>
    </row>
    <row r="850" spans="2:41">
      <c r="H850" s="237"/>
      <c r="I850" s="237"/>
      <c r="J850" s="237"/>
      <c r="V850" s="1"/>
      <c r="AA850" s="252"/>
      <c r="AB850" s="252"/>
      <c r="AC850" s="252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38" t="s">
        <v>713</v>
      </c>
      <c r="F852" s="238"/>
      <c r="G852" s="238"/>
      <c r="H852" s="238"/>
      <c r="V852" s="1"/>
      <c r="X852" s="117" t="s">
        <v>5</v>
      </c>
      <c r="Y852" s="4" t="e">
        <f>IF(B1644="PAGADO",0,C857)</f>
        <v>#REF!</v>
      </c>
      <c r="AA852" s="253" t="s">
        <v>713</v>
      </c>
      <c r="AB852" s="253"/>
      <c r="AC852" s="253"/>
      <c r="AD852" s="253"/>
      <c r="AK852" s="244" t="s">
        <v>19</v>
      </c>
      <c r="AL852" s="244"/>
      <c r="AM852" s="244"/>
      <c r="AN852" s="244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51" t="e">
        <f>IF(Y857&lt;0,"NO PAGAR","COBRAR'")</f>
        <v>#REF!</v>
      </c>
      <c r="Y858" s="251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39" t="e">
        <f>IF(C857&lt;0,"NO PAGAR","COBRAR'")</f>
        <v>#REF!</v>
      </c>
      <c r="C859" s="239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40" t="s">
        <v>16</v>
      </c>
      <c r="C860" s="240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0" t="s">
        <v>16</v>
      </c>
      <c r="Y860" s="240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36" t="s">
        <v>14</v>
      </c>
      <c r="F868" s="236"/>
      <c r="G868" s="236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36" t="s">
        <v>14</v>
      </c>
      <c r="AB868" s="236"/>
      <c r="AC868" s="236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6" t="s">
        <v>14</v>
      </c>
      <c r="O870" s="236"/>
      <c r="P870" s="236"/>
      <c r="Q870" s="236"/>
      <c r="R870" s="11">
        <f>SUM(R854:R869)</f>
        <v>66.83</v>
      </c>
      <c r="S870" s="8"/>
      <c r="V870" s="1"/>
      <c r="X870" s="16"/>
      <c r="Y870" s="15"/>
      <c r="AJ870" s="236" t="s">
        <v>14</v>
      </c>
      <c r="AK870" s="236"/>
      <c r="AL870" s="236"/>
      <c r="AM870" s="236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42" t="s">
        <v>0</v>
      </c>
      <c r="AD892" s="242"/>
      <c r="AE892" s="242"/>
    </row>
    <row r="893" spans="8:31">
      <c r="H893" s="237" t="s">
        <v>1</v>
      </c>
      <c r="I893" s="237"/>
      <c r="J893" s="237"/>
      <c r="V893" s="1"/>
      <c r="AC893" s="242"/>
      <c r="AD893" s="242"/>
      <c r="AE893" s="242"/>
    </row>
    <row r="894" spans="8:31">
      <c r="H894" s="237"/>
      <c r="I894" s="237"/>
      <c r="J894" s="237"/>
      <c r="V894" s="1"/>
      <c r="AC894" s="242"/>
      <c r="AD894" s="242"/>
      <c r="AE894" s="242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38" t="s">
        <v>713</v>
      </c>
      <c r="F898" s="238"/>
      <c r="G898" s="238"/>
      <c r="H898" s="238"/>
      <c r="V898" s="1"/>
      <c r="X898" s="3" t="s">
        <v>5</v>
      </c>
      <c r="Y898" s="4" t="e">
        <f>IF(B898="PAGADO",0,C903)</f>
        <v>#REF!</v>
      </c>
      <c r="AA898" s="238" t="s">
        <v>713</v>
      </c>
      <c r="AB898" s="238"/>
      <c r="AC898" s="238"/>
      <c r="AD898" s="238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41" t="e">
        <f>IF(C903&lt;0,"NO PAGAR","COBRAR")</f>
        <v>#REF!</v>
      </c>
      <c r="C904" s="241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41" t="e">
        <f>IF(Y903&lt;0,"NO PAGAR","COBRAR")</f>
        <v>#REF!</v>
      </c>
      <c r="Y904" s="241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0" t="s">
        <v>16</v>
      </c>
      <c r="C905" s="24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0" t="s">
        <v>16</v>
      </c>
      <c r="Y905" s="240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36" t="s">
        <v>14</v>
      </c>
      <c r="F914" s="236"/>
      <c r="G914" s="236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36" t="s">
        <v>14</v>
      </c>
      <c r="AB914" s="236"/>
      <c r="AC914" s="236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36" t="s">
        <v>14</v>
      </c>
      <c r="O916" s="236"/>
      <c r="P916" s="236"/>
      <c r="Q916" s="236"/>
      <c r="R916" s="11">
        <f>SUM(R900:R915)</f>
        <v>845</v>
      </c>
      <c r="S916" s="8"/>
      <c r="V916" s="1"/>
      <c r="X916" s="18"/>
      <c r="Y916" s="15"/>
      <c r="AJ916" s="236" t="s">
        <v>14</v>
      </c>
      <c r="AK916" s="236"/>
      <c r="AL916" s="236"/>
      <c r="AM916" s="236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37" t="s">
        <v>32</v>
      </c>
      <c r="I938" s="237"/>
      <c r="J938" s="237"/>
      <c r="V938" s="1"/>
      <c r="AA938" s="237" t="s">
        <v>33</v>
      </c>
      <c r="AB938" s="237"/>
      <c r="AC938" s="237"/>
    </row>
    <row r="939" spans="1:43">
      <c r="H939" s="237"/>
      <c r="I939" s="237"/>
      <c r="J939" s="237"/>
      <c r="V939" s="1"/>
      <c r="AA939" s="237"/>
      <c r="AB939" s="237"/>
      <c r="AC939" s="237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38" t="s">
        <v>713</v>
      </c>
      <c r="F943" s="238"/>
      <c r="G943" s="238"/>
      <c r="H943" s="238"/>
      <c r="V943" s="1"/>
      <c r="X943" s="3" t="s">
        <v>5</v>
      </c>
      <c r="Y943" s="4" t="e">
        <f>IF(B1738="PAGADO",0,C948)</f>
        <v>#REF!</v>
      </c>
      <c r="AA943" s="238" t="s">
        <v>697</v>
      </c>
      <c r="AB943" s="238"/>
      <c r="AC943" s="238"/>
      <c r="AD943" s="238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39" t="e">
        <f>IF(Y948&lt;0,"NO PAGAR","COBRAR'")</f>
        <v>#REF!</v>
      </c>
      <c r="Y949" s="239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39" t="e">
        <f>IF(C948&lt;0,"NO PAGAR","COBRAR'")</f>
        <v>#REF!</v>
      </c>
      <c r="C950" s="239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40" t="s">
        <v>16</v>
      </c>
      <c r="C951" s="240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40" t="s">
        <v>16</v>
      </c>
      <c r="Y951" s="240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36" t="s">
        <v>14</v>
      </c>
      <c r="F959" s="236"/>
      <c r="G959" s="236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36" t="s">
        <v>14</v>
      </c>
      <c r="AB959" s="236"/>
      <c r="AC959" s="236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36" t="s">
        <v>14</v>
      </c>
      <c r="O961" s="236"/>
      <c r="P961" s="236"/>
      <c r="Q961" s="236"/>
      <c r="R961" s="11">
        <f>SUM(R945:R960)</f>
        <v>700.39</v>
      </c>
      <c r="S961" s="8"/>
      <c r="V961" s="1"/>
      <c r="X961" s="18"/>
      <c r="Y961" s="15"/>
      <c r="AJ961" s="236" t="s">
        <v>14</v>
      </c>
      <c r="AK961" s="236"/>
      <c r="AL961" s="236"/>
      <c r="AM961" s="236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42" t="s">
        <v>0</v>
      </c>
      <c r="AD985" s="242"/>
      <c r="AE985" s="242"/>
    </row>
    <row r="986" spans="2:41">
      <c r="H986" s="237" t="s">
        <v>1</v>
      </c>
      <c r="I986" s="237"/>
      <c r="J986" s="237"/>
      <c r="V986" s="1"/>
      <c r="AC986" s="242"/>
      <c r="AD986" s="242"/>
      <c r="AE986" s="242"/>
    </row>
    <row r="987" spans="2:41">
      <c r="H987" s="237"/>
      <c r="I987" s="237"/>
      <c r="J987" s="237"/>
      <c r="V987" s="1"/>
      <c r="AC987" s="242"/>
      <c r="AD987" s="242"/>
      <c r="AE987" s="242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38" t="s">
        <v>713</v>
      </c>
      <c r="F991" s="238"/>
      <c r="G991" s="238"/>
      <c r="H991" s="238"/>
      <c r="V991" s="1"/>
      <c r="X991" s="3" t="s">
        <v>5</v>
      </c>
      <c r="Y991" s="4" t="e">
        <f>IF(B991="PAGADO",0,C996)</f>
        <v>#REF!</v>
      </c>
      <c r="AA991" s="238" t="s">
        <v>713</v>
      </c>
      <c r="AB991" s="238"/>
      <c r="AC991" s="238"/>
      <c r="AD991" s="238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41" t="e">
        <f>IF(C996&lt;0,"NO PAGAR","COBRAR")</f>
        <v>#REF!</v>
      </c>
      <c r="C997" s="241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41" t="e">
        <f>IF(Y996&lt;0,"NO PAGAR","COBRAR")</f>
        <v>#REF!</v>
      </c>
      <c r="Y997" s="241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40" t="s">
        <v>16</v>
      </c>
      <c r="C998" s="240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40" t="s">
        <v>16</v>
      </c>
      <c r="Y998" s="240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36" t="s">
        <v>14</v>
      </c>
      <c r="F1007" s="236"/>
      <c r="G1007" s="236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36" t="s">
        <v>14</v>
      </c>
      <c r="AB1007" s="236"/>
      <c r="AC1007" s="236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36" t="s">
        <v>14</v>
      </c>
      <c r="O1009" s="236"/>
      <c r="P1009" s="236"/>
      <c r="Q1009" s="236"/>
      <c r="R1009" s="11">
        <f>SUM(R993:R1008)</f>
        <v>2974.18</v>
      </c>
      <c r="S1009" s="8"/>
      <c r="V1009" s="1"/>
      <c r="X1009" s="18"/>
      <c r="Y1009" s="15"/>
      <c r="AJ1009" s="236" t="s">
        <v>14</v>
      </c>
      <c r="AK1009" s="236"/>
      <c r="AL1009" s="236"/>
      <c r="AM1009" s="236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37" t="s">
        <v>32</v>
      </c>
      <c r="I1028" s="237"/>
      <c r="J1028" s="237"/>
      <c r="V1028" s="1"/>
      <c r="AA1028" s="237" t="s">
        <v>33</v>
      </c>
      <c r="AB1028" s="237"/>
      <c r="AC1028" s="237"/>
    </row>
    <row r="1029" spans="1:43">
      <c r="H1029" s="237"/>
      <c r="I1029" s="237"/>
      <c r="J1029" s="237"/>
      <c r="V1029" s="1"/>
      <c r="AA1029" s="237"/>
      <c r="AB1029" s="237"/>
      <c r="AC1029" s="237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38" t="s">
        <v>697</v>
      </c>
      <c r="F1031" s="238"/>
      <c r="G1031" s="238"/>
      <c r="H1031" s="238"/>
      <c r="V1031" s="1"/>
      <c r="X1031" s="3" t="s">
        <v>5</v>
      </c>
      <c r="Y1031" s="4" t="e">
        <f>IF(B1831="PAGADO",0,C1036)</f>
        <v>#REF!</v>
      </c>
      <c r="AA1031" s="238" t="s">
        <v>713</v>
      </c>
      <c r="AB1031" s="238"/>
      <c r="AC1031" s="238"/>
      <c r="AD1031" s="238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39" t="e">
        <f>IF(Y1036&lt;0,"NO PAGAR","COBRAR'")</f>
        <v>#REF!</v>
      </c>
      <c r="Y1037" s="239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39" t="e">
        <f>IF(C1036&lt;0,"NO PAGAR","COBRAR'")</f>
        <v>#REF!</v>
      </c>
      <c r="C1038" s="239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40" t="s">
        <v>16</v>
      </c>
      <c r="C1039" s="240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40" t="s">
        <v>16</v>
      </c>
      <c r="Y1039" s="240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36" t="s">
        <v>14</v>
      </c>
      <c r="F1047" s="236"/>
      <c r="G1047" s="236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36" t="s">
        <v>14</v>
      </c>
      <c r="AB1047" s="236"/>
      <c r="AC1047" s="236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36" t="s">
        <v>14</v>
      </c>
      <c r="O1049" s="236"/>
      <c r="P1049" s="236"/>
      <c r="Q1049" s="236"/>
      <c r="R1049" s="11">
        <f>SUM(R1033:R1048)</f>
        <v>1020</v>
      </c>
      <c r="S1049" s="8"/>
      <c r="V1049" s="1"/>
      <c r="X1049" s="18"/>
      <c r="Y1049" s="15"/>
      <c r="AJ1049" s="236" t="s">
        <v>14</v>
      </c>
      <c r="AK1049" s="236"/>
      <c r="AL1049" s="236"/>
      <c r="AM1049" s="236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49" zoomScale="89" zoomScaleNormal="89" workbookViewId="0">
      <selection activeCell="X71" sqref="X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38" t="s">
        <v>854</v>
      </c>
      <c r="F8" s="238"/>
      <c r="G8" s="238"/>
      <c r="H8" s="238"/>
      <c r="V8" s="1"/>
      <c r="X8" s="3" t="s">
        <v>5</v>
      </c>
      <c r="Y8" s="4">
        <f>IF(B8="PAGADO",0,C13)</f>
        <v>1598.4199999999998</v>
      </c>
      <c r="AA8" s="238" t="s">
        <v>41</v>
      </c>
      <c r="AB8" s="238"/>
      <c r="AC8" s="238"/>
      <c r="AD8" s="238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36" t="s">
        <v>14</v>
      </c>
      <c r="F24" s="236"/>
      <c r="G24" s="236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270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38" t="s">
        <v>201</v>
      </c>
      <c r="F53" s="238"/>
      <c r="G53" s="238"/>
      <c r="H53" s="238"/>
      <c r="V53" s="1"/>
      <c r="X53" s="3" t="s">
        <v>5</v>
      </c>
      <c r="Y53" s="4">
        <f>IF(B53="PAGADO",0,C58)</f>
        <v>-435.63000000000034</v>
      </c>
      <c r="AA53" s="238" t="s">
        <v>854</v>
      </c>
      <c r="AB53" s="238"/>
      <c r="AC53" s="238"/>
      <c r="AD53" s="238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45620</v>
      </c>
      <c r="AB55" s="8" t="s">
        <v>890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522.13000000000034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-402.13000000000034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36" t="s">
        <v>14</v>
      </c>
      <c r="O71" s="236"/>
      <c r="P71" s="236"/>
      <c r="Q71" s="236"/>
      <c r="R71" s="11">
        <f>SUM(R55:R70)</f>
        <v>2200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1702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522.13000000000034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-402.13000000000034</v>
      </c>
      <c r="E106" s="238" t="s">
        <v>41</v>
      </c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402.13000000000034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402.13000000000034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-402.13000000000034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-402.13000000000034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NO PAGAR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NO PAGAR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402.13000000000034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402.13000000000034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402.13000000000034</v>
      </c>
      <c r="V133" s="1"/>
      <c r="X133" s="21" t="s">
        <v>28</v>
      </c>
      <c r="Y133" s="22">
        <f>SUM(Y114:Y132)</f>
        <v>402.13000000000034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-402.13000000000034</v>
      </c>
      <c r="E151" s="238" t="s">
        <v>41</v>
      </c>
      <c r="F151" s="238"/>
      <c r="G151" s="238"/>
      <c r="H151" s="238"/>
      <c r="V151" s="1"/>
      <c r="X151" s="3" t="s">
        <v>67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402.13000000000034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402.13000000000034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-402.13000000000034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-402.13000000000034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NO PAGAR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NO PAGAR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402.13000000000034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402.13000000000034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402.13000000000034</v>
      </c>
      <c r="D170" t="s">
        <v>29</v>
      </c>
      <c r="E170" t="s">
        <v>30</v>
      </c>
      <c r="V170" s="1"/>
      <c r="X170" s="21" t="s">
        <v>28</v>
      </c>
      <c r="Y170" s="22">
        <f>SUM(Y160:Y169)</f>
        <v>402.13000000000034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38" t="s">
        <v>41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402.13000000000034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402.13000000000034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-402.13000000000034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-402.13000000000034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NO PAGAR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NO PAGAR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402.13000000000034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402.13000000000034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402.13000000000034</v>
      </c>
      <c r="V218" s="1"/>
      <c r="X218" s="21" t="s">
        <v>28</v>
      </c>
      <c r="Y218" s="22">
        <f>SUM(Y199:Y217)</f>
        <v>402.13000000000034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-402.13000000000034</v>
      </c>
      <c r="E236" s="238" t="s">
        <v>41</v>
      </c>
      <c r="F236" s="238"/>
      <c r="G236" s="238"/>
      <c r="H236" s="238"/>
      <c r="V236" s="1"/>
      <c r="X236" s="3" t="s">
        <v>5</v>
      </c>
      <c r="Y236" s="4">
        <f>IF(B236="PAGADO",0,C241)</f>
        <v>-402.13000000000034</v>
      </c>
      <c r="AA236" s="238" t="s">
        <v>41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402.13000000000034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402.13000000000034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-402.13000000000034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-402.13000000000034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NO PAGAR</v>
      </c>
      <c r="Y242" s="239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NO PAGAR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402.13000000000034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402.13000000000034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402.13000000000034</v>
      </c>
      <c r="D264" t="s">
        <v>29</v>
      </c>
      <c r="E264" t="s">
        <v>30</v>
      </c>
      <c r="V264" s="1"/>
      <c r="X264" s="21" t="s">
        <v>28</v>
      </c>
      <c r="Y264" s="22">
        <f>SUM(Y245:Y263)</f>
        <v>402.13000000000034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-402.13000000000034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402.13000000000034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402.13000000000034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-402.13000000000034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-402.13000000000034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NO PAGAR</v>
      </c>
      <c r="C289" s="241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NO PAGAR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402.13000000000034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ADELANTADO</v>
      </c>
      <c r="Y291" s="15">
        <f>IF(C288&lt;=0,C288*-1)</f>
        <v>402.13000000000034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402.13000000000034</v>
      </c>
      <c r="V310" s="1"/>
      <c r="X310" s="21" t="s">
        <v>28</v>
      </c>
      <c r="Y310" s="22">
        <f>SUM(Y291:Y309)</f>
        <v>402.13000000000034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-402.13000000000034</v>
      </c>
      <c r="E328" s="238" t="s">
        <v>41</v>
      </c>
      <c r="F328" s="238"/>
      <c r="G328" s="238"/>
      <c r="H328" s="238"/>
      <c r="V328" s="1"/>
      <c r="X328" s="3" t="s">
        <v>861</v>
      </c>
      <c r="Y328" s="4">
        <f>IF(B1054="PAGADO",0,C333)</f>
        <v>-402.13000000000034</v>
      </c>
      <c r="AA328" s="238" t="s">
        <v>41</v>
      </c>
      <c r="AB328" s="238"/>
      <c r="AC328" s="238"/>
      <c r="AD328" s="238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402.13000000000034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402.13000000000034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-402.13000000000034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-402.13000000000034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NO PAGAR</v>
      </c>
      <c r="Y334" s="239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NO PAGAR</v>
      </c>
      <c r="C335" s="239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402.13000000000034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402.13000000000034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36" t="s">
        <v>14</v>
      </c>
      <c r="F344" s="236"/>
      <c r="G344" s="23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0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402.13000000000034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402.13000000000034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37" t="s">
        <v>1</v>
      </c>
      <c r="I371" s="237"/>
      <c r="J371" s="237"/>
      <c r="V371" s="1"/>
    </row>
    <row r="372" spans="2:41">
      <c r="H372" s="237"/>
      <c r="I372" s="237"/>
      <c r="J372" s="237"/>
      <c r="V372" s="1"/>
    </row>
    <row r="373" spans="2:41">
      <c r="V373" s="1"/>
      <c r="X373" s="250" t="s">
        <v>54</v>
      </c>
      <c r="AB373" s="246" t="s">
        <v>0</v>
      </c>
      <c r="AC373" s="246"/>
      <c r="AD373" s="246"/>
    </row>
    <row r="374" spans="2:41">
      <c r="V374" s="1"/>
      <c r="X374" s="250"/>
      <c r="AB374" s="246"/>
      <c r="AC374" s="246"/>
      <c r="AD374" s="246"/>
    </row>
    <row r="375" spans="2:41" ht="23.25">
      <c r="B375" s="2" t="s">
        <v>54</v>
      </c>
      <c r="V375" s="1"/>
      <c r="X375" s="250"/>
      <c r="AB375" s="246"/>
      <c r="AC375" s="246"/>
      <c r="AD375" s="246"/>
    </row>
    <row r="376" spans="2:41" ht="23.25">
      <c r="B376" s="3" t="s">
        <v>91</v>
      </c>
      <c r="C376" s="4">
        <f>IF(X328="PAGADO",0,Y333)</f>
        <v>0</v>
      </c>
      <c r="E376" s="238" t="s">
        <v>862</v>
      </c>
      <c r="F376" s="238"/>
      <c r="G376" s="238"/>
      <c r="H376" s="238"/>
      <c r="V376" s="1"/>
      <c r="X376" s="3" t="s">
        <v>5</v>
      </c>
      <c r="Y376" s="4">
        <f>IF(B376="PAGADO",0,C381)</f>
        <v>0</v>
      </c>
      <c r="AA376" s="238" t="s">
        <v>201</v>
      </c>
      <c r="AB376" s="238"/>
      <c r="AC376" s="238"/>
      <c r="AD376" s="238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402.13000000000034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597.86999999999966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41" t="str">
        <f>IF(C381&lt;0,"NO PAGAR","COBRAR")</f>
        <v>COBRAR</v>
      </c>
      <c r="C382" s="241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41" t="str">
        <f>IF(Y381&lt;0,"NO PAGAR","COBRAR")</f>
        <v>COBRAR</v>
      </c>
      <c r="Y382" s="241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40" t="s">
        <v>16</v>
      </c>
      <c r="C383" s="240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40" t="s">
        <v>16</v>
      </c>
      <c r="Y383" s="240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402.13000000000034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36" t="s">
        <v>14</v>
      </c>
      <c r="AB392" s="236"/>
      <c r="AC392" s="236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36" t="s">
        <v>14</v>
      </c>
      <c r="O394" s="236"/>
      <c r="P394" s="236"/>
      <c r="Q394" s="236"/>
      <c r="R394" s="11">
        <f>SUM(R378:R393)</f>
        <v>0</v>
      </c>
      <c r="S394" s="8"/>
      <c r="V394" s="1"/>
      <c r="X394" s="18"/>
      <c r="Y394" s="15"/>
      <c r="AJ394" s="236" t="s">
        <v>14</v>
      </c>
      <c r="AK394" s="236"/>
      <c r="AL394" s="236"/>
      <c r="AM394" s="236"/>
      <c r="AN394" s="11">
        <f>SUM(AN378:AN393)</f>
        <v>0</v>
      </c>
      <c r="AO394" s="8"/>
    </row>
    <row r="395" spans="2:46">
      <c r="B395" s="18"/>
      <c r="C395" s="15"/>
      <c r="E395" s="236" t="s">
        <v>14</v>
      </c>
      <c r="F395" s="236"/>
      <c r="G395" s="236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402.13000000000034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37" t="s">
        <v>33</v>
      </c>
      <c r="AB410" s="237"/>
      <c r="AC410" s="237"/>
    </row>
    <row r="411" spans="1:43" ht="15" customHeight="1">
      <c r="H411" s="48"/>
      <c r="I411" s="48"/>
      <c r="J411" s="48"/>
      <c r="V411" s="1"/>
      <c r="AA411" s="237"/>
      <c r="AB411" s="237"/>
      <c r="AC411" s="237"/>
    </row>
    <row r="412" spans="1:43">
      <c r="B412" s="248" t="s">
        <v>54</v>
      </c>
      <c r="F412" s="249" t="s">
        <v>32</v>
      </c>
      <c r="G412" s="249"/>
      <c r="H412" s="249"/>
      <c r="V412" s="1"/>
    </row>
    <row r="413" spans="1:43">
      <c r="B413" s="248"/>
      <c r="F413" s="249"/>
      <c r="G413" s="249"/>
      <c r="H413" s="249"/>
      <c r="V413" s="1"/>
    </row>
    <row r="414" spans="1:43" ht="26.25" customHeight="1">
      <c r="B414" s="248"/>
      <c r="F414" s="249"/>
      <c r="G414" s="249"/>
      <c r="H414" s="249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38" t="s">
        <v>201</v>
      </c>
      <c r="F415" s="238"/>
      <c r="G415" s="238"/>
      <c r="H415" s="238"/>
      <c r="V415" s="1"/>
      <c r="X415" s="3" t="s">
        <v>5</v>
      </c>
      <c r="Y415" s="4">
        <f>IF(B415="PAGADO",0,C420)</f>
        <v>0</v>
      </c>
      <c r="AA415" s="238" t="s">
        <v>201</v>
      </c>
      <c r="AB415" s="238"/>
      <c r="AC415" s="238"/>
      <c r="AD415" s="238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9" t="str">
        <f>IF(Y420&lt;0,"NO PAGAR","COBRAR'")</f>
        <v>NO PAGAR</v>
      </c>
      <c r="Y421" s="239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9" t="str">
        <f>IF(C420&lt;0,"NO PAGAR","COBRAR'")</f>
        <v>COBRAR'</v>
      </c>
      <c r="C422" s="239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0" t="s">
        <v>16</v>
      </c>
      <c r="C423" s="240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0" t="s">
        <v>16</v>
      </c>
      <c r="Y423" s="24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36" t="s">
        <v>14</v>
      </c>
      <c r="AK425" s="236"/>
      <c r="AL425" s="236"/>
      <c r="AM425" s="236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36" t="s">
        <v>14</v>
      </c>
      <c r="F431" s="236"/>
      <c r="G431" s="236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6" t="s">
        <v>14</v>
      </c>
      <c r="AB431" s="236"/>
      <c r="AC431" s="236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36" t="s">
        <v>14</v>
      </c>
      <c r="O433" s="236"/>
      <c r="P433" s="236"/>
      <c r="Q433" s="236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48" t="s">
        <v>57</v>
      </c>
      <c r="F449" s="249" t="s">
        <v>1</v>
      </c>
      <c r="G449" s="249"/>
      <c r="H449" s="249"/>
      <c r="V449" s="1"/>
      <c r="X449" s="250" t="s">
        <v>57</v>
      </c>
      <c r="AB449" s="246" t="s">
        <v>0</v>
      </c>
      <c r="AC449" s="246"/>
      <c r="AD449" s="246"/>
    </row>
    <row r="450" spans="2:41">
      <c r="B450" s="248"/>
      <c r="F450" s="249"/>
      <c r="G450" s="249"/>
      <c r="H450" s="249"/>
      <c r="V450" s="1"/>
      <c r="X450" s="250"/>
      <c r="AB450" s="246"/>
      <c r="AC450" s="246"/>
      <c r="AD450" s="246"/>
    </row>
    <row r="451" spans="2:41" ht="23.25" customHeight="1">
      <c r="B451" s="248"/>
      <c r="F451" s="249"/>
      <c r="G451" s="249"/>
      <c r="H451" s="249"/>
      <c r="V451" s="1"/>
      <c r="X451" s="250"/>
      <c r="AB451" s="246"/>
      <c r="AC451" s="246"/>
      <c r="AD451" s="246"/>
    </row>
    <row r="452" spans="2:41" ht="23.25">
      <c r="B452" s="3" t="s">
        <v>5</v>
      </c>
      <c r="C452" s="4">
        <f>IF(X415="PAGADO",0,Y420)</f>
        <v>-64.009999999999991</v>
      </c>
      <c r="E452" s="238" t="s">
        <v>201</v>
      </c>
      <c r="F452" s="238"/>
      <c r="G452" s="238"/>
      <c r="H452" s="238"/>
      <c r="V452" s="1"/>
      <c r="X452" s="3" t="s">
        <v>5</v>
      </c>
      <c r="Y452" s="4">
        <f>IF(B452="PAGADO",0,C457)</f>
        <v>27.330000000000013</v>
      </c>
      <c r="AA452" s="238" t="s">
        <v>201</v>
      </c>
      <c r="AB452" s="238"/>
      <c r="AC452" s="238"/>
      <c r="AD452" s="238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41" t="str">
        <f>IF(C457&lt;0,"NO PAGAR","COBRAR")</f>
        <v>COBRAR</v>
      </c>
      <c r="C458" s="241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41" t="str">
        <f>IF(Y457&lt;0,"NO PAGAR","COBRAR")</f>
        <v>NO PAGAR</v>
      </c>
      <c r="Y458" s="241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40" t="s">
        <v>16</v>
      </c>
      <c r="C459" s="240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40" t="s">
        <v>16</v>
      </c>
      <c r="Y459" s="240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36" t="s">
        <v>14</v>
      </c>
      <c r="F468" s="236"/>
      <c r="G468" s="236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36" t="s">
        <v>14</v>
      </c>
      <c r="AB468" s="236"/>
      <c r="AC468" s="236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36" t="s">
        <v>14</v>
      </c>
      <c r="O470" s="236"/>
      <c r="P470" s="236"/>
      <c r="Q470" s="236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36" t="s">
        <v>14</v>
      </c>
      <c r="AK472" s="236"/>
      <c r="AL472" s="236"/>
      <c r="AM472" s="236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48" t="s">
        <v>57</v>
      </c>
      <c r="F488" s="256" t="s">
        <v>32</v>
      </c>
      <c r="G488" s="256"/>
      <c r="H488" s="256"/>
      <c r="V488" s="1"/>
      <c r="X488" s="250" t="s">
        <v>57</v>
      </c>
      <c r="AB488" s="249" t="s">
        <v>33</v>
      </c>
      <c r="AC488" s="249"/>
      <c r="AD488" s="249"/>
    </row>
    <row r="489" spans="1:43" ht="15" customHeight="1">
      <c r="B489" s="248"/>
      <c r="F489" s="256"/>
      <c r="G489" s="256"/>
      <c r="H489" s="256"/>
      <c r="V489" s="1"/>
      <c r="X489" s="250"/>
      <c r="AB489" s="249"/>
      <c r="AC489" s="249"/>
      <c r="AD489" s="249"/>
    </row>
    <row r="490" spans="1:43" ht="23.25" customHeight="1">
      <c r="B490" s="248"/>
      <c r="F490" s="256"/>
      <c r="G490" s="256"/>
      <c r="H490" s="256"/>
      <c r="V490" s="1"/>
      <c r="X490" s="250"/>
      <c r="AB490" s="249"/>
      <c r="AC490" s="249"/>
      <c r="AD490" s="249"/>
    </row>
    <row r="491" spans="1:43" ht="23.25">
      <c r="B491" s="3" t="s">
        <v>67</v>
      </c>
      <c r="C491" s="4">
        <f>IF(X452="PAGADO",0,Y457)</f>
        <v>-239.15</v>
      </c>
      <c r="E491" s="238" t="s">
        <v>201</v>
      </c>
      <c r="F491" s="238"/>
      <c r="G491" s="238"/>
      <c r="H491" s="238"/>
      <c r="V491" s="1"/>
      <c r="X491" s="3" t="s">
        <v>5</v>
      </c>
      <c r="Y491" s="4">
        <f>IF(B491="PAGADO",0,C496)</f>
        <v>0</v>
      </c>
      <c r="AA491" s="238" t="s">
        <v>201</v>
      </c>
      <c r="AB491" s="238"/>
      <c r="AC491" s="238"/>
      <c r="AD491" s="238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39" t="str">
        <f>IF(Y496&lt;0,"NO PAGAR","COBRAR'")</f>
        <v>COBRAR'</v>
      </c>
      <c r="Y497" s="239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39" t="str">
        <f>IF(C496&lt;0,"NO PAGAR","COBRAR'")</f>
        <v>COBRAR'</v>
      </c>
      <c r="C498" s="239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40" t="s">
        <v>16</v>
      </c>
      <c r="C499" s="240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40" t="s">
        <v>16</v>
      </c>
      <c r="Y499" s="240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36" t="s">
        <v>14</v>
      </c>
      <c r="F507" s="236"/>
      <c r="G507" s="236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36" t="s">
        <v>14</v>
      </c>
      <c r="AB507" s="236"/>
      <c r="AC507" s="236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36" t="s">
        <v>14</v>
      </c>
      <c r="O509" s="236"/>
      <c r="P509" s="236"/>
      <c r="Q509" s="236"/>
      <c r="R509" s="11">
        <f>SUM(R493:R508)</f>
        <v>25</v>
      </c>
      <c r="S509" s="8"/>
      <c r="V509" s="1"/>
      <c r="X509" s="18"/>
      <c r="Y509" s="15"/>
      <c r="AJ509" s="236" t="s">
        <v>14</v>
      </c>
      <c r="AK509" s="236"/>
      <c r="AL509" s="236"/>
      <c r="AM509" s="236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42" t="s">
        <v>0</v>
      </c>
      <c r="AD532" s="242"/>
      <c r="AE532" s="242"/>
    </row>
    <row r="533" spans="2:41" ht="15" customHeight="1">
      <c r="I533" s="48"/>
      <c r="J533" s="48"/>
      <c r="V533" s="1"/>
      <c r="AC533" s="242"/>
      <c r="AD533" s="242"/>
      <c r="AE533" s="242"/>
    </row>
    <row r="534" spans="2:41" ht="15" customHeight="1">
      <c r="H534" s="48"/>
      <c r="I534" s="48"/>
      <c r="J534" s="48"/>
      <c r="V534" s="1"/>
      <c r="AC534" s="242"/>
      <c r="AD534" s="242"/>
      <c r="AE534" s="242"/>
    </row>
    <row r="535" spans="2:41">
      <c r="B535" s="250" t="s">
        <v>58</v>
      </c>
      <c r="F535" s="249" t="s">
        <v>1</v>
      </c>
      <c r="G535" s="249"/>
      <c r="H535" s="249"/>
      <c r="V535" s="1"/>
    </row>
    <row r="536" spans="2:41">
      <c r="B536" s="250"/>
      <c r="F536" s="249"/>
      <c r="G536" s="249"/>
      <c r="H536" s="249"/>
      <c r="V536" s="1"/>
    </row>
    <row r="537" spans="2:41" ht="26.25" customHeight="1">
      <c r="B537" s="250"/>
      <c r="F537" s="249"/>
      <c r="G537" s="249"/>
      <c r="H537" s="249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38" t="s">
        <v>201</v>
      </c>
      <c r="F538" s="238"/>
      <c r="G538" s="238"/>
      <c r="H538" s="238"/>
      <c r="V538" s="1"/>
      <c r="X538" s="3" t="s">
        <v>5</v>
      </c>
      <c r="Y538" s="4">
        <f>IF(B538="PAGADO",0,C543)</f>
        <v>-76.499999999999773</v>
      </c>
      <c r="AA538" s="238" t="s">
        <v>201</v>
      </c>
      <c r="AB538" s="238"/>
      <c r="AC538" s="238"/>
      <c r="AD538" s="238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41" t="str">
        <f>IF(C543&lt;0,"NO PAGAR","COBRAR")</f>
        <v>NO PAGAR</v>
      </c>
      <c r="C544" s="241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41" t="str">
        <f>IF(Y543&lt;0,"NO PAGAR","COBRAR")</f>
        <v>COBRAR</v>
      </c>
      <c r="Y544" s="241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40" t="s">
        <v>16</v>
      </c>
      <c r="C545" s="240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40" t="s">
        <v>16</v>
      </c>
      <c r="Y545" s="240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36" t="s">
        <v>14</v>
      </c>
      <c r="F554" s="236"/>
      <c r="G554" s="236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36" t="s">
        <v>14</v>
      </c>
      <c r="AB554" s="236"/>
      <c r="AC554" s="236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36" t="s">
        <v>14</v>
      </c>
      <c r="O556" s="236"/>
      <c r="P556" s="236"/>
      <c r="Q556" s="236"/>
      <c r="R556" s="11">
        <f>SUM(R540:R555)</f>
        <v>985.81</v>
      </c>
      <c r="S556" s="8"/>
      <c r="V556" s="1"/>
      <c r="X556" s="18"/>
      <c r="Y556" s="15"/>
      <c r="AJ556" s="236" t="s">
        <v>14</v>
      </c>
      <c r="AK556" s="236"/>
      <c r="AL556" s="236"/>
      <c r="AM556" s="236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37" t="s">
        <v>33</v>
      </c>
      <c r="AB573" s="237"/>
      <c r="AC573" s="237"/>
    </row>
    <row r="574" spans="1:43" ht="15" customHeight="1">
      <c r="H574" s="48"/>
      <c r="I574" s="48"/>
      <c r="J574" s="48"/>
      <c r="V574" s="1"/>
      <c r="AA574" s="237"/>
      <c r="AB574" s="237"/>
      <c r="AC574" s="237"/>
    </row>
    <row r="575" spans="1:43">
      <c r="B575" s="248" t="s">
        <v>58</v>
      </c>
      <c r="F575" s="249" t="s">
        <v>32</v>
      </c>
      <c r="G575" s="249"/>
      <c r="H575" s="249"/>
      <c r="V575" s="1"/>
    </row>
    <row r="576" spans="1:43">
      <c r="B576" s="248"/>
      <c r="F576" s="249"/>
      <c r="G576" s="249"/>
      <c r="H576" s="249"/>
      <c r="V576" s="1"/>
    </row>
    <row r="577" spans="2:41" ht="26.25" customHeight="1">
      <c r="B577" s="248"/>
      <c r="F577" s="249"/>
      <c r="G577" s="249"/>
      <c r="H577" s="249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38" t="s">
        <v>201</v>
      </c>
      <c r="F578" s="238"/>
      <c r="G578" s="238"/>
      <c r="H578" s="238"/>
      <c r="V578" s="1"/>
      <c r="X578" s="3" t="s">
        <v>5</v>
      </c>
      <c r="Y578" s="4">
        <f>IF(B578="PAGADO",0,C583)</f>
        <v>0</v>
      </c>
      <c r="AA578" s="238" t="s">
        <v>201</v>
      </c>
      <c r="AB578" s="238"/>
      <c r="AC578" s="238"/>
      <c r="AD578" s="238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39" t="str">
        <f>IF(Y583&lt;0,"NO PAGAR","COBRAR'")</f>
        <v>COBRAR'</v>
      </c>
      <c r="Y584" s="239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39" t="str">
        <f>IF(C583&lt;0,"NO PAGAR","COBRAR'")</f>
        <v>COBRAR'</v>
      </c>
      <c r="C585" s="239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40" t="s">
        <v>16</v>
      </c>
      <c r="C586" s="240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40" t="s">
        <v>16</v>
      </c>
      <c r="Y586" s="240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36" t="s">
        <v>14</v>
      </c>
      <c r="F594" s="236"/>
      <c r="G594" s="236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36" t="s">
        <v>14</v>
      </c>
      <c r="AB594" s="236"/>
      <c r="AC594" s="236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6" t="s">
        <v>14</v>
      </c>
      <c r="O596" s="236"/>
      <c r="P596" s="236"/>
      <c r="Q596" s="236"/>
      <c r="R596" s="11">
        <f>SUM(R580:R595)</f>
        <v>0</v>
      </c>
      <c r="S596" s="8"/>
      <c r="V596" s="1"/>
      <c r="X596" s="18"/>
      <c r="Y596" s="15"/>
      <c r="AJ596" s="236" t="s">
        <v>14</v>
      </c>
      <c r="AK596" s="236"/>
      <c r="AL596" s="236"/>
      <c r="AM596" s="236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42" t="s">
        <v>0</v>
      </c>
      <c r="AD614" s="242"/>
      <c r="AE614" s="242"/>
    </row>
    <row r="615" spans="2:41" ht="15" customHeight="1">
      <c r="I615" s="48"/>
      <c r="J615" s="48"/>
      <c r="V615" s="1"/>
      <c r="AC615" s="242"/>
      <c r="AD615" s="242"/>
      <c r="AE615" s="242"/>
    </row>
    <row r="616" spans="2:41" ht="15" customHeight="1">
      <c r="H616" s="48"/>
      <c r="I616" s="48"/>
      <c r="J616" s="48"/>
      <c r="V616" s="1"/>
      <c r="AC616" s="242"/>
      <c r="AD616" s="242"/>
      <c r="AE616" s="242"/>
    </row>
    <row r="617" spans="2:41">
      <c r="B617" s="250" t="s">
        <v>59</v>
      </c>
      <c r="F617" s="249" t="s">
        <v>1</v>
      </c>
      <c r="G617" s="249"/>
      <c r="H617" s="249"/>
      <c r="V617" s="1"/>
    </row>
    <row r="618" spans="2:41">
      <c r="B618" s="250"/>
      <c r="F618" s="249"/>
      <c r="G618" s="249"/>
      <c r="H618" s="249"/>
      <c r="V618" s="1"/>
    </row>
    <row r="619" spans="2:41" ht="26.25" customHeight="1">
      <c r="B619" s="250"/>
      <c r="F619" s="249"/>
      <c r="G619" s="249"/>
      <c r="H619" s="249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38" t="s">
        <v>201</v>
      </c>
      <c r="F620" s="238"/>
      <c r="G620" s="238"/>
      <c r="H620" s="238"/>
      <c r="V620" s="1"/>
      <c r="X620" s="3" t="s">
        <v>5</v>
      </c>
      <c r="Y620" s="4">
        <f>IF(B620="PAGADO",0,C625)</f>
        <v>0</v>
      </c>
      <c r="AA620" s="238" t="s">
        <v>854</v>
      </c>
      <c r="AB620" s="238"/>
      <c r="AC620" s="238"/>
      <c r="AD620" s="238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41" t="str">
        <f>IF(C625&lt;0,"NO PAGAR","COBRAR")</f>
        <v>COBRAR</v>
      </c>
      <c r="C626" s="241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1" t="str">
        <f>IF(Y625&lt;0,"NO PAGAR","COBRAR")</f>
        <v>COBRAR</v>
      </c>
      <c r="Y626" s="241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40" t="s">
        <v>16</v>
      </c>
      <c r="C627" s="240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40" t="s">
        <v>16</v>
      </c>
      <c r="Y627" s="240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36" t="s">
        <v>14</v>
      </c>
      <c r="F636" s="236"/>
      <c r="G636" s="236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36" t="s">
        <v>14</v>
      </c>
      <c r="AB636" s="236"/>
      <c r="AC636" s="236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36" t="s">
        <v>14</v>
      </c>
      <c r="O638" s="236"/>
      <c r="P638" s="236"/>
      <c r="Q638" s="236"/>
      <c r="R638" s="11">
        <f>SUM(R622:R637)</f>
        <v>0</v>
      </c>
      <c r="S638" s="8"/>
      <c r="V638" s="1"/>
      <c r="X638" s="18"/>
      <c r="Y638" s="15"/>
      <c r="AJ638" s="236" t="s">
        <v>14</v>
      </c>
      <c r="AK638" s="236"/>
      <c r="AL638" s="236"/>
      <c r="AM638" s="236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37" t="s">
        <v>33</v>
      </c>
      <c r="AB656" s="237"/>
      <c r="AC656" s="237"/>
    </row>
    <row r="657" spans="2:41" ht="15" customHeight="1">
      <c r="H657" s="48"/>
      <c r="I657" s="48"/>
      <c r="J657" s="48"/>
      <c r="V657" s="1"/>
      <c r="AA657" s="237"/>
      <c r="AB657" s="237"/>
      <c r="AC657" s="237"/>
    </row>
    <row r="658" spans="2:41">
      <c r="B658" s="248" t="s">
        <v>59</v>
      </c>
      <c r="F658" s="249" t="s">
        <v>32</v>
      </c>
      <c r="G658" s="249"/>
      <c r="H658" s="249"/>
      <c r="V658" s="1"/>
    </row>
    <row r="659" spans="2:41">
      <c r="B659" s="248"/>
      <c r="F659" s="249"/>
      <c r="G659" s="249"/>
      <c r="H659" s="249"/>
      <c r="V659" s="1"/>
    </row>
    <row r="660" spans="2:41" ht="26.25" customHeight="1">
      <c r="B660" s="248"/>
      <c r="F660" s="249"/>
      <c r="G660" s="249"/>
      <c r="H660" s="249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38" t="s">
        <v>201</v>
      </c>
      <c r="F661" s="238"/>
      <c r="G661" s="238"/>
      <c r="H661" s="238"/>
      <c r="V661" s="1"/>
      <c r="X661" s="3" t="s">
        <v>5</v>
      </c>
      <c r="Y661" s="4">
        <f>IF(B661="PAGADO",0,C666)</f>
        <v>0</v>
      </c>
      <c r="AA661" s="238" t="s">
        <v>201</v>
      </c>
      <c r="AB661" s="238"/>
      <c r="AC661" s="238"/>
      <c r="AD661" s="238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55" t="str">
        <f>IF(C666&lt;0,"NO PAGAR","COBRAR'")</f>
        <v>COBRAR'</v>
      </c>
      <c r="C667" s="25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39" t="str">
        <f>IF(Y666&lt;0,"NO PAGAR","COBRAR'")</f>
        <v>COBRAR'</v>
      </c>
      <c r="Y667" s="239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55"/>
      <c r="C668" s="25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40" t="s">
        <v>16</v>
      </c>
      <c r="C669" s="240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40" t="s">
        <v>16</v>
      </c>
      <c r="Y669" s="240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36" t="s">
        <v>14</v>
      </c>
      <c r="F677" s="236"/>
      <c r="G677" s="236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36" t="s">
        <v>14</v>
      </c>
      <c r="AB677" s="236"/>
      <c r="AC677" s="236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36" t="s">
        <v>14</v>
      </c>
      <c r="O679" s="236"/>
      <c r="P679" s="236"/>
      <c r="Q679" s="236"/>
      <c r="R679" s="11">
        <f>SUM(R663:R678)</f>
        <v>0</v>
      </c>
      <c r="S679" s="8"/>
      <c r="V679" s="1"/>
      <c r="X679" s="18"/>
      <c r="Y679" s="15"/>
      <c r="AJ679" s="236" t="s">
        <v>14</v>
      </c>
      <c r="AK679" s="236"/>
      <c r="AL679" s="236"/>
      <c r="AM679" s="236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42" t="s">
        <v>0</v>
      </c>
      <c r="AD698" s="242"/>
      <c r="AE698" s="242"/>
    </row>
    <row r="699" spans="2:31" ht="15" customHeight="1">
      <c r="I699" s="48"/>
      <c r="J699" s="48"/>
      <c r="V699" s="1"/>
      <c r="AC699" s="242"/>
      <c r="AD699" s="242"/>
      <c r="AE699" s="242"/>
    </row>
    <row r="700" spans="2:31" ht="15" customHeight="1">
      <c r="H700" s="48"/>
      <c r="I700" s="48"/>
      <c r="J700" s="48"/>
      <c r="V700" s="1"/>
      <c r="AC700" s="242"/>
      <c r="AD700" s="242"/>
      <c r="AE700" s="242"/>
    </row>
    <row r="701" spans="2:31">
      <c r="B701" s="250" t="s">
        <v>61</v>
      </c>
      <c r="F701" s="249" t="s">
        <v>1</v>
      </c>
      <c r="G701" s="249"/>
      <c r="H701" s="249"/>
      <c r="V701" s="1"/>
    </row>
    <row r="702" spans="2:31">
      <c r="B702" s="250"/>
      <c r="F702" s="249"/>
      <c r="G702" s="249"/>
      <c r="H702" s="249"/>
      <c r="V702" s="1"/>
    </row>
    <row r="703" spans="2:31" ht="26.25" customHeight="1">
      <c r="B703" s="250"/>
      <c r="F703" s="249"/>
      <c r="G703" s="249"/>
      <c r="H703" s="249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38" t="s">
        <v>201</v>
      </c>
      <c r="F704" s="238"/>
      <c r="G704" s="238"/>
      <c r="H704" s="238"/>
      <c r="O704" s="244" t="s">
        <v>51</v>
      </c>
      <c r="P704" s="244"/>
      <c r="Q704" s="244"/>
      <c r="R704" s="244"/>
      <c r="V704" s="1"/>
      <c r="X704" s="3" t="s">
        <v>67</v>
      </c>
      <c r="Y704" s="4">
        <f>IF(B704="PAGADO",0,C709)</f>
        <v>194.41000000000008</v>
      </c>
      <c r="AA704" s="238" t="s">
        <v>201</v>
      </c>
      <c r="AB704" s="238"/>
      <c r="AC704" s="238"/>
      <c r="AD704" s="238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41" t="str">
        <f>IF(C709&lt;0,"NO PAGAR","COBRAR")</f>
        <v>COBRAR</v>
      </c>
      <c r="C710" s="241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41" t="str">
        <f>IF(Y709&lt;0,"NO PAGAR","COBRAR")</f>
        <v>COBRAR</v>
      </c>
      <c r="Y710" s="241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40" t="s">
        <v>16</v>
      </c>
      <c r="C711" s="240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40" t="s">
        <v>16</v>
      </c>
      <c r="Y711" s="240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36" t="s">
        <v>14</v>
      </c>
      <c r="F720" s="236"/>
      <c r="G720" s="236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36" t="s">
        <v>14</v>
      </c>
      <c r="AB720" s="236"/>
      <c r="AC720" s="236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36" t="s">
        <v>14</v>
      </c>
      <c r="O722" s="236"/>
      <c r="P722" s="236"/>
      <c r="Q722" s="236"/>
      <c r="R722" s="11">
        <f>SUM(R706:R721)</f>
        <v>520</v>
      </c>
      <c r="S722" s="8"/>
      <c r="V722" s="1"/>
      <c r="X722" s="18"/>
      <c r="Y722" s="15"/>
      <c r="AJ722" s="236" t="s">
        <v>14</v>
      </c>
      <c r="AK722" s="236"/>
      <c r="AL722" s="236"/>
      <c r="AM722" s="236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37" t="s">
        <v>33</v>
      </c>
      <c r="AB741" s="237"/>
      <c r="AC741" s="237"/>
    </row>
    <row r="742" spans="1:43" ht="15" customHeight="1">
      <c r="H742" s="48"/>
      <c r="I742" s="48"/>
      <c r="J742" s="48"/>
      <c r="V742" s="1"/>
      <c r="AA742" s="237"/>
      <c r="AB742" s="237"/>
      <c r="AC742" s="237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38" t="s">
        <v>201</v>
      </c>
      <c r="F744" s="238"/>
      <c r="G744" s="238"/>
      <c r="H744" s="238"/>
      <c r="V744" s="1"/>
      <c r="X744" s="3" t="s">
        <v>5</v>
      </c>
      <c r="Y744" s="4">
        <f>IF(B744="PAGADO",0,C749)</f>
        <v>0</v>
      </c>
      <c r="AA744" s="238" t="s">
        <v>201</v>
      </c>
      <c r="AB744" s="238"/>
      <c r="AC744" s="238"/>
      <c r="AD744" s="238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39" t="str">
        <f>IF(Y749&lt;0,"NO PAGAR","COBRAR'")</f>
        <v>COBRAR'</v>
      </c>
      <c r="Y750" s="239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39" t="str">
        <f>IF(C749&lt;0,"NO PAGAR","COBRAR'")</f>
        <v>COBRAR'</v>
      </c>
      <c r="C751" s="239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40" t="s">
        <v>16</v>
      </c>
      <c r="C752" s="240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40" t="s">
        <v>16</v>
      </c>
      <c r="Y752" s="240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36" t="s">
        <v>14</v>
      </c>
      <c r="F760" s="236"/>
      <c r="G760" s="236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36" t="s">
        <v>14</v>
      </c>
      <c r="AB760" s="236"/>
      <c r="AC760" s="236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36" t="s">
        <v>14</v>
      </c>
      <c r="O762" s="236"/>
      <c r="P762" s="236"/>
      <c r="Q762" s="236"/>
      <c r="R762" s="11">
        <f>SUM(R746:R761)</f>
        <v>0</v>
      </c>
      <c r="S762" s="8"/>
      <c r="V762" s="1"/>
      <c r="X762" s="18"/>
      <c r="Y762" s="15"/>
      <c r="AJ762" s="236" t="s">
        <v>14</v>
      </c>
      <c r="AK762" s="236"/>
      <c r="AL762" s="236"/>
      <c r="AM762" s="236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42" t="s">
        <v>0</v>
      </c>
      <c r="AD782" s="242"/>
      <c r="AE782" s="242"/>
    </row>
    <row r="783" spans="5:31" ht="15" customHeight="1">
      <c r="H783" s="48" t="s">
        <v>1</v>
      </c>
      <c r="I783" s="48"/>
      <c r="J783" s="48"/>
      <c r="V783" s="1"/>
      <c r="AC783" s="242"/>
      <c r="AD783" s="242"/>
      <c r="AE783" s="242"/>
    </row>
    <row r="784" spans="5:31" ht="15" customHeight="1">
      <c r="H784" s="48"/>
      <c r="I784" s="48"/>
      <c r="J784" s="48"/>
      <c r="V784" s="1"/>
      <c r="AC784" s="242"/>
      <c r="AD784" s="242"/>
      <c r="AE784" s="242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38" t="s">
        <v>201</v>
      </c>
      <c r="F788" s="238"/>
      <c r="G788" s="238"/>
      <c r="H788" s="238"/>
      <c r="V788" s="1"/>
      <c r="X788" s="3" t="s">
        <v>5</v>
      </c>
      <c r="Y788" s="4">
        <f>IF(B788="PAGADO",0,C793)</f>
        <v>0</v>
      </c>
      <c r="AA788" s="238" t="s">
        <v>854</v>
      </c>
      <c r="AB788" s="238"/>
      <c r="AC788" s="238"/>
      <c r="AD788" s="238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41" t="str">
        <f>IF(C793&lt;0,"NO PAGAR","COBRAR")</f>
        <v>COBRAR</v>
      </c>
      <c r="C794" s="241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41" t="str">
        <f>IF(Y793&lt;0,"NO PAGAR","COBRAR")</f>
        <v>COBRAR</v>
      </c>
      <c r="Y794" s="241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40" t="s">
        <v>16</v>
      </c>
      <c r="C795" s="240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40" t="s">
        <v>16</v>
      </c>
      <c r="Y795" s="240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36" t="s">
        <v>14</v>
      </c>
      <c r="F804" s="236"/>
      <c r="G804" s="236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36" t="s">
        <v>14</v>
      </c>
      <c r="AB804" s="236"/>
      <c r="AC804" s="236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36" t="s">
        <v>14</v>
      </c>
      <c r="O806" s="236"/>
      <c r="P806" s="236"/>
      <c r="Q806" s="236"/>
      <c r="R806" s="11">
        <f>SUM(R790:R805)</f>
        <v>7</v>
      </c>
      <c r="S806" s="8"/>
      <c r="V806" s="1"/>
      <c r="X806" s="18"/>
      <c r="Y806" s="15"/>
      <c r="AJ806" s="236" t="s">
        <v>14</v>
      </c>
      <c r="AK806" s="236"/>
      <c r="AL806" s="236"/>
      <c r="AM806" s="236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37" t="s">
        <v>33</v>
      </c>
      <c r="AB828" s="237"/>
      <c r="AC828" s="237"/>
    </row>
    <row r="829" spans="1:43" ht="15" customHeight="1">
      <c r="H829" s="48"/>
      <c r="I829" s="48"/>
      <c r="J829" s="48"/>
      <c r="V829" s="1"/>
      <c r="AA829" s="237"/>
      <c r="AB829" s="237"/>
      <c r="AC829" s="237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38" t="s">
        <v>201</v>
      </c>
      <c r="F833" s="238"/>
      <c r="G833" s="238"/>
      <c r="H833" s="238"/>
      <c r="V833" s="1"/>
      <c r="X833" s="3" t="s">
        <v>5</v>
      </c>
      <c r="Y833" s="4">
        <f>IF(B1622="PAGADO",0,C838)</f>
        <v>488.84900000000005</v>
      </c>
      <c r="AA833" s="238" t="s">
        <v>892</v>
      </c>
      <c r="AB833" s="238"/>
      <c r="AC833" s="238"/>
      <c r="AD833" s="238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39" t="str">
        <f>IF(Y838&lt;0,"NO PAGAR","COBRAR'")</f>
        <v>COBRAR'</v>
      </c>
      <c r="Y839" s="239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39" t="str">
        <f>IF(C838&lt;0,"NO PAGAR","COBRAR'")</f>
        <v>COBRAR'</v>
      </c>
      <c r="C840" s="239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40" t="s">
        <v>16</v>
      </c>
      <c r="C841" s="240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40" t="s">
        <v>16</v>
      </c>
      <c r="Y841" s="240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36" t="s">
        <v>14</v>
      </c>
      <c r="F849" s="236"/>
      <c r="G849" s="236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36" t="s">
        <v>14</v>
      </c>
      <c r="AB849" s="236"/>
      <c r="AC849" s="236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36" t="s">
        <v>14</v>
      </c>
      <c r="O851" s="236"/>
      <c r="P851" s="236"/>
      <c r="Q851" s="236"/>
      <c r="R851" s="11">
        <f>SUM(R835:R850)</f>
        <v>0</v>
      </c>
      <c r="S851" s="8"/>
      <c r="V851" s="1"/>
      <c r="X851" s="18"/>
      <c r="Y851" s="15"/>
      <c r="AJ851" s="236" t="s">
        <v>14</v>
      </c>
      <c r="AK851" s="236"/>
      <c r="AL851" s="236"/>
      <c r="AM851" s="236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42" t="s">
        <v>0</v>
      </c>
      <c r="AD872" s="242"/>
      <c r="AE872" s="242"/>
    </row>
    <row r="873" spans="2:41" ht="15" customHeight="1">
      <c r="H873" s="48" t="s">
        <v>1</v>
      </c>
      <c r="I873" s="48"/>
      <c r="J873" s="48"/>
      <c r="V873" s="1"/>
      <c r="AC873" s="242"/>
      <c r="AD873" s="242"/>
      <c r="AE873" s="242"/>
    </row>
    <row r="874" spans="2:41" ht="15" customHeight="1">
      <c r="H874" s="48"/>
      <c r="I874" s="48"/>
      <c r="J874" s="48"/>
      <c r="V874" s="1"/>
      <c r="AC874" s="242"/>
      <c r="AD874" s="242"/>
      <c r="AE874" s="242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38" t="s">
        <v>201</v>
      </c>
      <c r="F878" s="238"/>
      <c r="G878" s="238"/>
      <c r="H878" s="238"/>
      <c r="V878" s="1"/>
      <c r="X878" s="3" t="s">
        <v>5</v>
      </c>
      <c r="Y878" s="4">
        <f>IF(B878="PAGADO",0,C883)</f>
        <v>1651.8590000000002</v>
      </c>
      <c r="AA878" s="238" t="s">
        <v>854</v>
      </c>
      <c r="AB878" s="238"/>
      <c r="AC878" s="238"/>
      <c r="AD878" s="238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41" t="str">
        <f>IF(C883&lt;0,"NO PAGAR","COBRAR")</f>
        <v>COBRAR</v>
      </c>
      <c r="C884" s="241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41" t="str">
        <f>IF(Y883&lt;0,"NO PAGAR","COBRAR")</f>
        <v>COBRAR</v>
      </c>
      <c r="Y884" s="241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40" t="s">
        <v>16</v>
      </c>
      <c r="C885" s="240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40" t="s">
        <v>16</v>
      </c>
      <c r="Y885" s="240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36" t="s">
        <v>14</v>
      </c>
      <c r="F894" s="236"/>
      <c r="G894" s="236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36" t="s">
        <v>14</v>
      </c>
      <c r="AB894" s="236"/>
      <c r="AC894" s="236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36" t="s">
        <v>14</v>
      </c>
      <c r="O896" s="236"/>
      <c r="P896" s="236"/>
      <c r="Q896" s="236"/>
      <c r="R896" s="11">
        <f>SUM(R880:R895)</f>
        <v>0</v>
      </c>
      <c r="S896" s="8"/>
      <c r="V896" s="1"/>
      <c r="X896" s="18"/>
      <c r="Y896" s="15"/>
      <c r="AJ896" s="236" t="s">
        <v>14</v>
      </c>
      <c r="AK896" s="236"/>
      <c r="AL896" s="236"/>
      <c r="AM896" s="236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37" t="s">
        <v>33</v>
      </c>
      <c r="AB918" s="237"/>
      <c r="AC918" s="237"/>
    </row>
    <row r="919" spans="1:43" ht="15" customHeight="1">
      <c r="H919" s="48"/>
      <c r="I919" s="48"/>
      <c r="J919" s="48"/>
      <c r="V919" s="1"/>
      <c r="AA919" s="237"/>
      <c r="AB919" s="237"/>
      <c r="AC919" s="237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38" t="s">
        <v>201</v>
      </c>
      <c r="F921" s="238"/>
      <c r="G921" s="238"/>
      <c r="H921" s="238"/>
      <c r="V921" s="1"/>
      <c r="X921" s="3" t="s">
        <v>5</v>
      </c>
      <c r="Y921" s="4">
        <f>IF(B921="PAGADO",0,C926)</f>
        <v>0</v>
      </c>
      <c r="AA921" s="238" t="s">
        <v>201</v>
      </c>
      <c r="AB921" s="238"/>
      <c r="AC921" s="238"/>
      <c r="AD921" s="238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39" t="str">
        <f>IF(Y926&lt;0,"NO PAGAR","COBRAR'")</f>
        <v>COBRAR'</v>
      </c>
      <c r="Y927" s="239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39" t="str">
        <f>IF(C926&lt;0,"NO PAGAR","COBRAR'")</f>
        <v>COBRAR'</v>
      </c>
      <c r="C928" s="239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40" t="s">
        <v>16</v>
      </c>
      <c r="C929" s="240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40" t="s">
        <v>16</v>
      </c>
      <c r="Y929" s="240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36" t="s">
        <v>14</v>
      </c>
      <c r="F937" s="236"/>
      <c r="G937" s="236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36" t="s">
        <v>14</v>
      </c>
      <c r="AB937" s="236"/>
      <c r="AC937" s="236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36" t="s">
        <v>14</v>
      </c>
      <c r="O939" s="236"/>
      <c r="P939" s="236"/>
      <c r="Q939" s="236"/>
      <c r="R939" s="11">
        <f>SUM(R923:R938)</f>
        <v>0</v>
      </c>
      <c r="S939" s="8"/>
      <c r="V939" s="1"/>
      <c r="X939" s="18"/>
      <c r="Y939" s="15"/>
      <c r="AJ939" s="236" t="s">
        <v>14</v>
      </c>
      <c r="AK939" s="236"/>
      <c r="AL939" s="236"/>
      <c r="AM939" s="236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42" t="s">
        <v>0</v>
      </c>
      <c r="AD960" s="242"/>
      <c r="AE960" s="242"/>
    </row>
    <row r="961" spans="2:41" ht="28.5" customHeight="1">
      <c r="H961" s="48" t="s">
        <v>1</v>
      </c>
      <c r="I961" s="48"/>
      <c r="J961" s="48"/>
      <c r="V961" s="1"/>
      <c r="AC961" s="242"/>
      <c r="AD961" s="242"/>
      <c r="AE961" s="242"/>
    </row>
    <row r="962" spans="2:41" ht="15" customHeight="1">
      <c r="H962" s="48"/>
      <c r="I962" s="48"/>
      <c r="J962" s="48"/>
      <c r="V962" s="1"/>
      <c r="AC962" s="242"/>
      <c r="AD962" s="242"/>
      <c r="AE962" s="242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38" t="s">
        <v>201</v>
      </c>
      <c r="F964" s="238"/>
      <c r="G964" s="238"/>
      <c r="H964" s="238"/>
      <c r="V964" s="1"/>
      <c r="X964" s="3" t="s">
        <v>5</v>
      </c>
      <c r="Y964" s="4">
        <f>IF(B964="PAGADO",0,C969)</f>
        <v>-758.12699999999995</v>
      </c>
      <c r="AA964" s="238" t="s">
        <v>201</v>
      </c>
      <c r="AB964" s="238"/>
      <c r="AC964" s="238"/>
      <c r="AD964" s="238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41" t="str">
        <f>IF(C969&lt;0,"NO PAGAR","COBRAR")</f>
        <v>NO PAGAR</v>
      </c>
      <c r="C970" s="241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41" t="str">
        <f>IF(Y969&lt;0,"NO PAGAR","COBRAR")</f>
        <v>COBRAR</v>
      </c>
      <c r="Y970" s="241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40" t="s">
        <v>16</v>
      </c>
      <c r="C971" s="240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40" t="s">
        <v>16</v>
      </c>
      <c r="Y971" s="240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36" t="s">
        <v>14</v>
      </c>
      <c r="F980" s="236"/>
      <c r="G980" s="236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36" t="s">
        <v>14</v>
      </c>
      <c r="AB980" s="236"/>
      <c r="AC980" s="236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36" t="s">
        <v>14</v>
      </c>
      <c r="O982" s="236"/>
      <c r="P982" s="236"/>
      <c r="Q982" s="236"/>
      <c r="R982" s="11">
        <f>SUM(R966:R981)</f>
        <v>2500</v>
      </c>
      <c r="S982" s="8"/>
      <c r="V982" s="1"/>
      <c r="X982" s="18"/>
      <c r="Y982" s="15"/>
      <c r="AJ982" s="236" t="s">
        <v>14</v>
      </c>
      <c r="AK982" s="236"/>
      <c r="AL982" s="236"/>
      <c r="AM982" s="236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37" t="s">
        <v>33</v>
      </c>
      <c r="AB1004" s="237"/>
      <c r="AC1004" s="237"/>
    </row>
    <row r="1005" spans="1:43" ht="15" customHeight="1">
      <c r="H1005" s="48"/>
      <c r="I1005" s="48"/>
      <c r="J1005" s="48"/>
      <c r="V1005" s="1"/>
      <c r="AA1005" s="237"/>
      <c r="AB1005" s="237"/>
      <c r="AC1005" s="237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38" t="s">
        <v>201</v>
      </c>
      <c r="F1009" s="238"/>
      <c r="G1009" s="238"/>
      <c r="H1009" s="238"/>
      <c r="V1009" s="1"/>
      <c r="X1009" s="3" t="s">
        <v>5</v>
      </c>
      <c r="Y1009" s="4">
        <f>IF(B1809="PAGADO",0,C1014)</f>
        <v>511.87300000000005</v>
      </c>
      <c r="AA1009" s="238" t="s">
        <v>41</v>
      </c>
      <c r="AB1009" s="238"/>
      <c r="AC1009" s="238"/>
      <c r="AD1009" s="238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39" t="str">
        <f>IF(Y1014&lt;0,"NO PAGAR","COBRAR'")</f>
        <v>COBRAR'</v>
      </c>
      <c r="Y1015" s="239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39" t="str">
        <f>IF(C1014&lt;0,"NO PAGAR","COBRAR'")</f>
        <v>COBRAR'</v>
      </c>
      <c r="C1016" s="239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40" t="s">
        <v>16</v>
      </c>
      <c r="C1017" s="240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40" t="s">
        <v>16</v>
      </c>
      <c r="Y1017" s="240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36" t="s">
        <v>14</v>
      </c>
      <c r="F1025" s="236"/>
      <c r="G1025" s="236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36" t="s">
        <v>14</v>
      </c>
      <c r="AB1025" s="236"/>
      <c r="AC1025" s="236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36" t="s">
        <v>14</v>
      </c>
      <c r="O1027" s="236"/>
      <c r="P1027" s="236"/>
      <c r="Q1027" s="236"/>
      <c r="R1027" s="11">
        <f>SUM(R1011:R1026)</f>
        <v>0</v>
      </c>
      <c r="S1027" s="8"/>
      <c r="V1027" s="1"/>
      <c r="X1027" s="18"/>
      <c r="Y1027" s="15"/>
      <c r="AJ1027" s="236" t="s">
        <v>14</v>
      </c>
      <c r="AK1027" s="236"/>
      <c r="AL1027" s="236"/>
      <c r="AM1027" s="236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Y46" zoomScale="82" zoomScaleNormal="82" workbookViewId="0">
      <selection activeCell="AM57" sqref="AM57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38" t="s">
        <v>900</v>
      </c>
      <c r="F8" s="238"/>
      <c r="G8" s="238"/>
      <c r="H8" s="238"/>
      <c r="V8" s="1"/>
      <c r="X8" s="3" t="s">
        <v>5</v>
      </c>
      <c r="Y8" s="4">
        <f>IF(B8="PAGADO",0,C13)</f>
        <v>101.96199999999999</v>
      </c>
      <c r="AA8" s="238" t="s">
        <v>41</v>
      </c>
      <c r="AB8" s="238"/>
      <c r="AC8" s="238"/>
      <c r="AD8" s="238"/>
      <c r="AK8" s="247" t="s">
        <v>19</v>
      </c>
      <c r="AL8" s="247"/>
      <c r="AM8" s="247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36" t="s">
        <v>14</v>
      </c>
      <c r="F24" s="236"/>
      <c r="G24" s="236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38" t="s">
        <v>906</v>
      </c>
      <c r="F53" s="238"/>
      <c r="G53" s="238"/>
      <c r="H53" s="238"/>
      <c r="V53" s="1"/>
      <c r="X53" s="3" t="s">
        <v>5</v>
      </c>
      <c r="Y53" s="4">
        <f>IF(B53="PAGADO",0,C58)</f>
        <v>492.822</v>
      </c>
      <c r="AA53" s="238" t="s">
        <v>900</v>
      </c>
      <c r="AB53" s="238"/>
      <c r="AC53" s="238"/>
      <c r="AD53" s="238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2355.3200000000002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1672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2848.1420000000003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2820.59</v>
      </c>
      <c r="AA57" s="9">
        <v>45653</v>
      </c>
      <c r="AB57" s="8" t="s">
        <v>1675</v>
      </c>
      <c r="AC57" s="8" t="s">
        <v>571</v>
      </c>
      <c r="AD57" s="10">
        <v>140</v>
      </c>
      <c r="AJ57" s="229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27.552000000000135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1680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82"/>
      <c r="AB69" s="82"/>
      <c r="AC69" s="82"/>
      <c r="AD69" s="10"/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AN77</f>
        <v>260.59000000000003</v>
      </c>
      <c r="AA70" s="230"/>
      <c r="AB70" s="230"/>
      <c r="AC70" s="230"/>
      <c r="AD70" s="8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36" t="s">
        <v>14</v>
      </c>
      <c r="AK71" s="236"/>
      <c r="AL71" s="236"/>
      <c r="AM71" s="236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1690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1689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1688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9" t="s">
        <v>14</v>
      </c>
      <c r="AB75" s="260"/>
      <c r="AC75" s="261"/>
      <c r="AD75" s="11">
        <f>SUM(AD55:AD74)</f>
        <v>2355.3200000000002</v>
      </c>
      <c r="AJ75" s="227" t="s">
        <v>316</v>
      </c>
      <c r="AK75" s="227" t="s">
        <v>1687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1686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2820.59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42" t="s">
        <v>0</v>
      </c>
      <c r="AD96" s="242"/>
      <c r="AE96" s="242"/>
    </row>
    <row r="97" spans="2:41">
      <c r="H97" s="237" t="s">
        <v>1</v>
      </c>
      <c r="I97" s="237"/>
      <c r="J97" s="237"/>
      <c r="V97" s="1"/>
      <c r="AC97" s="242"/>
      <c r="AD97" s="242"/>
      <c r="AE97" s="242"/>
    </row>
    <row r="98" spans="2:41">
      <c r="H98" s="237"/>
      <c r="I98" s="237"/>
      <c r="J98" s="237"/>
      <c r="V98" s="1"/>
      <c r="AC98" s="242"/>
      <c r="AD98" s="242"/>
      <c r="AE98" s="242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27.552000000000135</v>
      </c>
      <c r="E102" s="238" t="s">
        <v>900</v>
      </c>
      <c r="F102" s="238"/>
      <c r="G102" s="238"/>
      <c r="H102" s="238"/>
      <c r="V102" s="1"/>
      <c r="X102" s="3" t="s">
        <v>5</v>
      </c>
      <c r="Y102" s="4">
        <f>IF(B102="PAGADO",0,C107)</f>
        <v>27.552000000000135</v>
      </c>
      <c r="AA102" s="238" t="s">
        <v>41</v>
      </c>
      <c r="AB102" s="238"/>
      <c r="AC102" s="238"/>
      <c r="AD102" s="238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27.552000000000135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27.552000000000135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27.552000000000135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27.552000000000135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41" t="str">
        <f>IF(C107&lt;0,"NO PAGAR","COBRAR")</f>
        <v>COBRAR</v>
      </c>
      <c r="C108" s="241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1" t="str">
        <f>IF(Y107&lt;0,"NO PAGAR","COBRAR")</f>
        <v>COBRAR</v>
      </c>
      <c r="Y108" s="241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40" t="s">
        <v>16</v>
      </c>
      <c r="C109" s="240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0" t="s">
        <v>16</v>
      </c>
      <c r="Y109" s="240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36" t="s">
        <v>14</v>
      </c>
      <c r="F118" s="236"/>
      <c r="G118" s="236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36" t="s">
        <v>14</v>
      </c>
      <c r="AB118" s="236"/>
      <c r="AC118" s="236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36" t="s">
        <v>14</v>
      </c>
      <c r="O120" s="236"/>
      <c r="P120" s="236"/>
      <c r="Q120" s="236"/>
      <c r="R120" s="11">
        <f>SUM(R104:R119)</f>
        <v>0</v>
      </c>
      <c r="S120" s="8"/>
      <c r="V120" s="1"/>
      <c r="X120" s="18"/>
      <c r="Y120" s="15"/>
      <c r="AJ120" s="236" t="s">
        <v>14</v>
      </c>
      <c r="AK120" s="236"/>
      <c r="AL120" s="236"/>
      <c r="AM120" s="236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37" t="s">
        <v>32</v>
      </c>
      <c r="I135" s="237"/>
      <c r="J135" s="237"/>
      <c r="V135" s="1"/>
      <c r="AA135" s="237" t="s">
        <v>33</v>
      </c>
      <c r="AB135" s="237"/>
      <c r="AC135" s="237"/>
    </row>
    <row r="136" spans="1:43">
      <c r="H136" s="237"/>
      <c r="I136" s="237"/>
      <c r="J136" s="237"/>
      <c r="V136" s="1"/>
      <c r="AA136" s="237"/>
      <c r="AB136" s="237"/>
      <c r="AC136" s="237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27.552000000000135</v>
      </c>
      <c r="E140" s="238" t="s">
        <v>41</v>
      </c>
      <c r="F140" s="238"/>
      <c r="G140" s="238"/>
      <c r="H140" s="238"/>
      <c r="V140" s="1"/>
      <c r="X140" s="3" t="s">
        <v>5</v>
      </c>
      <c r="Y140" s="4">
        <f>IF(B140="PAGADO",0,C145)</f>
        <v>0</v>
      </c>
      <c r="AA140" s="238" t="s">
        <v>41</v>
      </c>
      <c r="AB140" s="238"/>
      <c r="AC140" s="238"/>
      <c r="AD140" s="238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997.55200000000013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997.55200000000013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39" t="str">
        <f>IF(Y145&lt;0,"NO PAGAR","COBRAR'")</f>
        <v>COBRAR'</v>
      </c>
      <c r="Y146" s="239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39" t="str">
        <f>IF(C145&lt;0,"NO PAGAR","COBRAR'")</f>
        <v>COBRAR'</v>
      </c>
      <c r="C147" s="239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40" t="s">
        <v>16</v>
      </c>
      <c r="C148" s="240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40" t="s">
        <v>16</v>
      </c>
      <c r="Y148" s="240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36" t="s">
        <v>14</v>
      </c>
      <c r="F156" s="236"/>
      <c r="G156" s="236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36" t="s">
        <v>14</v>
      </c>
      <c r="AB156" s="236"/>
      <c r="AC156" s="236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36" t="s">
        <v>14</v>
      </c>
      <c r="O158" s="236"/>
      <c r="P158" s="236"/>
      <c r="Q158" s="236"/>
      <c r="R158" s="11">
        <f>SUM(R142:R157)</f>
        <v>0</v>
      </c>
      <c r="S158" s="8"/>
      <c r="V158" s="1"/>
      <c r="X158" s="18"/>
      <c r="Y158" s="15"/>
      <c r="AJ158" s="236" t="s">
        <v>14</v>
      </c>
      <c r="AK158" s="236"/>
      <c r="AL158" s="236"/>
      <c r="AM158" s="236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42" t="s">
        <v>0</v>
      </c>
      <c r="AD174" s="242"/>
      <c r="AE174" s="242"/>
    </row>
    <row r="175" spans="8:31">
      <c r="H175" s="237" t="s">
        <v>1</v>
      </c>
      <c r="I175" s="237"/>
      <c r="J175" s="237"/>
      <c r="V175" s="1"/>
      <c r="AC175" s="242"/>
      <c r="AD175" s="242"/>
      <c r="AE175" s="242"/>
    </row>
    <row r="176" spans="8:31">
      <c r="H176" s="237"/>
      <c r="I176" s="237"/>
      <c r="J176" s="237"/>
      <c r="V176" s="1"/>
      <c r="AC176" s="242"/>
      <c r="AD176" s="242"/>
      <c r="AE176" s="242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38" t="s">
        <v>41</v>
      </c>
      <c r="F180" s="238"/>
      <c r="G180" s="238"/>
      <c r="H180" s="238"/>
      <c r="V180" s="1"/>
      <c r="X180" s="3" t="s">
        <v>5</v>
      </c>
      <c r="Y180" s="4">
        <f>IF(B179="PAGADO",0,C184)</f>
        <v>76.029999999999973</v>
      </c>
      <c r="AA180" s="238" t="s">
        <v>914</v>
      </c>
      <c r="AB180" s="238"/>
      <c r="AC180" s="238"/>
      <c r="AD180" s="238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41" t="str">
        <f>IF(C184&lt;0,"NO PAGAR","COBRAR")</f>
        <v>COBRAR</v>
      </c>
      <c r="C185" s="241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40" t="s">
        <v>16</v>
      </c>
      <c r="C186" s="240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41" t="str">
        <f>IF(Y185&lt;0,"NO PAGAR","COBRAR")</f>
        <v>NO PAGAR</v>
      </c>
      <c r="Y186" s="241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40" t="s">
        <v>16</v>
      </c>
      <c r="Y187" s="240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36" t="s">
        <v>14</v>
      </c>
      <c r="F196" s="236"/>
      <c r="G196" s="236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36" t="s">
        <v>14</v>
      </c>
      <c r="AB196" s="236"/>
      <c r="AC196" s="236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36" t="s">
        <v>14</v>
      </c>
      <c r="O198" s="236"/>
      <c r="P198" s="236"/>
      <c r="Q198" s="236"/>
      <c r="R198" s="11">
        <f>SUM(R182:R197)</f>
        <v>0</v>
      </c>
      <c r="S198" s="8"/>
      <c r="V198" s="1"/>
      <c r="X198" s="18"/>
      <c r="Y198" s="15"/>
      <c r="AJ198" s="236" t="s">
        <v>14</v>
      </c>
      <c r="AK198" s="236"/>
      <c r="AL198" s="236"/>
      <c r="AM198" s="236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37" t="s">
        <v>32</v>
      </c>
      <c r="I220" s="237"/>
      <c r="J220" s="237"/>
      <c r="V220" s="1"/>
      <c r="AA220" s="237" t="s">
        <v>33</v>
      </c>
      <c r="AB220" s="237"/>
      <c r="AC220" s="237"/>
    </row>
    <row r="221" spans="1:43">
      <c r="H221" s="237"/>
      <c r="I221" s="237"/>
      <c r="J221" s="237"/>
      <c r="V221" s="1"/>
      <c r="AA221" s="237"/>
      <c r="AB221" s="237"/>
      <c r="AC221" s="237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38" t="s">
        <v>918</v>
      </c>
      <c r="F225" s="238"/>
      <c r="G225" s="238"/>
      <c r="H225" s="238"/>
      <c r="V225" s="1"/>
      <c r="X225" s="3" t="s">
        <v>5</v>
      </c>
      <c r="Y225" s="4">
        <f>IF(B246="PAGADO",0,C229)</f>
        <v>293.27999999999997</v>
      </c>
      <c r="AA225" s="238" t="s">
        <v>919</v>
      </c>
      <c r="AB225" s="238"/>
      <c r="AC225" s="238"/>
      <c r="AD225" s="238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39" t="str">
        <f>IF(C229&lt;0,"NO PAGAR","COBRAR'")</f>
        <v>COBRAR'</v>
      </c>
      <c r="C231" s="239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39" t="e">
        <f>IF(Y230&lt;0,"NO PAGAR","COBRAR'")</f>
        <v>#REF!</v>
      </c>
      <c r="Y231" s="239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40" t="s">
        <v>16</v>
      </c>
      <c r="C232" s="240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40" t="s">
        <v>16</v>
      </c>
      <c r="Y233" s="240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36" t="s">
        <v>14</v>
      </c>
      <c r="F241" s="236"/>
      <c r="G241" s="236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36" t="s">
        <v>14</v>
      </c>
      <c r="AB241" s="236"/>
      <c r="AC241" s="236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36" t="s">
        <v>14</v>
      </c>
      <c r="O243" s="236"/>
      <c r="P243" s="236"/>
      <c r="Q243" s="236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36" t="s">
        <v>14</v>
      </c>
      <c r="AK243" s="236"/>
      <c r="AL243" s="236"/>
      <c r="AM243" s="236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42" t="s">
        <v>0</v>
      </c>
      <c r="AD266" s="242"/>
      <c r="AE266" s="242"/>
    </row>
    <row r="267" spans="2:31">
      <c r="H267" s="237" t="s">
        <v>1</v>
      </c>
      <c r="I267" s="237"/>
      <c r="J267" s="237"/>
      <c r="V267" s="1"/>
      <c r="AC267" s="242"/>
      <c r="AD267" s="242"/>
      <c r="AE267" s="242"/>
    </row>
    <row r="268" spans="2:31">
      <c r="H268" s="237"/>
      <c r="I268" s="237"/>
      <c r="J268" s="237"/>
      <c r="V268" s="1"/>
      <c r="AC268" s="242"/>
      <c r="AD268" s="242"/>
      <c r="AE268" s="242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38" t="s">
        <v>924</v>
      </c>
      <c r="F272" s="238"/>
      <c r="G272" s="238"/>
      <c r="H272" s="238"/>
      <c r="V272" s="1"/>
      <c r="X272" s="3" t="s">
        <v>5</v>
      </c>
      <c r="Y272" s="4" t="e">
        <f>IF(B271="PAGADO",0,C276)</f>
        <v>#REF!</v>
      </c>
      <c r="AA272" s="238" t="s">
        <v>914</v>
      </c>
      <c r="AB272" s="238"/>
      <c r="AC272" s="238"/>
      <c r="AD272" s="238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41" t="e">
        <f>IF(C276&lt;0,"NO PAGAR","COBRAR")</f>
        <v>#REF!</v>
      </c>
      <c r="C277" s="241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40" t="s">
        <v>16</v>
      </c>
      <c r="C278" s="240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41" t="e">
        <f>IF(Y277&lt;0,"NO PAGAR","COBRAR")</f>
        <v>#REF!</v>
      </c>
      <c r="Y278" s="241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40" t="s">
        <v>16</v>
      </c>
      <c r="Y279" s="240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36" t="s">
        <v>14</v>
      </c>
      <c r="F288" s="236"/>
      <c r="G288" s="236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36" t="s">
        <v>14</v>
      </c>
      <c r="AB288" s="236"/>
      <c r="AC288" s="236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36" t="s">
        <v>14</v>
      </c>
      <c r="O290" s="236"/>
      <c r="P290" s="236"/>
      <c r="Q290" s="236"/>
      <c r="R290" s="11">
        <f>SUM(R274:R289)</f>
        <v>40</v>
      </c>
      <c r="S290" s="8"/>
      <c r="V290" s="1"/>
      <c r="X290" s="18"/>
      <c r="Y290" s="15"/>
      <c r="AJ290" s="236" t="s">
        <v>14</v>
      </c>
      <c r="AK290" s="236"/>
      <c r="AL290" s="236"/>
      <c r="AM290" s="236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37" t="s">
        <v>32</v>
      </c>
      <c r="I312" s="237"/>
      <c r="J312" s="237"/>
      <c r="V312" s="1"/>
      <c r="AA312" s="237" t="s">
        <v>33</v>
      </c>
      <c r="AB312" s="237"/>
      <c r="AC312" s="237"/>
    </row>
    <row r="313" spans="1:43">
      <c r="H313" s="237"/>
      <c r="I313" s="237"/>
      <c r="J313" s="237"/>
      <c r="V313" s="1"/>
      <c r="AA313" s="237"/>
      <c r="AB313" s="237"/>
      <c r="AC313" s="237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38" t="s">
        <v>914</v>
      </c>
      <c r="F317" s="238"/>
      <c r="G317" s="238"/>
      <c r="H317" s="238"/>
      <c r="V317" s="1"/>
      <c r="X317" s="3" t="s">
        <v>5</v>
      </c>
      <c r="Y317" s="4" t="e">
        <f>IF(B1023="PAGADO",0,C322)</f>
        <v>#REF!</v>
      </c>
      <c r="AA317" s="238" t="s">
        <v>928</v>
      </c>
      <c r="AB317" s="238"/>
      <c r="AC317" s="238"/>
      <c r="AD317" s="238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39" t="e">
        <f>IF(Y322&lt;0,"NO PAGAR","COBRAR'")</f>
        <v>#REF!</v>
      </c>
      <c r="Y323" s="239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39" t="e">
        <f>IF(C322&lt;0,"NO PAGAR","COBRAR'")</f>
        <v>#REF!</v>
      </c>
      <c r="C324" s="239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40" t="s">
        <v>16</v>
      </c>
      <c r="C325" s="240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40" t="s">
        <v>16</v>
      </c>
      <c r="Y325" s="240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36" t="s">
        <v>14</v>
      </c>
      <c r="F333" s="236"/>
      <c r="G333" s="236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36" t="s">
        <v>14</v>
      </c>
      <c r="AB333" s="236"/>
      <c r="AC333" s="236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36" t="s">
        <v>14</v>
      </c>
      <c r="O335" s="236"/>
      <c r="P335" s="236"/>
      <c r="Q335" s="236"/>
      <c r="R335" s="11">
        <f>SUM(R319:R334)</f>
        <v>2600</v>
      </c>
      <c r="S335" s="8"/>
      <c r="V335" s="1"/>
      <c r="X335" s="18"/>
      <c r="Y335" s="15"/>
      <c r="AJ335" s="236" t="s">
        <v>14</v>
      </c>
      <c r="AK335" s="236"/>
      <c r="AL335" s="236"/>
      <c r="AM335" s="236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37" t="s">
        <v>1</v>
      </c>
      <c r="I352" s="237"/>
      <c r="J352" s="237"/>
      <c r="V352" s="1"/>
    </row>
    <row r="353" spans="2:41">
      <c r="H353" s="237"/>
      <c r="I353" s="237"/>
      <c r="J353" s="237"/>
      <c r="V353" s="1"/>
    </row>
    <row r="354" spans="2:41">
      <c r="V354" s="1"/>
      <c r="X354" s="250" t="s">
        <v>54</v>
      </c>
      <c r="AB354" s="246" t="s">
        <v>0</v>
      </c>
      <c r="AC354" s="246"/>
      <c r="AD354" s="246"/>
    </row>
    <row r="355" spans="2:41">
      <c r="V355" s="1"/>
      <c r="X355" s="250"/>
      <c r="AB355" s="246"/>
      <c r="AC355" s="246"/>
      <c r="AD355" s="246"/>
    </row>
    <row r="356" spans="2:41" ht="23.25">
      <c r="B356" s="2" t="s">
        <v>54</v>
      </c>
      <c r="V356" s="1"/>
      <c r="X356" s="250"/>
      <c r="AB356" s="246"/>
      <c r="AC356" s="246"/>
      <c r="AD356" s="246"/>
    </row>
    <row r="357" spans="2:41" ht="23.25">
      <c r="B357" s="3" t="s">
        <v>5</v>
      </c>
      <c r="C357" s="4" t="e">
        <f>IF(X317="PAGADO",0,Y322)</f>
        <v>#REF!</v>
      </c>
      <c r="E357" s="238" t="s">
        <v>914</v>
      </c>
      <c r="F357" s="238"/>
      <c r="G357" s="238"/>
      <c r="H357" s="238"/>
      <c r="V357" s="1"/>
      <c r="X357" s="3" t="s">
        <v>5</v>
      </c>
      <c r="Y357" s="4" t="e">
        <f>IF(B357="PAGADO",0,C362)</f>
        <v>#REF!</v>
      </c>
      <c r="AA357" s="238" t="s">
        <v>928</v>
      </c>
      <c r="AB357" s="238"/>
      <c r="AC357" s="238"/>
      <c r="AD357" s="238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41" t="e">
        <f>IF(C362&lt;0,"NO PAGAR","COBRAR")</f>
        <v>#REF!</v>
      </c>
      <c r="C363" s="241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41" t="e">
        <f>IF(Y362&lt;0,"NO PAGAR","COBRAR")</f>
        <v>#REF!</v>
      </c>
      <c r="Y363" s="241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40" t="s">
        <v>16</v>
      </c>
      <c r="C364" s="240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40" t="s">
        <v>16</v>
      </c>
      <c r="Y364" s="240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36" t="s">
        <v>14</v>
      </c>
      <c r="AK368" s="236"/>
      <c r="AL368" s="236"/>
      <c r="AM368" s="236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36" t="s">
        <v>14</v>
      </c>
      <c r="F373" s="236"/>
      <c r="G373" s="236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36" t="s">
        <v>14</v>
      </c>
      <c r="AB373" s="236"/>
      <c r="AC373" s="236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36" t="s">
        <v>14</v>
      </c>
      <c r="O375" s="236"/>
      <c r="P375" s="236"/>
      <c r="Q375" s="236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37" t="s">
        <v>32</v>
      </c>
      <c r="I391" s="237"/>
      <c r="J391" s="237"/>
      <c r="V391" s="1"/>
      <c r="AA391" s="237" t="s">
        <v>33</v>
      </c>
      <c r="AB391" s="237"/>
      <c r="AC391" s="237"/>
    </row>
    <row r="392" spans="1:43">
      <c r="H392" s="237"/>
      <c r="I392" s="237"/>
      <c r="J392" s="237"/>
      <c r="V392" s="1"/>
      <c r="AA392" s="237"/>
      <c r="AB392" s="237"/>
      <c r="AC392" s="237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38" t="s">
        <v>935</v>
      </c>
      <c r="F396" s="238"/>
      <c r="G396" s="238"/>
      <c r="H396" s="238"/>
      <c r="V396" s="1"/>
      <c r="X396" s="3" t="s">
        <v>5</v>
      </c>
      <c r="Y396" s="4" t="e">
        <f>IF(B1116="PAGADO",0,C401)</f>
        <v>#REF!</v>
      </c>
      <c r="AA396" s="238" t="s">
        <v>936</v>
      </c>
      <c r="AB396" s="238"/>
      <c r="AC396" s="238"/>
      <c r="AD396" s="238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39" t="e">
        <f>IF(Y401&lt;0,"NO PAGAR","COBRAR'")</f>
        <v>#REF!</v>
      </c>
      <c r="Y402" s="239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39" t="e">
        <f>IF(C401&lt;0,"NO PAGAR","COBRAR'")</f>
        <v>#REF!</v>
      </c>
      <c r="C403" s="239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40" t="s">
        <v>16</v>
      </c>
      <c r="C404" s="240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40" t="s">
        <v>16</v>
      </c>
      <c r="Y404" s="240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36" t="s">
        <v>14</v>
      </c>
      <c r="AK406" s="236"/>
      <c r="AL406" s="236"/>
      <c r="AM406" s="236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36" t="s">
        <v>14</v>
      </c>
      <c r="F412" s="236"/>
      <c r="G412" s="236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36" t="s">
        <v>14</v>
      </c>
      <c r="AB412" s="236"/>
      <c r="AC412" s="236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36" t="s">
        <v>14</v>
      </c>
      <c r="O414" s="236"/>
      <c r="P414" s="236"/>
      <c r="Q414" s="236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37" t="s">
        <v>1</v>
      </c>
      <c r="I426" s="237"/>
      <c r="J426" s="237"/>
      <c r="V426" s="1"/>
      <c r="AC426" s="25"/>
      <c r="AD426" s="25"/>
      <c r="AE426" s="25"/>
    </row>
    <row r="427" spans="2:41" ht="15" customHeight="1">
      <c r="H427" s="237"/>
      <c r="I427" s="237"/>
      <c r="J427" s="237"/>
      <c r="V427" s="1"/>
      <c r="AC427" s="25"/>
      <c r="AD427" s="25"/>
      <c r="AE427" s="25"/>
    </row>
    <row r="428" spans="2:41" ht="23.25">
      <c r="V428" s="1"/>
      <c r="AB428" s="242" t="s">
        <v>0</v>
      </c>
      <c r="AC428" s="242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38" t="s">
        <v>935</v>
      </c>
      <c r="F431" s="238"/>
      <c r="G431" s="238"/>
      <c r="H431" s="238"/>
      <c r="V431" s="1"/>
      <c r="X431" s="3" t="s">
        <v>5</v>
      </c>
      <c r="Y431" s="4" t="e">
        <f>IF(B431="PAGADO",0,C436)</f>
        <v>#REF!</v>
      </c>
      <c r="AA431" s="238" t="s">
        <v>914</v>
      </c>
      <c r="AB431" s="238"/>
      <c r="AC431" s="238"/>
      <c r="AD431" s="238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1" t="e">
        <f>IF(C436&lt;0,"NO PAGAR","COBRAR")</f>
        <v>#REF!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1" t="e">
        <f>IF(Y436&lt;0,"NO PAGAR","COBRAR")</f>
        <v>#REF!</v>
      </c>
      <c r="Y437" s="241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6" t="s">
        <v>14</v>
      </c>
      <c r="AK446" s="236"/>
      <c r="AL446" s="236"/>
      <c r="AM446" s="236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36" t="s">
        <v>14</v>
      </c>
      <c r="F447" s="236"/>
      <c r="G447" s="236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36" t="s">
        <v>14</v>
      </c>
      <c r="AB447" s="236"/>
      <c r="AC447" s="236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36" t="s">
        <v>14</v>
      </c>
      <c r="O449" s="236"/>
      <c r="P449" s="236"/>
      <c r="Q449" s="236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7" t="s">
        <v>32</v>
      </c>
      <c r="I466" s="237"/>
      <c r="J466" s="237"/>
      <c r="V466" s="1"/>
      <c r="AA466" s="237" t="s">
        <v>33</v>
      </c>
      <c r="AB466" s="237"/>
      <c r="AC466" s="237"/>
    </row>
    <row r="467" spans="2:41">
      <c r="H467" s="237"/>
      <c r="I467" s="237"/>
      <c r="J467" s="237"/>
      <c r="V467" s="1"/>
      <c r="AA467" s="237"/>
      <c r="AB467" s="237"/>
      <c r="AC467" s="237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38" t="s">
        <v>935</v>
      </c>
      <c r="F471" s="238"/>
      <c r="G471" s="238"/>
      <c r="H471" s="238"/>
      <c r="V471" s="1"/>
      <c r="X471" s="3" t="s">
        <v>5</v>
      </c>
      <c r="Y471" s="4">
        <f>IF(B471="PAGADO",0,C476)</f>
        <v>0</v>
      </c>
      <c r="AA471" s="238" t="s">
        <v>914</v>
      </c>
      <c r="AB471" s="238"/>
      <c r="AC471" s="238"/>
      <c r="AD471" s="238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39" t="e">
        <f>IF(Y476&lt;0,"NO PAGAR","COBRAR'")</f>
        <v>#REF!</v>
      </c>
      <c r="Y477" s="239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39" t="e">
        <f>IF(C476&lt;0,"NO PAGAR","COBRAR'")</f>
        <v>#REF!</v>
      </c>
      <c r="C478" s="239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40" t="s">
        <v>16</v>
      </c>
      <c r="C479" s="240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40" t="s">
        <v>16</v>
      </c>
      <c r="Y479" s="240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36" t="s">
        <v>14</v>
      </c>
      <c r="F487" s="236"/>
      <c r="G487" s="236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36" t="s">
        <v>14</v>
      </c>
      <c r="AB487" s="236"/>
      <c r="AC487" s="236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36" t="s">
        <v>14</v>
      </c>
      <c r="O489" s="236"/>
      <c r="P489" s="236"/>
      <c r="Q489" s="236"/>
      <c r="R489" s="11">
        <f>SUM(R473:R488)</f>
        <v>25</v>
      </c>
      <c r="S489" s="8"/>
      <c r="V489" s="1"/>
      <c r="X489" s="18"/>
      <c r="Y489" s="15"/>
      <c r="AJ489" s="236" t="s">
        <v>14</v>
      </c>
      <c r="AK489" s="236"/>
      <c r="AL489" s="236"/>
      <c r="AM489" s="236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42" t="s">
        <v>0</v>
      </c>
      <c r="AD498" s="242"/>
      <c r="AE498" s="242"/>
    </row>
    <row r="499" spans="2:41">
      <c r="H499" s="237" t="s">
        <v>1</v>
      </c>
      <c r="I499" s="237"/>
      <c r="J499" s="237"/>
      <c r="V499" s="1"/>
      <c r="AC499" s="242"/>
      <c r="AD499" s="242"/>
      <c r="AE499" s="242"/>
    </row>
    <row r="500" spans="2:41">
      <c r="H500" s="237"/>
      <c r="I500" s="237"/>
      <c r="J500" s="237"/>
      <c r="V500" s="1"/>
      <c r="AC500" s="242"/>
      <c r="AD500" s="242"/>
      <c r="AE500" s="242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38" t="s">
        <v>935</v>
      </c>
      <c r="F504" s="238"/>
      <c r="G504" s="238"/>
      <c r="H504" s="238"/>
      <c r="V504" s="1"/>
      <c r="X504" s="3" t="s">
        <v>5</v>
      </c>
      <c r="Y504" s="4" t="e">
        <f>IF(B504="PAGADO",0,C509)</f>
        <v>#REF!</v>
      </c>
      <c r="AA504" s="238" t="s">
        <v>919</v>
      </c>
      <c r="AB504" s="238"/>
      <c r="AC504" s="238"/>
      <c r="AD504" s="238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41" t="e">
        <f>IF(C509&lt;0,"NO PAGAR","COBRAR")</f>
        <v>#REF!</v>
      </c>
      <c r="C510" s="241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41" t="e">
        <f>IF(Y509&lt;0,"NO PAGAR","COBRAR")</f>
        <v>#REF!</v>
      </c>
      <c r="Y510" s="241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40" t="s">
        <v>16</v>
      </c>
      <c r="C511" s="24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0" t="s">
        <v>16</v>
      </c>
      <c r="Y511" s="240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36" t="s">
        <v>14</v>
      </c>
      <c r="F520" s="236"/>
      <c r="G520" s="236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36" t="s">
        <v>14</v>
      </c>
      <c r="AB520" s="236"/>
      <c r="AC520" s="236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6" t="s">
        <v>14</v>
      </c>
      <c r="O522" s="236"/>
      <c r="P522" s="236"/>
      <c r="Q522" s="236"/>
      <c r="R522" s="11">
        <f>SUM(R506:R521)</f>
        <v>1250.68</v>
      </c>
      <c r="S522" s="8"/>
      <c r="V522" s="1"/>
      <c r="X522" s="18"/>
      <c r="Y522" s="15"/>
      <c r="AJ522" s="236" t="s">
        <v>14</v>
      </c>
      <c r="AK522" s="236"/>
      <c r="AL522" s="236"/>
      <c r="AM522" s="236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37" t="s">
        <v>32</v>
      </c>
      <c r="I540" s="237"/>
      <c r="J540" s="237"/>
      <c r="V540" s="1"/>
      <c r="AA540" s="237" t="s">
        <v>33</v>
      </c>
      <c r="AB540" s="237"/>
      <c r="AC540" s="237"/>
    </row>
    <row r="541" spans="1:43">
      <c r="H541" s="237"/>
      <c r="I541" s="237"/>
      <c r="J541" s="237"/>
      <c r="V541" s="1"/>
      <c r="AA541" s="237"/>
      <c r="AB541" s="237"/>
      <c r="AC541" s="237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38" t="s">
        <v>914</v>
      </c>
      <c r="F545" s="238"/>
      <c r="G545" s="238"/>
      <c r="H545" s="238"/>
      <c r="V545" s="1"/>
      <c r="X545" s="3" t="s">
        <v>5</v>
      </c>
      <c r="Y545" s="4">
        <f>IF(B545="PAGADO",0,C550)</f>
        <v>0</v>
      </c>
      <c r="AA545" s="238" t="s">
        <v>914</v>
      </c>
      <c r="AB545" s="238"/>
      <c r="AC545" s="238"/>
      <c r="AD545" s="238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39" t="e">
        <f>IF(Y550&lt;0,"NO PAGAR","COBRAR'")</f>
        <v>#REF!</v>
      </c>
      <c r="Y551" s="239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39" t="e">
        <f>IF(C550&lt;0,"NO PAGAR","COBRAR'")</f>
        <v>#REF!</v>
      </c>
      <c r="C552" s="239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40" t="s">
        <v>16</v>
      </c>
      <c r="C553" s="240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40" t="s">
        <v>16</v>
      </c>
      <c r="Y553" s="240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36" t="s">
        <v>14</v>
      </c>
      <c r="F561" s="236"/>
      <c r="G561" s="236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36" t="s">
        <v>14</v>
      </c>
      <c r="AB561" s="236"/>
      <c r="AC561" s="236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36" t="s">
        <v>14</v>
      </c>
      <c r="O563" s="236"/>
      <c r="P563" s="236"/>
      <c r="Q563" s="236"/>
      <c r="R563" s="11">
        <f>SUM(R547:R562)</f>
        <v>0</v>
      </c>
      <c r="S563" s="8"/>
      <c r="V563" s="1"/>
      <c r="X563" s="18"/>
      <c r="Y563" s="15"/>
      <c r="AJ563" s="236" t="s">
        <v>14</v>
      </c>
      <c r="AK563" s="236"/>
      <c r="AL563" s="236"/>
      <c r="AM563" s="236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42" t="s">
        <v>0</v>
      </c>
      <c r="AD572" s="242"/>
      <c r="AE572" s="242"/>
    </row>
    <row r="573" spans="2:41">
      <c r="H573" s="237" t="s">
        <v>1</v>
      </c>
      <c r="I573" s="237"/>
      <c r="J573" s="237"/>
      <c r="V573" s="1"/>
      <c r="AC573" s="242"/>
      <c r="AD573" s="242"/>
      <c r="AE573" s="242"/>
    </row>
    <row r="574" spans="2:41">
      <c r="H574" s="237"/>
      <c r="I574" s="237"/>
      <c r="J574" s="237"/>
      <c r="V574" s="1"/>
      <c r="AC574" s="242"/>
      <c r="AD574" s="242"/>
      <c r="AE574" s="242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38" t="s">
        <v>41</v>
      </c>
      <c r="F578" s="238"/>
      <c r="G578" s="238"/>
      <c r="H578" s="238"/>
      <c r="V578" s="1"/>
      <c r="X578" s="3" t="s">
        <v>5</v>
      </c>
      <c r="Y578" s="4">
        <f>IF(B578="PAGADO",0,C583)</f>
        <v>0</v>
      </c>
      <c r="AA578" s="238" t="s">
        <v>955</v>
      </c>
      <c r="AB578" s="238"/>
      <c r="AC578" s="238"/>
      <c r="AD578" s="238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41" t="e">
        <f>IF(C583&lt;0,"NO PAGAR","COBRAR")</f>
        <v>#REF!</v>
      </c>
      <c r="C584" s="241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41" t="e">
        <f>IF(Y583&lt;0,"NO PAGAR","COBRAR")</f>
        <v>#REF!</v>
      </c>
      <c r="Y584" s="241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40" t="s">
        <v>16</v>
      </c>
      <c r="C585" s="240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40" t="s">
        <v>16</v>
      </c>
      <c r="Y585" s="240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36" t="s">
        <v>14</v>
      </c>
      <c r="F594" s="236"/>
      <c r="G594" s="236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36" t="s">
        <v>14</v>
      </c>
      <c r="AB594" s="236"/>
      <c r="AC594" s="236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36" t="s">
        <v>14</v>
      </c>
      <c r="O596" s="236"/>
      <c r="P596" s="236"/>
      <c r="Q596" s="236"/>
      <c r="R596" s="11">
        <f>SUM(R580:R595)</f>
        <v>0</v>
      </c>
      <c r="S596" s="8"/>
      <c r="V596" s="1"/>
      <c r="X596" s="18"/>
      <c r="Y596" s="15"/>
      <c r="AJ596" s="236" t="s">
        <v>14</v>
      </c>
      <c r="AK596" s="236"/>
      <c r="AL596" s="236"/>
      <c r="AM596" s="236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37" t="s">
        <v>32</v>
      </c>
      <c r="I618" s="237"/>
      <c r="J618" s="237"/>
      <c r="V618" s="1"/>
      <c r="AA618" s="237" t="s">
        <v>33</v>
      </c>
      <c r="AB618" s="237"/>
      <c r="AC618" s="237"/>
    </row>
    <row r="619" spans="1:43">
      <c r="H619" s="237"/>
      <c r="I619" s="237"/>
      <c r="J619" s="237"/>
      <c r="V619" s="1"/>
      <c r="AA619" s="237"/>
      <c r="AB619" s="237"/>
      <c r="AC619" s="237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38" t="s">
        <v>955</v>
      </c>
      <c r="F623" s="238"/>
      <c r="G623" s="238"/>
      <c r="H623" s="238"/>
      <c r="V623" s="1"/>
      <c r="X623" s="3" t="s">
        <v>5</v>
      </c>
      <c r="Y623" s="4">
        <f>IF(B623="PAGADO",0,C628)</f>
        <v>0</v>
      </c>
      <c r="AA623" s="238" t="s">
        <v>955</v>
      </c>
      <c r="AB623" s="238"/>
      <c r="AC623" s="238"/>
      <c r="AD623" s="238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39" t="e">
        <f>IF(Y628&lt;0,"NO PAGAR","COBRAR'")</f>
        <v>#REF!</v>
      </c>
      <c r="Y629" s="23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39" t="e">
        <f>IF(C628&lt;0,"NO PAGAR","COBRAR'")</f>
        <v>#REF!</v>
      </c>
      <c r="C630" s="239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40" t="s">
        <v>16</v>
      </c>
      <c r="C631" s="240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40" t="s">
        <v>16</v>
      </c>
      <c r="Y631" s="240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36" t="s">
        <v>14</v>
      </c>
      <c r="F639" s="236"/>
      <c r="G639" s="236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36" t="s">
        <v>14</v>
      </c>
      <c r="AB639" s="236"/>
      <c r="AC639" s="236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36" t="s">
        <v>14</v>
      </c>
      <c r="O641" s="236"/>
      <c r="P641" s="236"/>
      <c r="Q641" s="236"/>
      <c r="R641" s="11">
        <f>SUM(R625:R640)</f>
        <v>0</v>
      </c>
      <c r="S641" s="8"/>
      <c r="V641" s="1"/>
      <c r="X641" s="18"/>
      <c r="Y641" s="15"/>
      <c r="AJ641" s="236" t="s">
        <v>14</v>
      </c>
      <c r="AK641" s="236"/>
      <c r="AL641" s="236"/>
      <c r="AM641" s="236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37" t="s">
        <v>1</v>
      </c>
      <c r="I661" s="237"/>
      <c r="J661" s="237"/>
      <c r="V661" s="1"/>
      <c r="AC661" s="25" t="s">
        <v>0</v>
      </c>
      <c r="AD661" s="25"/>
      <c r="AE661" s="25"/>
    </row>
    <row r="662" spans="2:41" ht="15" customHeight="1">
      <c r="H662" s="237"/>
      <c r="I662" s="237"/>
      <c r="J662" s="237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38" t="s">
        <v>955</v>
      </c>
      <c r="F664" s="238"/>
      <c r="G664" s="238"/>
      <c r="H664" s="238"/>
      <c r="O664" s="244" t="s">
        <v>51</v>
      </c>
      <c r="P664" s="244"/>
      <c r="Q664" s="244"/>
      <c r="V664" s="1"/>
      <c r="X664" s="3" t="s">
        <v>91</v>
      </c>
      <c r="Y664" s="4" t="e">
        <f>IF(B664="PAGADO",0,C669)</f>
        <v>#REF!</v>
      </c>
      <c r="AA664" s="238" t="s">
        <v>41</v>
      </c>
      <c r="AB664" s="238"/>
      <c r="AC664" s="238"/>
      <c r="AD664" s="238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41" t="e">
        <f>IF(C669&lt;0,"NO PAGAR","COBRAR")</f>
        <v>#REF!</v>
      </c>
      <c r="C670" s="241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41" t="e">
        <f>IF(Y669&lt;0,"NO PAGAR","COBRAR")</f>
        <v>#REF!</v>
      </c>
      <c r="Y670" s="241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40" t="s">
        <v>16</v>
      </c>
      <c r="C671" s="240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40" t="s">
        <v>16</v>
      </c>
      <c r="Y671" s="240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36" t="s">
        <v>14</v>
      </c>
      <c r="F680" s="236"/>
      <c r="G680" s="236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36" t="s">
        <v>14</v>
      </c>
      <c r="AB680" s="236"/>
      <c r="AC680" s="236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36" t="s">
        <v>14</v>
      </c>
      <c r="O682" s="236"/>
      <c r="P682" s="236"/>
      <c r="Q682" s="236"/>
      <c r="R682" s="11">
        <f>SUM(R666:R681)</f>
        <v>2399.1799999999998</v>
      </c>
      <c r="S682" s="8"/>
      <c r="V682" s="1"/>
      <c r="X682" s="18"/>
      <c r="Y682" s="15"/>
      <c r="AJ682" s="236" t="s">
        <v>14</v>
      </c>
      <c r="AK682" s="236"/>
      <c r="AL682" s="236"/>
      <c r="AM682" s="236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37" t="s">
        <v>32</v>
      </c>
      <c r="I704" s="237"/>
      <c r="J704" s="237"/>
      <c r="V704" s="1"/>
      <c r="AA704" s="237" t="s">
        <v>33</v>
      </c>
      <c r="AB704" s="237"/>
      <c r="AC704" s="237"/>
    </row>
    <row r="705" spans="2:41">
      <c r="H705" s="237"/>
      <c r="I705" s="237"/>
      <c r="J705" s="237"/>
      <c r="V705" s="1"/>
      <c r="AA705" s="237"/>
      <c r="AB705" s="237"/>
      <c r="AC705" s="237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38" t="s">
        <v>41</v>
      </c>
      <c r="F707" s="238"/>
      <c r="G707" s="238"/>
      <c r="H707" s="238"/>
      <c r="V707" s="1"/>
      <c r="X707" s="3" t="s">
        <v>5</v>
      </c>
      <c r="Y707" s="4">
        <f>IF(B707="PAGADO",0,C712)</f>
        <v>0</v>
      </c>
      <c r="AA707" s="238" t="s">
        <v>914</v>
      </c>
      <c r="AB707" s="238"/>
      <c r="AC707" s="238"/>
      <c r="AD707" s="238"/>
      <c r="AK707" s="238" t="s">
        <v>19</v>
      </c>
      <c r="AL707" s="238"/>
      <c r="AM707" s="238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39" t="e">
        <f>IF(Y712&lt;0,"NO PAGAR","COBRAR'")</f>
        <v>#REF!</v>
      </c>
      <c r="Y713" s="239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39" t="e">
        <f>IF(C712&lt;0,"NO PAGAR","COBRAR'")</f>
        <v>#REF!</v>
      </c>
      <c r="C714" s="239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40" t="s">
        <v>16</v>
      </c>
      <c r="C715" s="240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40" t="s">
        <v>16</v>
      </c>
      <c r="Y715" s="240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36" t="s">
        <v>14</v>
      </c>
      <c r="F723" s="236"/>
      <c r="G723" s="236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36" t="s">
        <v>14</v>
      </c>
      <c r="AB723" s="236"/>
      <c r="AC723" s="236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36" t="s">
        <v>14</v>
      </c>
      <c r="O725" s="236"/>
      <c r="P725" s="236"/>
      <c r="Q725" s="236"/>
      <c r="R725" s="11">
        <f>SUM(R709:R724)</f>
        <v>0</v>
      </c>
      <c r="S725" s="8"/>
      <c r="V725" s="1"/>
      <c r="X725" s="18"/>
      <c r="Y725" s="15"/>
      <c r="AJ725" s="236" t="s">
        <v>14</v>
      </c>
      <c r="AK725" s="236"/>
      <c r="AL725" s="236"/>
      <c r="AM725" s="236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42" t="s">
        <v>0</v>
      </c>
      <c r="AD746" s="242"/>
      <c r="AE746" s="242"/>
    </row>
    <row r="747" spans="2:31">
      <c r="H747" s="237" t="s">
        <v>1</v>
      </c>
      <c r="I747" s="237"/>
      <c r="J747" s="237"/>
      <c r="V747" s="1"/>
      <c r="AC747" s="242"/>
      <c r="AD747" s="242"/>
      <c r="AE747" s="242"/>
    </row>
    <row r="748" spans="2:31">
      <c r="H748" s="237"/>
      <c r="I748" s="237"/>
      <c r="J748" s="237"/>
      <c r="V748" s="1"/>
      <c r="AC748" s="242"/>
      <c r="AD748" s="242"/>
      <c r="AE748" s="242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38" t="s">
        <v>41</v>
      </c>
      <c r="F752" s="238"/>
      <c r="G752" s="238"/>
      <c r="H752" s="238"/>
      <c r="V752" s="1"/>
      <c r="X752" s="3" t="s">
        <v>5</v>
      </c>
      <c r="Y752" s="4">
        <f>IF(B752="PAGADO",0,C757)</f>
        <v>0</v>
      </c>
      <c r="AA752" s="238" t="s">
        <v>41</v>
      </c>
      <c r="AB752" s="238"/>
      <c r="AC752" s="238"/>
      <c r="AD752" s="238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41" t="e">
        <f>IF(C757&lt;0,"NO PAGAR","COBRAR")</f>
        <v>#REF!</v>
      </c>
      <c r="C758" s="241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41" t="e">
        <f>IF(Y757&lt;0,"NO PAGAR","COBRAR")</f>
        <v>#REF!</v>
      </c>
      <c r="Y758" s="241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40" t="s">
        <v>16</v>
      </c>
      <c r="C759" s="240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40" t="s">
        <v>16</v>
      </c>
      <c r="Y759" s="240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36" t="s">
        <v>14</v>
      </c>
      <c r="F768" s="236"/>
      <c r="G768" s="236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36" t="s">
        <v>14</v>
      </c>
      <c r="AB768" s="236"/>
      <c r="AC768" s="236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36" t="s">
        <v>14</v>
      </c>
      <c r="O770" s="236"/>
      <c r="P770" s="236"/>
      <c r="Q770" s="236"/>
      <c r="R770" s="11">
        <f>SUM(R754:R769)</f>
        <v>7</v>
      </c>
      <c r="S770" s="8"/>
      <c r="V770" s="1"/>
      <c r="X770" s="18"/>
      <c r="Y770" s="15"/>
      <c r="AJ770" s="236" t="s">
        <v>14</v>
      </c>
      <c r="AK770" s="236"/>
      <c r="AL770" s="236"/>
      <c r="AM770" s="236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37" t="s">
        <v>32</v>
      </c>
      <c r="I792" s="237"/>
      <c r="J792" s="237"/>
      <c r="V792" s="1"/>
      <c r="AA792" s="237" t="s">
        <v>33</v>
      </c>
      <c r="AB792" s="237"/>
      <c r="AC792" s="237"/>
    </row>
    <row r="793" spans="1:43">
      <c r="H793" s="237"/>
      <c r="I793" s="237"/>
      <c r="J793" s="237"/>
      <c r="V793" s="1"/>
      <c r="AA793" s="237"/>
      <c r="AB793" s="237"/>
      <c r="AC793" s="237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38" t="s">
        <v>41</v>
      </c>
      <c r="F795" s="238"/>
      <c r="G795" s="238"/>
      <c r="H795" s="238"/>
      <c r="V795" s="1"/>
      <c r="X795" s="3" t="s">
        <v>5</v>
      </c>
      <c r="Y795" s="4" t="e">
        <f>IF(B1591="PAGADO",0,C800)</f>
        <v>#REF!</v>
      </c>
      <c r="AA795" s="238" t="s">
        <v>955</v>
      </c>
      <c r="AB795" s="238"/>
      <c r="AC795" s="238"/>
      <c r="AD795" s="238"/>
      <c r="AK795" s="258" t="s">
        <v>51</v>
      </c>
      <c r="AL795" s="258"/>
      <c r="AM795" s="258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39" t="e">
        <f>IF(Y800&lt;0,"NO PAGAR","COBRAR'")</f>
        <v>#REF!</v>
      </c>
      <c r="Y801" s="239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39" t="e">
        <f>IF(C800&lt;0,"NO PAGAR","COBRAR'")</f>
        <v>#REF!</v>
      </c>
      <c r="C802" s="239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40" t="s">
        <v>16</v>
      </c>
      <c r="C803" s="240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40" t="s">
        <v>16</v>
      </c>
      <c r="Y803" s="240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36" t="s">
        <v>14</v>
      </c>
      <c r="F811" s="236"/>
      <c r="G811" s="236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36" t="s">
        <v>14</v>
      </c>
      <c r="AB811" s="236"/>
      <c r="AC811" s="236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36" t="s">
        <v>14</v>
      </c>
      <c r="O813" s="236"/>
      <c r="P813" s="236"/>
      <c r="Q813" s="236"/>
      <c r="R813" s="11">
        <f>SUM(R797:R812)</f>
        <v>0</v>
      </c>
      <c r="S813" s="8"/>
      <c r="V813" s="1"/>
      <c r="X813" s="18"/>
      <c r="Y813" s="15"/>
      <c r="AJ813" s="236" t="s">
        <v>14</v>
      </c>
      <c r="AK813" s="236"/>
      <c r="AL813" s="236"/>
      <c r="AM813" s="236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42" t="s">
        <v>0</v>
      </c>
      <c r="AD837" s="242"/>
      <c r="AE837" s="242"/>
    </row>
    <row r="838" spans="2:41">
      <c r="H838" s="237" t="s">
        <v>1</v>
      </c>
      <c r="I838" s="237"/>
      <c r="J838" s="237"/>
      <c r="V838" s="1"/>
      <c r="AC838" s="242"/>
      <c r="AD838" s="242"/>
      <c r="AE838" s="242"/>
    </row>
    <row r="839" spans="2:41">
      <c r="H839" s="237"/>
      <c r="I839" s="237"/>
      <c r="J839" s="237"/>
      <c r="V839" s="1"/>
      <c r="AC839" s="242"/>
      <c r="AD839" s="242"/>
      <c r="AE839" s="242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38" t="s">
        <v>41</v>
      </c>
      <c r="F843" s="238"/>
      <c r="G843" s="238"/>
      <c r="H843" s="238"/>
      <c r="V843" s="1"/>
      <c r="X843" s="3" t="s">
        <v>5</v>
      </c>
      <c r="Y843" s="4" t="e">
        <f>IF(B843="PAGADO",0,C848)</f>
        <v>#REF!</v>
      </c>
      <c r="AA843" s="238" t="s">
        <v>41</v>
      </c>
      <c r="AB843" s="238"/>
      <c r="AC843" s="238"/>
      <c r="AD843" s="238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41" t="e">
        <f>IF(C848&lt;0,"NO PAGAR","COBRAR")</f>
        <v>#REF!</v>
      </c>
      <c r="C849" s="241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41" t="e">
        <f>IF(Y848&lt;0,"NO PAGAR","COBRAR")</f>
        <v>#REF!</v>
      </c>
      <c r="Y849" s="241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40" t="s">
        <v>16</v>
      </c>
      <c r="C850" s="240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40" t="s">
        <v>16</v>
      </c>
      <c r="Y850" s="240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36" t="s">
        <v>14</v>
      </c>
      <c r="F859" s="236"/>
      <c r="G859" s="236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36" t="s">
        <v>14</v>
      </c>
      <c r="AB859" s="236"/>
      <c r="AC859" s="236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36" t="s">
        <v>14</v>
      </c>
      <c r="O861" s="236"/>
      <c r="P861" s="236"/>
      <c r="Q861" s="236"/>
      <c r="R861" s="11">
        <f>SUM(R845:R860)</f>
        <v>400</v>
      </c>
      <c r="S861" s="8"/>
      <c r="V861" s="1"/>
      <c r="X861" s="18"/>
      <c r="Y861" s="15"/>
      <c r="AJ861" s="236" t="s">
        <v>14</v>
      </c>
      <c r="AK861" s="236"/>
      <c r="AL861" s="236"/>
      <c r="AM861" s="236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37" t="s">
        <v>32</v>
      </c>
      <c r="I883" s="237"/>
      <c r="J883" s="237"/>
      <c r="V883" s="1"/>
      <c r="AA883" s="237" t="s">
        <v>33</v>
      </c>
      <c r="AB883" s="237"/>
      <c r="AC883" s="237"/>
    </row>
    <row r="884" spans="1:43">
      <c r="H884" s="237"/>
      <c r="I884" s="237"/>
      <c r="J884" s="237"/>
      <c r="V884" s="1"/>
      <c r="AA884" s="237"/>
      <c r="AB884" s="237"/>
      <c r="AC884" s="237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38" t="s">
        <v>914</v>
      </c>
      <c r="F886" s="238"/>
      <c r="G886" s="238"/>
      <c r="H886" s="238"/>
      <c r="O886" s="238" t="s">
        <v>19</v>
      </c>
      <c r="P886" s="238"/>
      <c r="Q886" s="238"/>
      <c r="V886" s="1"/>
      <c r="X886" s="3" t="s">
        <v>5</v>
      </c>
      <c r="Y886" s="4">
        <f>IF(B886="PAGADO",0,C891)</f>
        <v>0</v>
      </c>
      <c r="AA886" s="238" t="s">
        <v>914</v>
      </c>
      <c r="AB886" s="238"/>
      <c r="AC886" s="238"/>
      <c r="AD886" s="238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39" t="e">
        <f>IF(Y891&lt;0,"NO PAGAR","COBRAR'")</f>
        <v>#REF!</v>
      </c>
      <c r="Y892" s="239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39" t="e">
        <f>IF(C891&lt;0,"NO PAGAR","COBRAR'")</f>
        <v>#REF!</v>
      </c>
      <c r="C893" s="239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40" t="s">
        <v>16</v>
      </c>
      <c r="C894" s="240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40" t="s">
        <v>16</v>
      </c>
      <c r="Y894" s="240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36" t="s">
        <v>14</v>
      </c>
      <c r="F902" s="236"/>
      <c r="G902" s="236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36" t="s">
        <v>14</v>
      </c>
      <c r="AB902" s="236"/>
      <c r="AC902" s="236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36" t="s">
        <v>14</v>
      </c>
      <c r="O904" s="236"/>
      <c r="P904" s="236"/>
      <c r="Q904" s="236"/>
      <c r="R904" s="11">
        <f>SUM(R888:R903)</f>
        <v>250</v>
      </c>
      <c r="S904" s="8"/>
      <c r="V904" s="1"/>
      <c r="X904" s="18"/>
      <c r="Y904" s="15"/>
      <c r="AJ904" s="236" t="s">
        <v>14</v>
      </c>
      <c r="AK904" s="236"/>
      <c r="AL904" s="236"/>
      <c r="AM904" s="236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42" t="s">
        <v>0</v>
      </c>
      <c r="AD927" s="242"/>
      <c r="AE927" s="242"/>
    </row>
    <row r="928" spans="2:31">
      <c r="H928" s="237" t="s">
        <v>1</v>
      </c>
      <c r="I928" s="237"/>
      <c r="J928" s="237"/>
      <c r="V928" s="1"/>
      <c r="AC928" s="242"/>
      <c r="AD928" s="242"/>
      <c r="AE928" s="242"/>
    </row>
    <row r="929" spans="2:41">
      <c r="H929" s="237"/>
      <c r="I929" s="237"/>
      <c r="J929" s="237"/>
      <c r="V929" s="1"/>
      <c r="AC929" s="242"/>
      <c r="AD929" s="242"/>
      <c r="AE929" s="242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38" t="s">
        <v>41</v>
      </c>
      <c r="F933" s="238"/>
      <c r="G933" s="238"/>
      <c r="H933" s="238"/>
      <c r="O933" s="257" t="s">
        <v>51</v>
      </c>
      <c r="P933" s="257"/>
      <c r="Q933" s="257"/>
      <c r="V933" s="1"/>
      <c r="X933" s="3" t="s">
        <v>5</v>
      </c>
      <c r="Y933" s="4" t="e">
        <f>IF(B933="PAGADO",0,C938)</f>
        <v>#REF!</v>
      </c>
      <c r="AA933" s="238" t="s">
        <v>41</v>
      </c>
      <c r="AB933" s="238"/>
      <c r="AC933" s="238"/>
      <c r="AD933" s="238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41" t="e">
        <f>IF(C938&lt;0,"NO PAGAR","COBRAR")</f>
        <v>#REF!</v>
      </c>
      <c r="C939" s="241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41" t="e">
        <f>IF(Y938&lt;0,"NO PAGAR","COBRAR")</f>
        <v>#REF!</v>
      </c>
      <c r="Y939" s="241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40" t="s">
        <v>16</v>
      </c>
      <c r="C940" s="240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0" t="s">
        <v>16</v>
      </c>
      <c r="Y940" s="240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36" t="s">
        <v>14</v>
      </c>
      <c r="F949" s="236"/>
      <c r="G949" s="236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36" t="s">
        <v>14</v>
      </c>
      <c r="AB949" s="236"/>
      <c r="AC949" s="236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36"/>
      <c r="O951" s="236"/>
      <c r="P951" s="236"/>
      <c r="Q951" s="236"/>
      <c r="R951" s="11"/>
      <c r="S951" s="8"/>
      <c r="V951" s="1"/>
      <c r="X951" s="18"/>
      <c r="Y951" s="15"/>
      <c r="AJ951" s="236" t="s">
        <v>14</v>
      </c>
      <c r="AK951" s="236"/>
      <c r="AL951" s="236"/>
      <c r="AM951" s="236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37" t="s">
        <v>32</v>
      </c>
      <c r="I973" s="237"/>
      <c r="J973" s="237"/>
      <c r="V973" s="1"/>
      <c r="AA973" s="237" t="s">
        <v>33</v>
      </c>
      <c r="AB973" s="237"/>
      <c r="AC973" s="237"/>
    </row>
    <row r="974" spans="1:43">
      <c r="H974" s="237"/>
      <c r="I974" s="237"/>
      <c r="J974" s="237"/>
      <c r="V974" s="1"/>
      <c r="AA974" s="237"/>
      <c r="AB974" s="237"/>
      <c r="AC974" s="237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38" t="s">
        <v>955</v>
      </c>
      <c r="F978" s="238"/>
      <c r="G978" s="238"/>
      <c r="H978" s="238"/>
      <c r="V978" s="1"/>
      <c r="X978" s="3" t="s">
        <v>5</v>
      </c>
      <c r="Y978" s="4" t="e">
        <f>IF(B1778="PAGADO",0,C983)</f>
        <v>#REF!</v>
      </c>
      <c r="AA978" s="238" t="s">
        <v>41</v>
      </c>
      <c r="AB978" s="238"/>
      <c r="AC978" s="238"/>
      <c r="AD978" s="238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39" t="e">
        <f>IF(Y983&lt;0,"NO PAGAR","COBRAR'")</f>
        <v>#REF!</v>
      </c>
      <c r="Y984" s="239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39" t="e">
        <f>IF(C983&lt;0,"NO PAGAR","COBRAR'")</f>
        <v>#REF!</v>
      </c>
      <c r="C985" s="239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0" t="s">
        <v>16</v>
      </c>
      <c r="C986" s="240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40" t="s">
        <v>16</v>
      </c>
      <c r="Y986" s="240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36" t="s">
        <v>14</v>
      </c>
      <c r="F994" s="236"/>
      <c r="G994" s="236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36" t="s">
        <v>14</v>
      </c>
      <c r="AB994" s="236"/>
      <c r="AC994" s="236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36" t="s">
        <v>14</v>
      </c>
      <c r="O996" s="236"/>
      <c r="P996" s="236"/>
      <c r="Q996" s="236"/>
      <c r="R996" s="11">
        <f>SUM(R980:R995)</f>
        <v>2220</v>
      </c>
      <c r="S996" s="8"/>
      <c r="V996" s="1"/>
      <c r="X996" s="18"/>
      <c r="Y996" s="15"/>
      <c r="AJ996" s="236" t="s">
        <v>14</v>
      </c>
      <c r="AK996" s="236"/>
      <c r="AL996" s="236"/>
      <c r="AM996" s="236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Y55" zoomScale="93" zoomScaleNormal="93" workbookViewId="0">
      <selection activeCell="Y71" sqref="Y7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1000</v>
      </c>
      <c r="F8" s="238"/>
      <c r="G8" s="238"/>
      <c r="H8" s="238"/>
      <c r="V8" s="1"/>
      <c r="X8" s="3" t="s">
        <v>40</v>
      </c>
      <c r="Y8" s="4">
        <f>IF(B8="PAGADO",0,C13)</f>
        <v>-473.15900000000011</v>
      </c>
      <c r="AA8" s="238" t="s">
        <v>1000</v>
      </c>
      <c r="AB8" s="238"/>
      <c r="AC8" s="238"/>
      <c r="AD8" s="238"/>
      <c r="AK8" s="247" t="s">
        <v>19</v>
      </c>
      <c r="AL8" s="247"/>
      <c r="AM8" s="247"/>
      <c r="AN8" s="247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36" t="s">
        <v>14</v>
      </c>
      <c r="F24" s="236"/>
      <c r="G24" s="236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782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38" t="s">
        <v>1000</v>
      </c>
      <c r="F53" s="238"/>
      <c r="G53" s="238"/>
      <c r="H53" s="238"/>
      <c r="V53" s="1"/>
      <c r="X53" s="3" t="s">
        <v>5</v>
      </c>
      <c r="Y53" s="4">
        <f>IF(B53="PAGADO",0,C58)</f>
        <v>-2364.7090000000003</v>
      </c>
      <c r="AA53" s="238" t="s">
        <v>1005</v>
      </c>
      <c r="AB53" s="238"/>
      <c r="AC53" s="238"/>
      <c r="AD53" s="238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340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1296</v>
      </c>
      <c r="AC55" s="8" t="s">
        <v>571</v>
      </c>
      <c r="AD55" s="10">
        <v>110</v>
      </c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340</v>
      </c>
      <c r="AA56" s="9">
        <v>45647</v>
      </c>
      <c r="AB56" s="8" t="s">
        <v>1296</v>
      </c>
      <c r="AC56" s="8" t="s">
        <v>571</v>
      </c>
      <c r="AD56" s="10">
        <v>110</v>
      </c>
      <c r="AJ56" s="23"/>
      <c r="AK56" s="8"/>
      <c r="AL56" s="8"/>
      <c r="AM56" s="8"/>
      <c r="AN56" s="11"/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2628.4390000000003</v>
      </c>
      <c r="AA57" s="9">
        <v>45619</v>
      </c>
      <c r="AB57" s="8" t="s">
        <v>890</v>
      </c>
      <c r="AC57" s="8" t="s">
        <v>81</v>
      </c>
      <c r="AD57" s="10">
        <v>120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-2288.4390000000003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39" t="str">
        <f>IF(Y58&lt;0,"NO PAGAR","COBRAR'")</f>
        <v>NO PAGAR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36" t="s">
        <v>14</v>
      </c>
      <c r="F69" s="236"/>
      <c r="G69" s="236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340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1748.94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1685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1684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1683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1682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2628.4390000000003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42" t="s">
        <v>0</v>
      </c>
      <c r="AD95" s="242"/>
      <c r="AE95" s="242"/>
    </row>
    <row r="96" spans="8:31">
      <c r="H96" s="237" t="s">
        <v>1</v>
      </c>
      <c r="I96" s="237"/>
      <c r="J96" s="237"/>
      <c r="V96" s="1"/>
      <c r="AC96" s="242"/>
      <c r="AD96" s="242"/>
      <c r="AE96" s="242"/>
    </row>
    <row r="97" spans="2:41">
      <c r="H97" s="237"/>
      <c r="I97" s="237"/>
      <c r="J97" s="237"/>
      <c r="V97" s="1"/>
      <c r="AC97" s="242"/>
      <c r="AD97" s="242"/>
      <c r="AE97" s="24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-2288.4390000000003</v>
      </c>
      <c r="E101" s="238" t="s">
        <v>1000</v>
      </c>
      <c r="F101" s="238"/>
      <c r="G101" s="238"/>
      <c r="H101" s="238"/>
      <c r="V101" s="1"/>
      <c r="X101" s="3" t="s">
        <v>5</v>
      </c>
      <c r="Y101" s="4">
        <f>IF(B101="PAGADO",0,C106)</f>
        <v>-2288.4390000000003</v>
      </c>
      <c r="AA101" s="238" t="s">
        <v>1000</v>
      </c>
      <c r="AB101" s="238"/>
      <c r="AC101" s="238"/>
      <c r="AD101" s="238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2288.4390000000003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2288.4390000000003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-2288.4390000000003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-2288.4390000000003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41" t="str">
        <f>IF(C106&lt;0,"NO PAGAR","COBRAR")</f>
        <v>NO PAGAR</v>
      </c>
      <c r="C107" s="241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1" t="str">
        <f>IF(Y106&lt;0,"NO PAGAR","COBRAR")</f>
        <v>NO PAGAR</v>
      </c>
      <c r="Y107" s="241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0" t="s">
        <v>16</v>
      </c>
      <c r="C108" s="240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0" t="s">
        <v>16</v>
      </c>
      <c r="Y108" s="240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2288.4390000000003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2288.4390000000003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36" t="s">
        <v>14</v>
      </c>
      <c r="F117" s="236"/>
      <c r="G117" s="236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6" t="s">
        <v>14</v>
      </c>
      <c r="AB117" s="236"/>
      <c r="AC117" s="23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36" t="s">
        <v>14</v>
      </c>
      <c r="O119" s="236"/>
      <c r="P119" s="236"/>
      <c r="Q119" s="236"/>
      <c r="R119" s="11">
        <f>SUM(R103:R118)</f>
        <v>0</v>
      </c>
      <c r="S119" s="8"/>
      <c r="V119" s="1"/>
      <c r="X119" s="18"/>
      <c r="Y119" s="15"/>
      <c r="AJ119" s="236" t="s">
        <v>14</v>
      </c>
      <c r="AK119" s="236"/>
      <c r="AL119" s="236"/>
      <c r="AM119" s="236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2288.4390000000003</v>
      </c>
      <c r="V120" s="1"/>
      <c r="X120" s="21" t="s">
        <v>28</v>
      </c>
      <c r="Y120" s="22">
        <f>SUM(Y109:Y119)</f>
        <v>2288.4390000000003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37" t="s">
        <v>32</v>
      </c>
      <c r="I129" s="237"/>
      <c r="J129" s="237"/>
      <c r="V129" s="1"/>
      <c r="AA129" s="237" t="s">
        <v>33</v>
      </c>
      <c r="AB129" s="237"/>
      <c r="AC129" s="237"/>
    </row>
    <row r="130" spans="2:41">
      <c r="H130" s="237"/>
      <c r="I130" s="237"/>
      <c r="J130" s="237"/>
      <c r="V130" s="1"/>
      <c r="AA130" s="237"/>
      <c r="AB130" s="237"/>
      <c r="AC130" s="237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-2288.4390000000003</v>
      </c>
      <c r="E134" s="238" t="s">
        <v>1005</v>
      </c>
      <c r="F134" s="238"/>
      <c r="G134" s="238"/>
      <c r="H134" s="238"/>
      <c r="V134" s="1"/>
      <c r="X134" s="3" t="s">
        <v>5</v>
      </c>
      <c r="Y134" s="4">
        <f>IF(B134="PAGADO",0,C139)</f>
        <v>-2968.4390000000003</v>
      </c>
      <c r="AA134" s="238" t="s">
        <v>1012</v>
      </c>
      <c r="AB134" s="238"/>
      <c r="AC134" s="238"/>
      <c r="AD134" s="238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3868.4390000000003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3178.9190000000003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-2968.4390000000003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-2353.9190000000003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39" t="str">
        <f>IF(Y139&lt;0,"NO PAGAR","COBRAR'")</f>
        <v>NO PAGAR</v>
      </c>
      <c r="Y140" s="239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39" t="str">
        <f>IF(C139&lt;0,"NO PAGAR","COBRAR'")</f>
        <v>NO PAGAR</v>
      </c>
      <c r="C141" s="239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40" t="s">
        <v>16</v>
      </c>
      <c r="C142" s="240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0" t="s">
        <v>16</v>
      </c>
      <c r="Y142" s="240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2288.4390000000003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2968.4390000000003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36" t="s">
        <v>14</v>
      </c>
      <c r="F150" s="236"/>
      <c r="G150" s="236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36" t="s">
        <v>14</v>
      </c>
      <c r="AB150" s="236"/>
      <c r="AC150" s="236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3868.4390000000003</v>
      </c>
      <c r="N152" s="236" t="s">
        <v>14</v>
      </c>
      <c r="O152" s="236"/>
      <c r="P152" s="236"/>
      <c r="Q152" s="236"/>
      <c r="R152" s="11">
        <f>SUM(R136:R151)</f>
        <v>1580</v>
      </c>
      <c r="S152" s="8"/>
      <c r="V152" s="1"/>
      <c r="X152" s="18"/>
      <c r="Y152" s="15"/>
      <c r="AJ152" s="236" t="s">
        <v>14</v>
      </c>
      <c r="AK152" s="236"/>
      <c r="AL152" s="236"/>
      <c r="AM152" s="236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3178.9190000000003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42" t="s">
        <v>0</v>
      </c>
      <c r="AD168" s="242"/>
      <c r="AE168" s="242"/>
    </row>
    <row r="169" spans="2:41">
      <c r="H169" s="237" t="s">
        <v>1</v>
      </c>
      <c r="I169" s="237"/>
      <c r="J169" s="237"/>
      <c r="V169" s="1"/>
      <c r="AC169" s="242"/>
      <c r="AD169" s="242"/>
      <c r="AE169" s="242"/>
    </row>
    <row r="170" spans="2:41">
      <c r="H170" s="237"/>
      <c r="I170" s="237"/>
      <c r="J170" s="237"/>
      <c r="V170" s="1"/>
      <c r="AC170" s="242"/>
      <c r="AD170" s="242"/>
      <c r="AE170" s="242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-2353.9190000000003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38" t="s">
        <v>1012</v>
      </c>
      <c r="F174" s="238"/>
      <c r="G174" s="238"/>
      <c r="H174" s="238"/>
      <c r="V174" s="1"/>
      <c r="X174" s="3" t="s">
        <v>5</v>
      </c>
      <c r="Y174" s="4">
        <f>IF(B173="PAGADO",0,C178)</f>
        <v>-2393.9190000000003</v>
      </c>
      <c r="AA174" s="238" t="s">
        <v>1012</v>
      </c>
      <c r="AB174" s="238"/>
      <c r="AC174" s="238"/>
      <c r="AD174" s="238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2923.9190000000003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-2393.9190000000003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3916.3890000000006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41" t="str">
        <f>IF(C178&lt;0,"NO PAGAR","COBRAR")</f>
        <v>NO PAGAR</v>
      </c>
      <c r="C179" s="241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-3556.3890000000006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40" t="s">
        <v>16</v>
      </c>
      <c r="C180" s="240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41" t="str">
        <f>IF(Y179&lt;0,"NO PAGAR","COBRAR")</f>
        <v>NO PAGAR</v>
      </c>
      <c r="Y180" s="241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2353.9190000000003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40" t="s">
        <v>16</v>
      </c>
      <c r="Y181" s="240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2393.9190000000003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36" t="s">
        <v>14</v>
      </c>
      <c r="F190" s="236"/>
      <c r="G190" s="236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36" t="s">
        <v>14</v>
      </c>
      <c r="AB190" s="236"/>
      <c r="AC190" s="236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36" t="s">
        <v>14</v>
      </c>
      <c r="O192" s="236"/>
      <c r="P192" s="236"/>
      <c r="Q192" s="236"/>
      <c r="R192" s="11">
        <f>SUM(R176:R191)</f>
        <v>450</v>
      </c>
      <c r="S192" s="8"/>
      <c r="V192" s="1"/>
      <c r="X192" s="18"/>
      <c r="Y192" s="15"/>
      <c r="AJ192" s="236" t="s">
        <v>14</v>
      </c>
      <c r="AK192" s="236"/>
      <c r="AL192" s="236"/>
      <c r="AM192" s="236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2923.9190000000003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3916.3890000000006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37" t="s">
        <v>32</v>
      </c>
      <c r="I214" s="237"/>
      <c r="J214" s="237"/>
      <c r="V214" s="1"/>
      <c r="AA214" s="237" t="s">
        <v>33</v>
      </c>
      <c r="AB214" s="237"/>
      <c r="AC214" s="237"/>
    </row>
    <row r="215" spans="1:43">
      <c r="H215" s="237"/>
      <c r="I215" s="237"/>
      <c r="J215" s="237"/>
      <c r="V215" s="1"/>
      <c r="AA215" s="237"/>
      <c r="AB215" s="237"/>
      <c r="AC215" s="237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-3556.3890000000006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38" t="s">
        <v>1012</v>
      </c>
      <c r="F219" s="238"/>
      <c r="G219" s="238"/>
      <c r="H219" s="238"/>
      <c r="V219" s="1"/>
      <c r="X219" s="3" t="s">
        <v>5</v>
      </c>
      <c r="Y219" s="4">
        <f>IF(B239="PAGADO",0,C223)</f>
        <v>-3731.389000000001</v>
      </c>
      <c r="AA219" s="238" t="s">
        <v>1024</v>
      </c>
      <c r="AB219" s="238"/>
      <c r="AC219" s="238"/>
      <c r="AD219" s="238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5136.389000000001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-3731.389000000001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39" t="str">
        <f>IF(C223&lt;0,"NO PAGAR","COBRAR'")</f>
        <v>NO PAGAR</v>
      </c>
      <c r="C225" s="239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39" t="e">
        <f>IF(Y224&lt;0,"NO PAGAR","COBRAR'")</f>
        <v>#REF!</v>
      </c>
      <c r="Y225" s="239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40" t="s">
        <v>16</v>
      </c>
      <c r="C226" s="240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3556.3890000000006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40" t="s">
        <v>16</v>
      </c>
      <c r="Y227" s="240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3731.389000000001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36" t="s">
        <v>14</v>
      </c>
      <c r="F235" s="236"/>
      <c r="G235" s="236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36" t="s">
        <v>14</v>
      </c>
      <c r="AB235" s="236"/>
      <c r="AC235" s="236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36" t="s">
        <v>14</v>
      </c>
      <c r="O237" s="236"/>
      <c r="P237" s="236"/>
      <c r="Q237" s="236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36" t="s">
        <v>14</v>
      </c>
      <c r="AK237" s="236"/>
      <c r="AL237" s="236"/>
      <c r="AM237" s="236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5136.389000000001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42" t="s">
        <v>0</v>
      </c>
      <c r="AD260" s="242"/>
      <c r="AE260" s="242"/>
    </row>
    <row r="261" spans="2:41">
      <c r="H261" s="237" t="s">
        <v>1</v>
      </c>
      <c r="I261" s="237"/>
      <c r="J261" s="237"/>
      <c r="V261" s="1"/>
      <c r="AC261" s="242"/>
      <c r="AD261" s="242"/>
      <c r="AE261" s="242"/>
    </row>
    <row r="262" spans="2:41">
      <c r="H262" s="237"/>
      <c r="I262" s="237"/>
      <c r="J262" s="237"/>
      <c r="V262" s="1"/>
      <c r="AC262" s="242"/>
      <c r="AD262" s="242"/>
      <c r="AE262" s="242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38" t="s">
        <v>1034</v>
      </c>
      <c r="F266" s="238"/>
      <c r="G266" s="238"/>
      <c r="H266" s="238"/>
      <c r="V266" s="1"/>
      <c r="X266" s="3" t="s">
        <v>5</v>
      </c>
      <c r="Y266" s="4" t="e">
        <f>IF(B265="PAGADO",0,C270)</f>
        <v>#REF!</v>
      </c>
      <c r="AA266" s="238" t="s">
        <v>1034</v>
      </c>
      <c r="AB266" s="238"/>
      <c r="AC266" s="238"/>
      <c r="AD266" s="238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41" t="e">
        <f>IF(C270&lt;0,"NO PAGAR","COBRAR")</f>
        <v>#REF!</v>
      </c>
      <c r="C271" s="241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40" t="s">
        <v>16</v>
      </c>
      <c r="C272" s="240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41" t="e">
        <f>IF(Y271&lt;0,"NO PAGAR","COBRAR")</f>
        <v>#REF!</v>
      </c>
      <c r="Y272" s="241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40" t="s">
        <v>16</v>
      </c>
      <c r="Y273" s="240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36" t="s">
        <v>14</v>
      </c>
      <c r="F282" s="236"/>
      <c r="G282" s="236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36" t="s">
        <v>14</v>
      </c>
      <c r="AB282" s="236"/>
      <c r="AC282" s="236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36" t="s">
        <v>14</v>
      </c>
      <c r="O284" s="236"/>
      <c r="P284" s="236"/>
      <c r="Q284" s="236"/>
      <c r="R284" s="11">
        <f>SUM(R268:R283)</f>
        <v>190</v>
      </c>
      <c r="S284" s="8"/>
      <c r="V284" s="1"/>
      <c r="X284" s="18"/>
      <c r="Y284" s="15"/>
      <c r="AJ284" s="236" t="s">
        <v>14</v>
      </c>
      <c r="AK284" s="236"/>
      <c r="AL284" s="236"/>
      <c r="AM284" s="236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37" t="s">
        <v>32</v>
      </c>
      <c r="I306" s="237"/>
      <c r="J306" s="237"/>
      <c r="V306" s="1"/>
      <c r="AA306" s="237" t="s">
        <v>33</v>
      </c>
      <c r="AB306" s="237"/>
      <c r="AC306" s="237"/>
    </row>
    <row r="307" spans="2:41">
      <c r="H307" s="237"/>
      <c r="I307" s="237"/>
      <c r="J307" s="237"/>
      <c r="V307" s="1"/>
      <c r="AA307" s="237"/>
      <c r="AB307" s="237"/>
      <c r="AC307" s="237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38" t="s">
        <v>1012</v>
      </c>
      <c r="F311" s="238"/>
      <c r="G311" s="238"/>
      <c r="H311" s="238"/>
      <c r="V311" s="1"/>
      <c r="X311" s="3" t="s">
        <v>5</v>
      </c>
      <c r="Y311" s="4" t="e">
        <f>IF(B1050="PAGADO",0,C315)</f>
        <v>#REF!</v>
      </c>
      <c r="AA311" s="238" t="s">
        <v>1038</v>
      </c>
      <c r="AB311" s="238"/>
      <c r="AC311" s="238"/>
      <c r="AD311" s="238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39" t="e">
        <f>IF(C315&lt;0,"NO PAGAR","COBRAR'")</f>
        <v>#REF!</v>
      </c>
      <c r="C317" s="239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39" t="e">
        <f>IF(Y316&lt;0,"NO PAGAR","COBRAR'")</f>
        <v>#REF!</v>
      </c>
      <c r="Y317" s="239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40" t="s">
        <v>16</v>
      </c>
      <c r="C318" s="240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40" t="s">
        <v>16</v>
      </c>
      <c r="Y319" s="240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36" t="s">
        <v>14</v>
      </c>
      <c r="F327" s="236"/>
      <c r="G327" s="236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36" t="s">
        <v>14</v>
      </c>
      <c r="AB327" s="236"/>
      <c r="AC327" s="236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36" t="s">
        <v>14</v>
      </c>
      <c r="O329" s="236"/>
      <c r="P329" s="236"/>
      <c r="Q329" s="236"/>
      <c r="R329" s="11">
        <f>SUM(R313:R328)</f>
        <v>2680</v>
      </c>
      <c r="S329" s="8"/>
      <c r="V329" s="1"/>
      <c r="X329" s="18"/>
      <c r="Y329" s="15"/>
      <c r="AJ329" s="236" t="s">
        <v>14</v>
      </c>
      <c r="AK329" s="236"/>
      <c r="AL329" s="236"/>
      <c r="AM329" s="236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37" t="s">
        <v>1</v>
      </c>
      <c r="I354" s="237"/>
      <c r="J354" s="237"/>
      <c r="V354" s="1"/>
    </row>
    <row r="355" spans="2:40">
      <c r="H355" s="237"/>
      <c r="I355" s="237"/>
      <c r="J355" s="237"/>
      <c r="V355" s="1"/>
    </row>
    <row r="356" spans="2:40">
      <c r="V356" s="1"/>
      <c r="X356" s="250" t="s">
        <v>54</v>
      </c>
      <c r="AB356" s="246" t="s">
        <v>0</v>
      </c>
      <c r="AC356" s="246"/>
      <c r="AD356" s="246"/>
    </row>
    <row r="357" spans="2:40" ht="23.25">
      <c r="B357" s="2" t="s">
        <v>54</v>
      </c>
      <c r="V357" s="1"/>
      <c r="X357" s="250"/>
      <c r="AB357" s="246"/>
      <c r="AC357" s="246"/>
      <c r="AD357" s="246"/>
    </row>
    <row r="358" spans="2:40" ht="23.25">
      <c r="B358" s="3" t="s">
        <v>5</v>
      </c>
      <c r="C358" s="4" t="e">
        <f>IF(X311="PAGADO",0,Y316)</f>
        <v>#REF!</v>
      </c>
      <c r="V358" s="1"/>
      <c r="X358" s="250"/>
      <c r="AB358" s="246"/>
      <c r="AC358" s="246"/>
      <c r="AD358" s="246"/>
    </row>
    <row r="359" spans="2:40" ht="23.25">
      <c r="B359" s="5" t="s">
        <v>7</v>
      </c>
      <c r="C359" s="6">
        <f>H375</f>
        <v>600</v>
      </c>
      <c r="E359" s="238" t="s">
        <v>1034</v>
      </c>
      <c r="F359" s="238"/>
      <c r="G359" s="238"/>
      <c r="H359" s="238"/>
      <c r="V359" s="1"/>
      <c r="X359" s="3" t="s">
        <v>5</v>
      </c>
      <c r="Y359" s="4" t="e">
        <f>IF(B358="PAGADO",0,C363)</f>
        <v>#REF!</v>
      </c>
      <c r="AA359" s="238" t="s">
        <v>1038</v>
      </c>
      <c r="AB359" s="238"/>
      <c r="AC359" s="238"/>
      <c r="AD359" s="238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41" t="e">
        <f>IF(C363&lt;0,"NO PAGAR","COBRAR")</f>
        <v>#REF!</v>
      </c>
      <c r="C364" s="241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40" t="s">
        <v>16</v>
      </c>
      <c r="C365" s="240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41" t="e">
        <f>IF(Y364&lt;0,"NO PAGAR","COBRAR")</f>
        <v>#REF!</v>
      </c>
      <c r="Y365" s="241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40" t="s">
        <v>16</v>
      </c>
      <c r="Y366" s="240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36" t="s">
        <v>14</v>
      </c>
      <c r="AK371" s="236"/>
      <c r="AL371" s="236"/>
      <c r="AM371" s="236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36" t="s">
        <v>14</v>
      </c>
      <c r="AB374" s="236"/>
      <c r="AC374" s="236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36" t="s">
        <v>14</v>
      </c>
      <c r="F375" s="236"/>
      <c r="G375" s="236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36" t="s">
        <v>14</v>
      </c>
      <c r="O377" s="236"/>
      <c r="P377" s="236"/>
      <c r="Q377" s="236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37" t="s">
        <v>32</v>
      </c>
      <c r="I392" s="237"/>
      <c r="J392" s="237"/>
      <c r="V392" s="1"/>
      <c r="AA392" s="237" t="s">
        <v>33</v>
      </c>
      <c r="AB392" s="237"/>
      <c r="AC392" s="237"/>
    </row>
    <row r="393" spans="1:43">
      <c r="H393" s="237"/>
      <c r="I393" s="237"/>
      <c r="J393" s="237"/>
      <c r="V393" s="1"/>
      <c r="AA393" s="237"/>
      <c r="AB393" s="237"/>
      <c r="AC393" s="237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38" t="s">
        <v>1000</v>
      </c>
      <c r="F397" s="238"/>
      <c r="G397" s="238"/>
      <c r="H397" s="238"/>
      <c r="V397" s="1"/>
      <c r="X397" s="3" t="s">
        <v>5</v>
      </c>
      <c r="Y397" s="4" t="e">
        <f>IF(B1143="PAGADO",0,C402)</f>
        <v>#REF!</v>
      </c>
      <c r="AA397" s="238" t="s">
        <v>1034</v>
      </c>
      <c r="AB397" s="238"/>
      <c r="AC397" s="238"/>
      <c r="AD397" s="238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39" t="e">
        <f>IF(Y402&lt;0,"NO PAGAR","COBRAR'")</f>
        <v>#REF!</v>
      </c>
      <c r="Y403" s="239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39" t="e">
        <f>IF(C402&lt;0,"NO PAGAR","COBRAR'")</f>
        <v>#REF!</v>
      </c>
      <c r="C404" s="239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40" t="s">
        <v>16</v>
      </c>
      <c r="C405" s="240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40" t="s">
        <v>16</v>
      </c>
      <c r="Y405" s="240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36" t="s">
        <v>14</v>
      </c>
      <c r="AK408" s="236"/>
      <c r="AL408" s="236"/>
      <c r="AM408" s="236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36" t="s">
        <v>14</v>
      </c>
      <c r="F413" s="236"/>
      <c r="G413" s="236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36" t="s">
        <v>14</v>
      </c>
      <c r="AB413" s="236"/>
      <c r="AC413" s="236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36" t="s">
        <v>14</v>
      </c>
      <c r="O415" s="236"/>
      <c r="P415" s="236"/>
      <c r="Q415" s="236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37" t="s">
        <v>1</v>
      </c>
      <c r="I438" s="237"/>
      <c r="J438" s="237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37"/>
      <c r="I439" s="237"/>
      <c r="J439" s="237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42" t="s">
        <v>0</v>
      </c>
      <c r="AC440" s="242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38" t="s">
        <v>1055</v>
      </c>
      <c r="F443" s="238"/>
      <c r="G443" s="238"/>
      <c r="H443" s="238"/>
      <c r="V443" s="1"/>
      <c r="X443" s="3" t="s">
        <v>5</v>
      </c>
      <c r="Y443" s="4" t="e">
        <f>IF(B443="PAGADO",0,C448)</f>
        <v>#REF!</v>
      </c>
      <c r="AA443" s="238" t="s">
        <v>1012</v>
      </c>
      <c r="AB443" s="238"/>
      <c r="AC443" s="238"/>
      <c r="AD443" s="238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41" t="e">
        <f>IF(C448&lt;0,"NO PAGAR","COBRAR")</f>
        <v>#REF!</v>
      </c>
      <c r="C449" s="241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41" t="e">
        <f>IF(Y448&lt;0,"NO PAGAR","COBRAR")</f>
        <v>#REF!</v>
      </c>
      <c r="Y449" s="241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40" t="s">
        <v>16</v>
      </c>
      <c r="C450" s="240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40" t="s">
        <v>16</v>
      </c>
      <c r="Y450" s="240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36" t="s">
        <v>14</v>
      </c>
      <c r="AK454" s="236"/>
      <c r="AL454" s="236"/>
      <c r="AM454" s="236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36" t="s">
        <v>14</v>
      </c>
      <c r="F459" s="236"/>
      <c r="G459" s="236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36" t="s">
        <v>14</v>
      </c>
      <c r="AB459" s="236"/>
      <c r="AC459" s="236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36" t="s">
        <v>14</v>
      </c>
      <c r="O461" s="236"/>
      <c r="P461" s="236"/>
      <c r="Q461" s="236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37" t="s">
        <v>32</v>
      </c>
      <c r="I477" s="237"/>
      <c r="J477" s="237"/>
      <c r="V477" s="1"/>
      <c r="AA477" s="237" t="s">
        <v>33</v>
      </c>
      <c r="AB477" s="237"/>
      <c r="AC477" s="237"/>
    </row>
    <row r="478" spans="1:43">
      <c r="H478" s="237"/>
      <c r="I478" s="237"/>
      <c r="J478" s="237"/>
      <c r="V478" s="1"/>
      <c r="AA478" s="237"/>
      <c r="AB478" s="237"/>
      <c r="AC478" s="237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38" t="s">
        <v>1012</v>
      </c>
      <c r="F482" s="238"/>
      <c r="G482" s="238"/>
      <c r="H482" s="238"/>
      <c r="V482" s="1"/>
      <c r="X482" s="3" t="s">
        <v>5</v>
      </c>
      <c r="Y482" s="4" t="e">
        <f>IF(B1240="PAGADO",0,C487)</f>
        <v>#REF!</v>
      </c>
      <c r="AA482" s="238" t="s">
        <v>1024</v>
      </c>
      <c r="AB482" s="238"/>
      <c r="AC482" s="238"/>
      <c r="AD482" s="238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39" t="e">
        <f>IF(Y487&lt;0,"NO PAGAR","COBRAR'")</f>
        <v>#REF!</v>
      </c>
      <c r="Y488" s="239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39" t="e">
        <f>IF(C487&lt;0,"NO PAGAR","COBRAR'")</f>
        <v>#REF!</v>
      </c>
      <c r="C489" s="239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40" t="s">
        <v>16</v>
      </c>
      <c r="C490" s="240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40" t="s">
        <v>16</v>
      </c>
      <c r="Y490" s="240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36" t="s">
        <v>14</v>
      </c>
      <c r="F498" s="236"/>
      <c r="G498" s="236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36" t="s">
        <v>14</v>
      </c>
      <c r="AB498" s="236"/>
      <c r="AC498" s="236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36" t="s">
        <v>14</v>
      </c>
      <c r="O500" s="236"/>
      <c r="P500" s="236"/>
      <c r="Q500" s="236"/>
      <c r="R500" s="11">
        <f>SUM(R484:R499)</f>
        <v>1705</v>
      </c>
      <c r="S500" s="8"/>
      <c r="V500" s="1"/>
      <c r="X500" s="18"/>
      <c r="Y500" s="15"/>
      <c r="AJ500" s="236" t="s">
        <v>14</v>
      </c>
      <c r="AK500" s="236"/>
      <c r="AL500" s="236"/>
      <c r="AM500" s="236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42" t="s">
        <v>0</v>
      </c>
      <c r="AD524" s="242"/>
      <c r="AE524" s="242"/>
    </row>
    <row r="525" spans="2:31">
      <c r="H525" s="237" t="s">
        <v>1</v>
      </c>
      <c r="I525" s="237"/>
      <c r="J525" s="237"/>
      <c r="V525" s="1"/>
      <c r="AC525" s="242"/>
      <c r="AD525" s="242"/>
      <c r="AE525" s="242"/>
    </row>
    <row r="526" spans="2:31">
      <c r="H526" s="237"/>
      <c r="I526" s="237"/>
      <c r="J526" s="237"/>
      <c r="V526" s="1"/>
      <c r="AC526" s="242"/>
      <c r="AD526" s="242"/>
      <c r="AE526" s="242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38" t="s">
        <v>1034</v>
      </c>
      <c r="F528" s="238"/>
      <c r="G528" s="238"/>
      <c r="H528" s="238"/>
      <c r="V528" s="1"/>
      <c r="X528" s="3" t="s">
        <v>5</v>
      </c>
      <c r="Y528" s="4" t="e">
        <f>IF(B528="PAGADO",0,C533)</f>
        <v>#REF!</v>
      </c>
      <c r="AA528" s="238" t="s">
        <v>1012</v>
      </c>
      <c r="AB528" s="238"/>
      <c r="AC528" s="238"/>
      <c r="AD528" s="238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41" t="e">
        <f>IF(C533&lt;0,"NO PAGAR","COBRAR")</f>
        <v>#REF!</v>
      </c>
      <c r="C534" s="241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41" t="e">
        <f>IF(Y533&lt;0,"NO PAGAR","COBRAR")</f>
        <v>#REF!</v>
      </c>
      <c r="Y534" s="241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0" t="s">
        <v>16</v>
      </c>
      <c r="C535" s="240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0" t="s">
        <v>16</v>
      </c>
      <c r="Y535" s="240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36" t="s">
        <v>14</v>
      </c>
      <c r="F544" s="236"/>
      <c r="G544" s="236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36" t="s">
        <v>14</v>
      </c>
      <c r="AB544" s="236"/>
      <c r="AC544" s="236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36" t="s">
        <v>14</v>
      </c>
      <c r="O546" s="236"/>
      <c r="P546" s="236"/>
      <c r="Q546" s="236"/>
      <c r="R546" s="11">
        <f>SUM(R530:R545)</f>
        <v>526.5</v>
      </c>
      <c r="S546" s="8"/>
      <c r="V546" s="1"/>
      <c r="X546" s="18"/>
      <c r="Y546" s="15"/>
      <c r="AJ546" s="236" t="s">
        <v>14</v>
      </c>
      <c r="AK546" s="236"/>
      <c r="AL546" s="236"/>
      <c r="AM546" s="236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37" t="s">
        <v>32</v>
      </c>
      <c r="I564" s="237"/>
      <c r="J564" s="237"/>
      <c r="V564" s="1"/>
      <c r="AA564" s="237" t="s">
        <v>33</v>
      </c>
      <c r="AB564" s="237"/>
      <c r="AC564" s="237"/>
    </row>
    <row r="565" spans="1:43">
      <c r="H565" s="237"/>
      <c r="I565" s="237"/>
      <c r="J565" s="237"/>
      <c r="V565" s="1"/>
      <c r="AA565" s="237"/>
      <c r="AB565" s="237"/>
      <c r="AC565" s="237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38" t="s">
        <v>1034</v>
      </c>
      <c r="F569" s="238"/>
      <c r="G569" s="238"/>
      <c r="H569" s="238"/>
      <c r="V569" s="1"/>
      <c r="X569" s="3" t="s">
        <v>5</v>
      </c>
      <c r="Y569" s="4" t="e">
        <f>IF(B1339="PAGADO",0,C574)</f>
        <v>#REF!</v>
      </c>
      <c r="AA569" s="238" t="s">
        <v>1012</v>
      </c>
      <c r="AB569" s="238"/>
      <c r="AC569" s="238"/>
      <c r="AD569" s="238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39" t="e">
        <f>IF(Y574&lt;0,"NO PAGAR","COBRAR'")</f>
        <v>#REF!</v>
      </c>
      <c r="Y575" s="239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39" t="e">
        <f>IF(C574&lt;0,"NO PAGAR","COBRAR'")</f>
        <v>#REF!</v>
      </c>
      <c r="C576" s="239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40" t="s">
        <v>16</v>
      </c>
      <c r="C577" s="240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40" t="s">
        <v>16</v>
      </c>
      <c r="Y577" s="240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36" t="s">
        <v>14</v>
      </c>
      <c r="F585" s="236"/>
      <c r="G585" s="236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36" t="s">
        <v>14</v>
      </c>
      <c r="AB585" s="236"/>
      <c r="AC585" s="236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36" t="s">
        <v>14</v>
      </c>
      <c r="O587" s="236"/>
      <c r="P587" s="236"/>
      <c r="Q587" s="236"/>
      <c r="R587" s="11">
        <f>SUM(R571:R586)</f>
        <v>1580</v>
      </c>
      <c r="S587" s="8"/>
      <c r="V587" s="1"/>
      <c r="X587" s="18"/>
      <c r="Y587" s="15"/>
      <c r="AJ587" s="236" t="s">
        <v>14</v>
      </c>
      <c r="AK587" s="236"/>
      <c r="AL587" s="236"/>
      <c r="AM587" s="236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42" t="s">
        <v>0</v>
      </c>
      <c r="AD607" s="242"/>
      <c r="AE607" s="242"/>
    </row>
    <row r="608" spans="2:31">
      <c r="H608" s="237" t="s">
        <v>1</v>
      </c>
      <c r="I608" s="237"/>
      <c r="J608" s="237"/>
      <c r="V608" s="1"/>
      <c r="AC608" s="242"/>
      <c r="AD608" s="242"/>
      <c r="AE608" s="242"/>
    </row>
    <row r="609" spans="2:41">
      <c r="H609" s="237"/>
      <c r="I609" s="237"/>
      <c r="J609" s="237"/>
      <c r="V609" s="1"/>
      <c r="AC609" s="242"/>
      <c r="AD609" s="242"/>
      <c r="AE609" s="242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38" t="s">
        <v>1012</v>
      </c>
      <c r="F611" s="238"/>
      <c r="G611" s="238"/>
      <c r="H611" s="238"/>
      <c r="V611" s="1"/>
      <c r="X611" s="3" t="s">
        <v>5</v>
      </c>
      <c r="Y611" s="4" t="e">
        <f>IF(B611="PAGADO",0,C616)</f>
        <v>#REF!</v>
      </c>
      <c r="AA611" s="238" t="s">
        <v>1005</v>
      </c>
      <c r="AB611" s="238"/>
      <c r="AC611" s="238"/>
      <c r="AD611" s="238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41" t="e">
        <f>IF(C616&lt;0,"NO PAGAR","COBRAR")</f>
        <v>#REF!</v>
      </c>
      <c r="C617" s="241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41" t="e">
        <f>IF(Y616&lt;0,"NO PAGAR","COBRAR")</f>
        <v>#REF!</v>
      </c>
      <c r="Y617" s="241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40" t="s">
        <v>16</v>
      </c>
      <c r="C618" s="240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40" t="s">
        <v>16</v>
      </c>
      <c r="Y618" s="240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36" t="s">
        <v>14</v>
      </c>
      <c r="F627" s="236"/>
      <c r="G627" s="236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36" t="s">
        <v>14</v>
      </c>
      <c r="AB627" s="236"/>
      <c r="AC627" s="236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36" t="s">
        <v>14</v>
      </c>
      <c r="O629" s="236"/>
      <c r="P629" s="236"/>
      <c r="Q629" s="236"/>
      <c r="R629" s="11">
        <f>SUM(R613:R628)</f>
        <v>179</v>
      </c>
      <c r="S629" s="8"/>
      <c r="V629" s="1"/>
      <c r="X629" s="18"/>
      <c r="Y629" s="15"/>
      <c r="AJ629" s="236" t="s">
        <v>14</v>
      </c>
      <c r="AK629" s="236"/>
      <c r="AL629" s="236"/>
      <c r="AM629" s="236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37" t="s">
        <v>32</v>
      </c>
      <c r="I651" s="237"/>
      <c r="J651" s="237"/>
      <c r="V651" s="1"/>
      <c r="AA651" s="237" t="s">
        <v>33</v>
      </c>
      <c r="AB651" s="237"/>
      <c r="AC651" s="237"/>
    </row>
    <row r="652" spans="1:43">
      <c r="H652" s="237"/>
      <c r="I652" s="237"/>
      <c r="J652" s="237"/>
      <c r="V652" s="1"/>
      <c r="AA652" s="237"/>
      <c r="AB652" s="237"/>
      <c r="AC652" s="237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38" t="s">
        <v>1012</v>
      </c>
      <c r="F656" s="238"/>
      <c r="G656" s="238"/>
      <c r="H656" s="238"/>
      <c r="V656" s="1"/>
      <c r="X656" s="3" t="s">
        <v>5</v>
      </c>
      <c r="Y656" s="4" t="e">
        <f>IF(B1432="PAGADO",0,C661)</f>
        <v>#REF!</v>
      </c>
      <c r="AA656" s="238" t="s">
        <v>1005</v>
      </c>
      <c r="AB656" s="238"/>
      <c r="AC656" s="238"/>
      <c r="AD656" s="238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39" t="e">
        <f>IF(Y661&lt;0,"NO PAGAR","COBRAR'")</f>
        <v>#REF!</v>
      </c>
      <c r="Y662" s="239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39" t="e">
        <f>IF(C661&lt;0,"NO PAGAR","COBRAR'")</f>
        <v>#REF!</v>
      </c>
      <c r="C663" s="239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40" t="s">
        <v>16</v>
      </c>
      <c r="C664" s="240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40" t="s">
        <v>16</v>
      </c>
      <c r="Y664" s="240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36" t="s">
        <v>14</v>
      </c>
      <c r="F672" s="236"/>
      <c r="G672" s="236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36" t="s">
        <v>14</v>
      </c>
      <c r="AB672" s="236"/>
      <c r="AC672" s="236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36" t="s">
        <v>14</v>
      </c>
      <c r="O674" s="236"/>
      <c r="P674" s="236"/>
      <c r="Q674" s="236"/>
      <c r="R674" s="11">
        <f>SUM(R658:R673)</f>
        <v>1500</v>
      </c>
      <c r="S674" s="8"/>
      <c r="V674" s="1"/>
      <c r="X674" s="18"/>
      <c r="Y674" s="15"/>
      <c r="AJ674" s="236" t="s">
        <v>14</v>
      </c>
      <c r="AK674" s="236"/>
      <c r="AL674" s="236"/>
      <c r="AM674" s="236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42" t="s">
        <v>0</v>
      </c>
      <c r="AD692" s="242"/>
      <c r="AE692" s="242"/>
    </row>
    <row r="693" spans="2:41">
      <c r="H693" s="237" t="s">
        <v>1</v>
      </c>
      <c r="I693" s="237"/>
      <c r="J693" s="237"/>
      <c r="V693" s="1"/>
      <c r="AC693" s="242"/>
      <c r="AD693" s="242"/>
      <c r="AE693" s="242"/>
    </row>
    <row r="694" spans="2:41">
      <c r="H694" s="237"/>
      <c r="I694" s="237"/>
      <c r="J694" s="237"/>
      <c r="V694" s="1"/>
      <c r="AC694" s="242"/>
      <c r="AD694" s="242"/>
      <c r="AE694" s="242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38" t="s">
        <v>1012</v>
      </c>
      <c r="F698" s="238"/>
      <c r="G698" s="238"/>
      <c r="H698" s="238"/>
      <c r="V698" s="1"/>
      <c r="X698" s="3" t="s">
        <v>5</v>
      </c>
      <c r="Y698" s="4" t="e">
        <f>IF(B698="PAGADO",0,C703)</f>
        <v>#REF!</v>
      </c>
      <c r="AA698" s="238" t="s">
        <v>1005</v>
      </c>
      <c r="AB698" s="238"/>
      <c r="AC698" s="238"/>
      <c r="AD698" s="238"/>
      <c r="AK698" s="244" t="s">
        <v>51</v>
      </c>
      <c r="AL698" s="244"/>
      <c r="AM698" s="244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41" t="e">
        <f>IF(C703&lt;0,"NO PAGAR","COBRAR")</f>
        <v>#REF!</v>
      </c>
      <c r="C704" s="241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41" t="e">
        <f>IF(Y703&lt;0,"NO PAGAR","COBRAR")</f>
        <v>#REF!</v>
      </c>
      <c r="Y704" s="241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40" t="s">
        <v>16</v>
      </c>
      <c r="C705" s="240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40" t="s">
        <v>16</v>
      </c>
      <c r="Y705" s="240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36" t="s">
        <v>14</v>
      </c>
      <c r="F714" s="236"/>
      <c r="G714" s="236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36" t="s">
        <v>14</v>
      </c>
      <c r="AB714" s="236"/>
      <c r="AC714" s="236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36" t="s">
        <v>14</v>
      </c>
      <c r="O716" s="236"/>
      <c r="P716" s="236"/>
      <c r="Q716" s="236"/>
      <c r="R716" s="11">
        <f>SUM(R700:R715)</f>
        <v>270</v>
      </c>
      <c r="S716" s="8"/>
      <c r="V716" s="1"/>
      <c r="X716" s="18"/>
      <c r="Y716" s="15"/>
      <c r="AJ716" s="236" t="s">
        <v>14</v>
      </c>
      <c r="AK716" s="236"/>
      <c r="AL716" s="236"/>
      <c r="AM716" s="236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37" t="s">
        <v>32</v>
      </c>
      <c r="I734" s="237"/>
      <c r="J734" s="237"/>
      <c r="V734" s="1"/>
      <c r="AA734" s="237" t="s">
        <v>33</v>
      </c>
      <c r="AB734" s="237"/>
      <c r="AC734" s="237"/>
    </row>
    <row r="735" spans="1:43">
      <c r="H735" s="237"/>
      <c r="I735" s="237"/>
      <c r="J735" s="237"/>
      <c r="V735" s="1"/>
      <c r="AA735" s="237"/>
      <c r="AB735" s="237"/>
      <c r="AC735" s="237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38" t="s">
        <v>1012</v>
      </c>
      <c r="F737" s="238"/>
      <c r="G737" s="238"/>
      <c r="H737" s="238"/>
      <c r="V737" s="1"/>
      <c r="X737" s="3" t="s">
        <v>5</v>
      </c>
      <c r="Y737" s="4" t="e">
        <f>IF(B1525="PAGADO",0,C742)</f>
        <v>#REF!</v>
      </c>
      <c r="AA737" s="238" t="s">
        <v>1005</v>
      </c>
      <c r="AB737" s="238"/>
      <c r="AC737" s="238"/>
      <c r="AD737" s="238"/>
      <c r="AK737" s="238" t="s">
        <v>19</v>
      </c>
      <c r="AL737" s="238"/>
      <c r="AM737" s="238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39" t="e">
        <f>IF(Y742&lt;0,"NO PAGAR","COBRAR'")</f>
        <v>#REF!</v>
      </c>
      <c r="Y743" s="239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39" t="e">
        <f>IF(C742&lt;0,"NO PAGAR","COBRAR'")</f>
        <v>#REF!</v>
      </c>
      <c r="C744" s="239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40" t="s">
        <v>16</v>
      </c>
      <c r="C745" s="240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0" t="s">
        <v>16</v>
      </c>
      <c r="Y745" s="240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36" t="s">
        <v>14</v>
      </c>
      <c r="F753" s="236"/>
      <c r="G753" s="236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36" t="s">
        <v>14</v>
      </c>
      <c r="AB753" s="236"/>
      <c r="AC753" s="236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36" t="s">
        <v>14</v>
      </c>
      <c r="O755" s="236"/>
      <c r="P755" s="236"/>
      <c r="Q755" s="236"/>
      <c r="R755" s="11">
        <f>SUM(R739:R754)</f>
        <v>100</v>
      </c>
      <c r="S755" s="8"/>
      <c r="V755" s="1"/>
      <c r="X755" s="18"/>
      <c r="Y755" s="15"/>
      <c r="AJ755" s="236" t="s">
        <v>14</v>
      </c>
      <c r="AK755" s="236"/>
      <c r="AL755" s="236"/>
      <c r="AM755" s="236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42" t="s">
        <v>0</v>
      </c>
      <c r="AD776" s="242"/>
      <c r="AE776" s="242"/>
    </row>
    <row r="777" spans="2:41">
      <c r="H777" s="237" t="s">
        <v>1</v>
      </c>
      <c r="I777" s="237"/>
      <c r="J777" s="237"/>
      <c r="V777" s="1"/>
      <c r="AC777" s="242"/>
      <c r="AD777" s="242"/>
      <c r="AE777" s="242"/>
    </row>
    <row r="778" spans="2:41">
      <c r="H778" s="237"/>
      <c r="I778" s="237"/>
      <c r="J778" s="237"/>
      <c r="V778" s="1"/>
      <c r="AC778" s="242"/>
      <c r="AD778" s="242"/>
      <c r="AE778" s="242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38" t="s">
        <v>1038</v>
      </c>
      <c r="F782" s="238"/>
      <c r="G782" s="238"/>
      <c r="H782" s="238"/>
      <c r="O782" s="238" t="s">
        <v>79</v>
      </c>
      <c r="P782" s="238"/>
      <c r="Q782" s="238"/>
      <c r="V782" s="1"/>
      <c r="X782" s="3" t="s">
        <v>5</v>
      </c>
      <c r="Y782" s="4" t="e">
        <f>IF(B782="PAGADO",0,C787)</f>
        <v>#REF!</v>
      </c>
      <c r="AA782" s="238" t="s">
        <v>1012</v>
      </c>
      <c r="AB782" s="238"/>
      <c r="AC782" s="238"/>
      <c r="AD782" s="238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41" t="e">
        <f>IF(C787&lt;0,"NO PAGAR","COBRAR")</f>
        <v>#REF!</v>
      </c>
      <c r="C788" s="241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41" t="e">
        <f>IF(Y787&lt;0,"NO PAGAR","COBRAR")</f>
        <v>#REF!</v>
      </c>
      <c r="Y788" s="241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40" t="s">
        <v>16</v>
      </c>
      <c r="C789" s="240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40" t="s">
        <v>16</v>
      </c>
      <c r="Y789" s="240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36" t="s">
        <v>14</v>
      </c>
      <c r="F798" s="236"/>
      <c r="G798" s="236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36" t="s">
        <v>14</v>
      </c>
      <c r="AB798" s="236"/>
      <c r="AC798" s="236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36" t="s">
        <v>14</v>
      </c>
      <c r="O800" s="236"/>
      <c r="P800" s="236"/>
      <c r="Q800" s="236"/>
      <c r="R800" s="11">
        <f>SUM(R784:R799)</f>
        <v>730.51</v>
      </c>
      <c r="S800" s="8"/>
      <c r="V800" s="1"/>
      <c r="X800" s="18"/>
      <c r="Y800" s="15"/>
      <c r="AJ800" s="236" t="s">
        <v>14</v>
      </c>
      <c r="AK800" s="236"/>
      <c r="AL800" s="236"/>
      <c r="AM800" s="236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37" t="s">
        <v>32</v>
      </c>
      <c r="I822" s="237"/>
      <c r="J822" s="237"/>
      <c r="V822" s="1"/>
      <c r="AA822" s="237" t="s">
        <v>33</v>
      </c>
      <c r="AB822" s="237"/>
      <c r="AC822" s="237"/>
    </row>
    <row r="823" spans="1:43">
      <c r="H823" s="237"/>
      <c r="I823" s="237"/>
      <c r="J823" s="237"/>
      <c r="V823" s="1"/>
      <c r="AA823" s="237"/>
      <c r="AB823" s="237"/>
      <c r="AC823" s="237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38" t="s">
        <v>1012</v>
      </c>
      <c r="F827" s="238"/>
      <c r="G827" s="238"/>
      <c r="H827" s="238"/>
      <c r="V827" s="1"/>
      <c r="X827" s="3" t="s">
        <v>5</v>
      </c>
      <c r="Y827" s="4" t="e">
        <f>IF(B1618="PAGADO",0,C832)</f>
        <v>#REF!</v>
      </c>
      <c r="AA827" s="238" t="s">
        <v>1038</v>
      </c>
      <c r="AB827" s="238"/>
      <c r="AC827" s="238"/>
      <c r="AD827" s="238"/>
      <c r="AK827" s="258" t="s">
        <v>311</v>
      </c>
      <c r="AL827" s="258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39" t="e">
        <f>IF(Y832&lt;0,"NO PAGAR","COBRAR'")</f>
        <v>#REF!</v>
      </c>
      <c r="Y833" s="239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39" t="e">
        <f>IF(C832&lt;0,"NO PAGAR","COBRAR'")</f>
        <v>#REF!</v>
      </c>
      <c r="C834" s="239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40" t="s">
        <v>16</v>
      </c>
      <c r="C835" s="240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40" t="s">
        <v>16</v>
      </c>
      <c r="Y835" s="240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6" t="s">
        <v>14</v>
      </c>
      <c r="F843" s="236"/>
      <c r="G843" s="236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6" t="s">
        <v>14</v>
      </c>
      <c r="AB843" s="236"/>
      <c r="AC843" s="236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6" t="s">
        <v>14</v>
      </c>
      <c r="O845" s="236"/>
      <c r="P845" s="236"/>
      <c r="Q845" s="236"/>
      <c r="R845" s="11">
        <f>SUM(R829:R844)</f>
        <v>1650</v>
      </c>
      <c r="S845" s="8"/>
      <c r="V845" s="1"/>
      <c r="X845" s="18"/>
      <c r="Y845" s="15"/>
      <c r="AJ845" s="236" t="s">
        <v>14</v>
      </c>
      <c r="AK845" s="236"/>
      <c r="AL845" s="236"/>
      <c r="AM845" s="236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42" t="s">
        <v>0</v>
      </c>
      <c r="AD867" s="242"/>
      <c r="AE867" s="242"/>
    </row>
    <row r="868" spans="2:41">
      <c r="H868" s="237" t="s">
        <v>1</v>
      </c>
      <c r="I868" s="237"/>
      <c r="J868" s="237"/>
      <c r="V868" s="1"/>
      <c r="AC868" s="242"/>
      <c r="AD868" s="242"/>
      <c r="AE868" s="242"/>
    </row>
    <row r="869" spans="2:41">
      <c r="H869" s="237"/>
      <c r="I869" s="237"/>
      <c r="J869" s="237"/>
      <c r="V869" s="1"/>
      <c r="AC869" s="242"/>
      <c r="AD869" s="242"/>
      <c r="AE869" s="24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8" t="s">
        <v>1012</v>
      </c>
      <c r="F873" s="238"/>
      <c r="G873" s="238"/>
      <c r="H873" s="238"/>
      <c r="V873" s="1"/>
      <c r="X873" s="3" t="s">
        <v>5</v>
      </c>
      <c r="Y873" s="4" t="e">
        <f>IF(B873="PAGADO",0,C878)</f>
        <v>#REF!</v>
      </c>
      <c r="AA873" s="238" t="s">
        <v>1012</v>
      </c>
      <c r="AB873" s="238"/>
      <c r="AC873" s="238"/>
      <c r="AD873" s="238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41" t="e">
        <f>IF(C878&lt;0,"NO PAGAR","COBRAR")</f>
        <v>#REF!</v>
      </c>
      <c r="C879" s="241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41" t="e">
        <f>IF(Y878&lt;0,"NO PAGAR","COBRAR")</f>
        <v>#REF!</v>
      </c>
      <c r="Y879" s="241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40" t="s">
        <v>16</v>
      </c>
      <c r="C880" s="240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40" t="s">
        <v>16</v>
      </c>
      <c r="Y880" s="240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36" t="s">
        <v>14</v>
      </c>
      <c r="F889" s="236"/>
      <c r="G889" s="236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6" t="s">
        <v>14</v>
      </c>
      <c r="AB889" s="236"/>
      <c r="AC889" s="236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36" t="s">
        <v>14</v>
      </c>
      <c r="O891" s="236"/>
      <c r="P891" s="236"/>
      <c r="Q891" s="236"/>
      <c r="R891" s="11">
        <f>SUM(R875:R890)</f>
        <v>225</v>
      </c>
      <c r="S891" s="8"/>
      <c r="V891" s="1"/>
      <c r="X891" s="18"/>
      <c r="Y891" s="15"/>
      <c r="AJ891" s="236" t="s">
        <v>14</v>
      </c>
      <c r="AK891" s="236"/>
      <c r="AL891" s="236"/>
      <c r="AM891" s="236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37" t="s">
        <v>32</v>
      </c>
      <c r="I913" s="237"/>
      <c r="J913" s="237"/>
      <c r="V913" s="1"/>
      <c r="AA913" s="237" t="s">
        <v>33</v>
      </c>
      <c r="AB913" s="237"/>
      <c r="AC913" s="237"/>
    </row>
    <row r="914" spans="2:41">
      <c r="H914" s="237"/>
      <c r="I914" s="237"/>
      <c r="J914" s="237"/>
      <c r="V914" s="1"/>
      <c r="AA914" s="237"/>
      <c r="AB914" s="237"/>
      <c r="AC914" s="237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38" t="s">
        <v>1012</v>
      </c>
      <c r="F916" s="238"/>
      <c r="G916" s="238"/>
      <c r="H916" s="238"/>
      <c r="V916" s="1"/>
      <c r="X916" s="3" t="s">
        <v>5</v>
      </c>
      <c r="Y916" s="4" t="e">
        <f>IF(B1712="PAGADO",0,C921)</f>
        <v>#REF!</v>
      </c>
      <c r="AA916" s="238" t="s">
        <v>1038</v>
      </c>
      <c r="AB916" s="238"/>
      <c r="AC916" s="238"/>
      <c r="AD916" s="238"/>
      <c r="AK916" s="238" t="s">
        <v>51</v>
      </c>
      <c r="AL916" s="238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39" t="e">
        <f>IF(Y921&lt;0,"NO PAGAR","COBRAR'")</f>
        <v>#REF!</v>
      </c>
      <c r="Y922" s="239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39" t="e">
        <f>IF(C921&lt;0,"NO PAGAR","COBRAR'")</f>
        <v>#REF!</v>
      </c>
      <c r="C923" s="239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40" t="s">
        <v>16</v>
      </c>
      <c r="C924" s="240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0" t="s">
        <v>16</v>
      </c>
      <c r="Y924" s="240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6" t="s">
        <v>14</v>
      </c>
      <c r="F932" s="236"/>
      <c r="G932" s="236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36" t="s">
        <v>14</v>
      </c>
      <c r="AB932" s="236"/>
      <c r="AC932" s="236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6" t="s">
        <v>14</v>
      </c>
      <c r="O934" s="236"/>
      <c r="P934" s="236"/>
      <c r="Q934" s="236"/>
      <c r="R934" s="11">
        <f>SUM(R918:R933)</f>
        <v>1500</v>
      </c>
      <c r="S934" s="8"/>
      <c r="V934" s="1"/>
      <c r="X934" s="18"/>
      <c r="Y934" s="15"/>
      <c r="AJ934" s="236" t="s">
        <v>14</v>
      </c>
      <c r="AK934" s="236"/>
      <c r="AL934" s="236"/>
      <c r="AM934" s="236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42" t="s">
        <v>0</v>
      </c>
      <c r="AD954" s="242"/>
      <c r="AE954" s="242"/>
    </row>
    <row r="955" spans="2:31">
      <c r="H955" s="237" t="s">
        <v>1</v>
      </c>
      <c r="I955" s="237"/>
      <c r="J955" s="237"/>
      <c r="V955" s="1"/>
      <c r="AC955" s="242"/>
      <c r="AD955" s="242"/>
      <c r="AE955" s="242"/>
    </row>
    <row r="956" spans="2:31">
      <c r="H956" s="237"/>
      <c r="I956" s="237"/>
      <c r="J956" s="237"/>
      <c r="V956" s="1"/>
      <c r="AC956" s="242"/>
      <c r="AD956" s="242"/>
      <c r="AE956" s="242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38" t="s">
        <v>1012</v>
      </c>
      <c r="F960" s="238"/>
      <c r="G960" s="238"/>
      <c r="H960" s="238"/>
      <c r="V960" s="1"/>
      <c r="X960" s="3" t="s">
        <v>5</v>
      </c>
      <c r="Y960" s="4" t="e">
        <f>IF(B960="PAGADO",0,C965)</f>
        <v>#REF!</v>
      </c>
      <c r="AA960" s="238" t="s">
        <v>1096</v>
      </c>
      <c r="AB960" s="238"/>
      <c r="AC960" s="238"/>
      <c r="AD960" s="238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41" t="e">
        <f>IF(C965&lt;0,"NO PAGAR","COBRAR")</f>
        <v>#REF!</v>
      </c>
      <c r="C966" s="241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41" t="e">
        <f>IF(Y965&lt;0,"NO PAGAR","COBRAR")</f>
        <v>#REF!</v>
      </c>
      <c r="Y966" s="241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0" t="s">
        <v>16</v>
      </c>
      <c r="C967" s="240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40" t="s">
        <v>16</v>
      </c>
      <c r="Y967" s="240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36" t="s">
        <v>14</v>
      </c>
      <c r="F976" s="236"/>
      <c r="G976" s="236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36" t="s">
        <v>14</v>
      </c>
      <c r="AB976" s="236"/>
      <c r="AC976" s="236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36" t="s">
        <v>14</v>
      </c>
      <c r="O978" s="236"/>
      <c r="P978" s="236"/>
      <c r="Q978" s="236"/>
      <c r="R978" s="11">
        <f>SUM(R962:R977)</f>
        <v>459.1</v>
      </c>
      <c r="S978" s="8"/>
      <c r="V978" s="1"/>
      <c r="X978" s="18"/>
      <c r="Y978" s="15"/>
      <c r="AJ978" s="236" t="s">
        <v>14</v>
      </c>
      <c r="AK978" s="236"/>
      <c r="AL978" s="236"/>
      <c r="AM978" s="236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37" t="s">
        <v>32</v>
      </c>
      <c r="I1000" s="237"/>
      <c r="J1000" s="237"/>
      <c r="V1000" s="1"/>
      <c r="AA1000" s="237" t="s">
        <v>33</v>
      </c>
      <c r="AB1000" s="237"/>
      <c r="AC1000" s="237"/>
    </row>
    <row r="1001" spans="1:43">
      <c r="H1001" s="237"/>
      <c r="I1001" s="237"/>
      <c r="J1001" s="237"/>
      <c r="V1001" s="1"/>
      <c r="AA1001" s="237"/>
      <c r="AB1001" s="237"/>
      <c r="AC1001" s="237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38" t="s">
        <v>1012</v>
      </c>
      <c r="F1005" s="238"/>
      <c r="G1005" s="238"/>
      <c r="H1005" s="238"/>
      <c r="V1005" s="1"/>
      <c r="X1005" s="3" t="s">
        <v>5</v>
      </c>
      <c r="Y1005" s="4" t="e">
        <f>IF(B1805="PAGADO",0,C1010)</f>
        <v>#REF!</v>
      </c>
      <c r="AA1005" s="238" t="s">
        <v>1038</v>
      </c>
      <c r="AB1005" s="238"/>
      <c r="AC1005" s="238"/>
      <c r="AD1005" s="238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39" t="e">
        <f>IF(Y1010&lt;0,"NO PAGAR","COBRAR'")</f>
        <v>#REF!</v>
      </c>
      <c r="Y1011" s="239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39" t="e">
        <f>IF(C1010&lt;0,"NO PAGAR","COBRAR'")</f>
        <v>#REF!</v>
      </c>
      <c r="C1012" s="239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40" t="s">
        <v>16</v>
      </c>
      <c r="C1013" s="240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0" t="s">
        <v>16</v>
      </c>
      <c r="Y1013" s="240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36" t="s">
        <v>14</v>
      </c>
      <c r="F1021" s="236"/>
      <c r="G1021" s="236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36" t="s">
        <v>14</v>
      </c>
      <c r="AB1021" s="236"/>
      <c r="AC1021" s="236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36" t="s">
        <v>14</v>
      </c>
      <c r="O1023" s="236"/>
      <c r="P1023" s="236"/>
      <c r="Q1023" s="236"/>
      <c r="R1023" s="11">
        <f>SUM(R1007:R1022)</f>
        <v>420</v>
      </c>
      <c r="S1023" s="8"/>
      <c r="V1023" s="1"/>
      <c r="X1023" s="18"/>
      <c r="Y1023" s="15"/>
      <c r="AJ1023" s="236" t="s">
        <v>14</v>
      </c>
      <c r="AK1023" s="236"/>
      <c r="AL1023" s="236"/>
      <c r="AM1023" s="236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U40" zoomScaleNormal="100" workbookViewId="0">
      <selection activeCell="T58" sqref="T5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 ht="26.25">
      <c r="G3" s="262" t="s">
        <v>1</v>
      </c>
      <c r="H3" s="262"/>
      <c r="I3" s="48"/>
      <c r="J3" s="48"/>
      <c r="V3" s="1"/>
      <c r="AC3" s="242"/>
      <c r="AD3" s="242"/>
      <c r="AE3" s="242"/>
    </row>
    <row r="4" spans="2:41" ht="26.25">
      <c r="G4" s="262"/>
      <c r="H4" s="262"/>
      <c r="I4" s="48"/>
      <c r="J4" s="48"/>
      <c r="V4" s="1"/>
      <c r="AC4" s="242"/>
      <c r="AD4" s="242"/>
      <c r="AE4" s="24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8" t="s">
        <v>1097</v>
      </c>
      <c r="F6" s="238"/>
      <c r="G6" s="238"/>
      <c r="H6" s="238"/>
      <c r="V6" s="1"/>
      <c r="X6" s="3" t="s">
        <v>5</v>
      </c>
      <c r="Y6" s="4">
        <f>IF(B6="PAGADO",0,C11)</f>
        <v>0</v>
      </c>
      <c r="AA6" s="238" t="s">
        <v>1098</v>
      </c>
      <c r="AB6" s="238"/>
      <c r="AC6" s="238"/>
      <c r="AD6" s="238"/>
      <c r="AK6" s="244" t="s">
        <v>51</v>
      </c>
      <c r="AL6" s="244"/>
      <c r="AM6" s="244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1" t="str">
        <f>IF(C11&lt;0,"NO PAGAR","COBRAR")</f>
        <v>COBRAR</v>
      </c>
      <c r="C12" s="241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41" t="str">
        <f>IF(Y11&lt;0,"NO PAGAR","COBRAR")</f>
        <v>COBRAR</v>
      </c>
      <c r="Y12" s="241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0" t="s">
        <v>16</v>
      </c>
      <c r="C13" s="240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0" t="s">
        <v>16</v>
      </c>
      <c r="Y13" s="240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36" t="s">
        <v>14</v>
      </c>
      <c r="F22" s="236"/>
      <c r="G22" s="236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6" t="s">
        <v>14</v>
      </c>
      <c r="AB22" s="236"/>
      <c r="AC22" s="23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6" t="s">
        <v>14</v>
      </c>
      <c r="O24" s="236"/>
      <c r="P24" s="236"/>
      <c r="Q24" s="236"/>
      <c r="R24" s="11">
        <f>SUM(R8:R23)</f>
        <v>300</v>
      </c>
      <c r="S24" s="8"/>
      <c r="V24" s="1"/>
      <c r="X24" s="18"/>
      <c r="Y24" s="15"/>
      <c r="AJ24" s="236" t="s">
        <v>14</v>
      </c>
      <c r="AK24" s="236"/>
      <c r="AL24" s="236"/>
      <c r="AM24" s="236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37" t="s">
        <v>32</v>
      </c>
      <c r="I42" s="237"/>
      <c r="J42" s="237"/>
      <c r="V42" s="1"/>
      <c r="AA42" s="237" t="s">
        <v>33</v>
      </c>
      <c r="AB42" s="237"/>
      <c r="AC42" s="237"/>
    </row>
    <row r="43" spans="1:52">
      <c r="H43" s="237"/>
      <c r="I43" s="237"/>
      <c r="J43" s="237"/>
      <c r="V43" s="1"/>
      <c r="AA43" s="237"/>
      <c r="AB43" s="237"/>
      <c r="AC43" s="237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38" t="s">
        <v>1097</v>
      </c>
      <c r="F47" s="238"/>
      <c r="G47" s="238"/>
      <c r="H47" s="238"/>
      <c r="V47" s="1"/>
      <c r="X47" s="3" t="s">
        <v>5</v>
      </c>
      <c r="Y47" s="4">
        <f>IF(B47="PAGADO",0,C52)</f>
        <v>0</v>
      </c>
      <c r="AA47" s="238" t="s">
        <v>1098</v>
      </c>
      <c r="AB47" s="238"/>
      <c r="AC47" s="238"/>
      <c r="AD47" s="238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1710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1712</v>
      </c>
      <c r="AC51" s="8" t="s">
        <v>1713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39" t="str">
        <f>IF(Y52&lt;0,"NO PAGAR","COBRAR'")</f>
        <v>COBRAR'</v>
      </c>
      <c r="Y53" s="239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39" t="str">
        <f>IF(C52&lt;0,"NO PAGAR","COBRAR'")</f>
        <v>COBRAR'</v>
      </c>
      <c r="C54" s="239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40" t="s">
        <v>16</v>
      </c>
      <c r="C55" s="240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40" t="s">
        <v>16</v>
      </c>
      <c r="Y55" s="240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36" t="s">
        <v>14</v>
      </c>
      <c r="F63" s="236"/>
      <c r="G63" s="236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36" t="s">
        <v>14</v>
      </c>
      <c r="AB63" s="236"/>
      <c r="AC63" s="236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36" t="s">
        <v>14</v>
      </c>
      <c r="O65" s="236"/>
      <c r="P65" s="236"/>
      <c r="Q65" s="236"/>
      <c r="R65" s="11">
        <f>SUM(R49:R64)</f>
        <v>0</v>
      </c>
      <c r="S65" s="8"/>
      <c r="V65" s="1"/>
      <c r="X65" s="18"/>
      <c r="Y65" s="15"/>
      <c r="AJ65" s="236" t="s">
        <v>14</v>
      </c>
      <c r="AK65" s="236"/>
      <c r="AL65" s="236"/>
      <c r="AM65" s="236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1663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1664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42" t="s">
        <v>0</v>
      </c>
      <c r="AD91" s="242"/>
      <c r="AE91" s="242"/>
    </row>
    <row r="92" spans="2:31">
      <c r="H92" s="237" t="s">
        <v>1</v>
      </c>
      <c r="I92" s="237"/>
      <c r="J92" s="237"/>
      <c r="V92" s="1"/>
      <c r="AC92" s="242"/>
      <c r="AD92" s="242"/>
      <c r="AE92" s="242"/>
    </row>
    <row r="93" spans="2:31">
      <c r="H93" s="237"/>
      <c r="I93" s="237"/>
      <c r="J93" s="237"/>
      <c r="V93" s="1"/>
      <c r="AC93" s="242"/>
      <c r="AD93" s="242"/>
      <c r="AE93" s="242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38" t="s">
        <v>1097</v>
      </c>
      <c r="F97" s="238"/>
      <c r="G97" s="238"/>
      <c r="H97" s="238"/>
      <c r="V97" s="1"/>
      <c r="X97" s="3" t="s">
        <v>861</v>
      </c>
      <c r="Y97" s="4">
        <f>IF(B97="PAGADO",0,C102)</f>
        <v>390</v>
      </c>
      <c r="AA97" s="238" t="s">
        <v>1097</v>
      </c>
      <c r="AB97" s="238"/>
      <c r="AC97" s="238"/>
      <c r="AD97" s="238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41" t="str">
        <f>IF(C102&lt;0,"NO PAGAR","COBRAR")</f>
        <v>COBRAR</v>
      </c>
      <c r="C103" s="241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1" t="str">
        <f>IF(Y102&lt;0,"NO PAGAR","COBRAR")</f>
        <v>COBRAR</v>
      </c>
      <c r="Y103" s="241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40" t="s">
        <v>16</v>
      </c>
      <c r="C104" s="240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0" t="s">
        <v>16</v>
      </c>
      <c r="Y104" s="240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36" t="s">
        <v>14</v>
      </c>
      <c r="F113" s="236"/>
      <c r="G113" s="236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36" t="s">
        <v>14</v>
      </c>
      <c r="AB113" s="236"/>
      <c r="AC113" s="236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36" t="s">
        <v>14</v>
      </c>
      <c r="O115" s="236"/>
      <c r="P115" s="236"/>
      <c r="Q115" s="236"/>
      <c r="R115" s="11">
        <f>SUM(R99:R114)</f>
        <v>0</v>
      </c>
      <c r="S115" s="8"/>
      <c r="V115" s="1"/>
      <c r="X115" s="18"/>
      <c r="Y115" s="15"/>
      <c r="AJ115" s="236" t="s">
        <v>14</v>
      </c>
      <c r="AK115" s="236"/>
      <c r="AL115" s="236"/>
      <c r="AM115" s="236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37" t="s">
        <v>32</v>
      </c>
      <c r="I124" s="237"/>
      <c r="J124" s="237"/>
      <c r="V124" s="1"/>
      <c r="AA124" s="237" t="s">
        <v>33</v>
      </c>
      <c r="AB124" s="237"/>
      <c r="AC124" s="237"/>
    </row>
    <row r="125" spans="1:43">
      <c r="H125" s="237"/>
      <c r="I125" s="237"/>
      <c r="J125" s="237"/>
      <c r="V125" s="1"/>
      <c r="AA125" s="237"/>
      <c r="AB125" s="237"/>
      <c r="AC125" s="237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38" t="s">
        <v>1098</v>
      </c>
      <c r="F129" s="238"/>
      <c r="G129" s="238"/>
      <c r="H129" s="238"/>
      <c r="V129" s="1"/>
      <c r="X129" s="3" t="s">
        <v>5</v>
      </c>
      <c r="Y129" s="4">
        <f>IF(B129="PAGADO",0,C134)</f>
        <v>0</v>
      </c>
      <c r="AA129" s="238" t="s">
        <v>1106</v>
      </c>
      <c r="AB129" s="238"/>
      <c r="AC129" s="238"/>
      <c r="AD129" s="238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39" t="str">
        <f>IF(Y134&lt;0,"NO PAGAR","COBRAR'")</f>
        <v>COBRAR'</v>
      </c>
      <c r="Y135" s="239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39" t="str">
        <f>IF(C134&lt;0,"NO PAGAR","COBRAR'")</f>
        <v>COBRAR'</v>
      </c>
      <c r="C136" s="239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40" t="s">
        <v>16</v>
      </c>
      <c r="C137" s="240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40" t="s">
        <v>16</v>
      </c>
      <c r="Y137" s="240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36" t="s">
        <v>14</v>
      </c>
      <c r="F145" s="236"/>
      <c r="G145" s="236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36" t="s">
        <v>14</v>
      </c>
      <c r="AB145" s="236"/>
      <c r="AC145" s="236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36" t="s">
        <v>14</v>
      </c>
      <c r="O147" s="236"/>
      <c r="P147" s="236"/>
      <c r="Q147" s="236"/>
      <c r="R147" s="11">
        <f>SUM(R131:R146)</f>
        <v>0</v>
      </c>
      <c r="S147" s="8"/>
      <c r="V147" s="1"/>
      <c r="X147" s="18"/>
      <c r="Y147" s="15"/>
      <c r="AJ147" s="236" t="s">
        <v>14</v>
      </c>
      <c r="AK147" s="236"/>
      <c r="AL147" s="236"/>
      <c r="AM147" s="236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42" t="s">
        <v>0</v>
      </c>
      <c r="AD163" s="242"/>
      <c r="AE163" s="242"/>
    </row>
    <row r="164" spans="2:41">
      <c r="H164" s="237" t="s">
        <v>1</v>
      </c>
      <c r="I164" s="237"/>
      <c r="J164" s="237"/>
      <c r="V164" s="1"/>
      <c r="AC164" s="242"/>
      <c r="AD164" s="242"/>
      <c r="AE164" s="242"/>
    </row>
    <row r="165" spans="2:41">
      <c r="H165" s="237"/>
      <c r="I165" s="237"/>
      <c r="J165" s="237"/>
      <c r="V165" s="1"/>
      <c r="AC165" s="242"/>
      <c r="AD165" s="242"/>
      <c r="AE165" s="242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38" t="s">
        <v>1097</v>
      </c>
      <c r="F169" s="238"/>
      <c r="G169" s="238"/>
      <c r="H169" s="238"/>
      <c r="V169" s="1"/>
      <c r="X169" s="3" t="s">
        <v>5</v>
      </c>
      <c r="Y169" s="4">
        <f>IF(B169="PAGADO",0,C174)</f>
        <v>0</v>
      </c>
      <c r="AA169" s="238" t="s">
        <v>1106</v>
      </c>
      <c r="AB169" s="238"/>
      <c r="AC169" s="238"/>
      <c r="AD169" s="238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41" t="str">
        <f>IF(C174&lt;0,"NO PAGAR","COBRAR")</f>
        <v>NO PAGAR</v>
      </c>
      <c r="C175" s="241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1" t="str">
        <f>IF(Y174&lt;0,"NO PAGAR","COBRAR")</f>
        <v>NO PAGAR</v>
      </c>
      <c r="Y175" s="241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40" t="s">
        <v>16</v>
      </c>
      <c r="C176" s="240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0" t="s">
        <v>16</v>
      </c>
      <c r="Y176" s="240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36" t="s">
        <v>14</v>
      </c>
      <c r="F185" s="236"/>
      <c r="G185" s="236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36" t="s">
        <v>14</v>
      </c>
      <c r="AB185" s="236"/>
      <c r="AC185" s="236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36" t="s">
        <v>14</v>
      </c>
      <c r="O187" s="236"/>
      <c r="P187" s="236"/>
      <c r="Q187" s="236"/>
      <c r="R187" s="11">
        <f>SUM(R171:R186)</f>
        <v>400</v>
      </c>
      <c r="S187" s="8"/>
      <c r="V187" s="1"/>
      <c r="X187" s="18"/>
      <c r="Y187" s="15"/>
      <c r="AJ187" s="236" t="s">
        <v>14</v>
      </c>
      <c r="AK187" s="236"/>
      <c r="AL187" s="236"/>
      <c r="AM187" s="236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37" t="s">
        <v>32</v>
      </c>
      <c r="I201" s="237"/>
      <c r="J201" s="237"/>
      <c r="V201" s="1"/>
      <c r="AA201" s="237" t="s">
        <v>33</v>
      </c>
      <c r="AB201" s="237"/>
      <c r="AC201" s="237"/>
    </row>
    <row r="202" spans="1:43">
      <c r="H202" s="237"/>
      <c r="I202" s="237"/>
      <c r="J202" s="237"/>
      <c r="V202" s="1"/>
      <c r="AA202" s="237"/>
      <c r="AB202" s="237"/>
      <c r="AC202" s="237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38" t="s">
        <v>1106</v>
      </c>
      <c r="F206" s="238"/>
      <c r="G206" s="238"/>
      <c r="H206" s="238"/>
      <c r="V206" s="1"/>
      <c r="X206" s="3" t="s">
        <v>91</v>
      </c>
      <c r="Y206" s="4">
        <f>IF(B206="PAGADO",0,C211)</f>
        <v>0</v>
      </c>
      <c r="AA206" s="238" t="s">
        <v>1111</v>
      </c>
      <c r="AB206" s="238"/>
      <c r="AC206" s="238"/>
      <c r="AD206" s="238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39" t="str">
        <f>IF(Y211&lt;0,"NO PAGAR","COBRAR'")</f>
        <v>COBRAR'</v>
      </c>
      <c r="Y212" s="239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39" t="str">
        <f>IF(C211&lt;0,"NO PAGAR","COBRAR'")</f>
        <v>COBRAR'</v>
      </c>
      <c r="C213" s="239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40" t="s">
        <v>16</v>
      </c>
      <c r="C214" s="240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40" t="s">
        <v>16</v>
      </c>
      <c r="Y214" s="240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36" t="s">
        <v>14</v>
      </c>
      <c r="F222" s="236"/>
      <c r="G222" s="236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36" t="s">
        <v>14</v>
      </c>
      <c r="AB222" s="236"/>
      <c r="AC222" s="236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36" t="s">
        <v>14</v>
      </c>
      <c r="O224" s="236"/>
      <c r="P224" s="236"/>
      <c r="Q224" s="236"/>
      <c r="R224" s="11">
        <f>SUM(R208:R223)</f>
        <v>0</v>
      </c>
      <c r="S224" s="8"/>
      <c r="V224" s="1"/>
      <c r="X224" s="18"/>
      <c r="Y224" s="15"/>
      <c r="AJ224" s="236" t="s">
        <v>14</v>
      </c>
      <c r="AK224" s="236"/>
      <c r="AL224" s="236"/>
      <c r="AM224" s="236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42" t="s">
        <v>0</v>
      </c>
      <c r="AD247" s="242"/>
      <c r="AE247" s="242"/>
    </row>
    <row r="248" spans="2:41">
      <c r="H248" s="237" t="s">
        <v>1</v>
      </c>
      <c r="I248" s="237"/>
      <c r="J248" s="237"/>
      <c r="V248" s="1"/>
      <c r="AC248" s="242"/>
      <c r="AD248" s="242"/>
      <c r="AE248" s="242"/>
    </row>
    <row r="249" spans="2:41">
      <c r="H249" s="237"/>
      <c r="I249" s="237"/>
      <c r="J249" s="237"/>
      <c r="V249" s="1"/>
      <c r="AC249" s="242"/>
      <c r="AD249" s="242"/>
      <c r="AE249" s="242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38" t="s">
        <v>1111</v>
      </c>
      <c r="F253" s="238"/>
      <c r="G253" s="238"/>
      <c r="H253" s="238"/>
      <c r="V253" s="1"/>
      <c r="X253" s="3" t="s">
        <v>5</v>
      </c>
      <c r="Y253" s="4">
        <f>IF(B253="PAGADO",0,C258)</f>
        <v>0</v>
      </c>
      <c r="AA253" s="238" t="s">
        <v>1119</v>
      </c>
      <c r="AB253" s="238"/>
      <c r="AC253" s="238"/>
      <c r="AD253" s="238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41" t="str">
        <f>IF(C258&lt;0,"NO PAGAR","COBRAR")</f>
        <v>COBRAR</v>
      </c>
      <c r="C259" s="241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1" t="str">
        <f>IF(Y258&lt;0,"NO PAGAR","COBRAR")</f>
        <v>COBRAR</v>
      </c>
      <c r="Y259" s="241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40" t="s">
        <v>16</v>
      </c>
      <c r="C260" s="240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0" t="s">
        <v>16</v>
      </c>
      <c r="Y260" s="240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36" t="s">
        <v>14</v>
      </c>
      <c r="F269" s="236"/>
      <c r="G269" s="236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36" t="s">
        <v>14</v>
      </c>
      <c r="AB269" s="236"/>
      <c r="AC269" s="236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36" t="s">
        <v>14</v>
      </c>
      <c r="O271" s="236"/>
      <c r="P271" s="236"/>
      <c r="Q271" s="236"/>
      <c r="R271" s="11">
        <f>SUM(R255:R270)</f>
        <v>100</v>
      </c>
      <c r="S271" s="8"/>
      <c r="V271" s="1"/>
      <c r="X271" s="18"/>
      <c r="Y271" s="15"/>
      <c r="AJ271" s="236" t="s">
        <v>14</v>
      </c>
      <c r="AK271" s="236"/>
      <c r="AL271" s="236"/>
      <c r="AM271" s="236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37" t="s">
        <v>32</v>
      </c>
      <c r="I293" s="237"/>
      <c r="J293" s="237"/>
      <c r="V293" s="1"/>
      <c r="AA293" s="237" t="s">
        <v>33</v>
      </c>
      <c r="AB293" s="237"/>
      <c r="AC293" s="237"/>
    </row>
    <row r="294" spans="1:43">
      <c r="H294" s="237"/>
      <c r="I294" s="237"/>
      <c r="J294" s="237"/>
      <c r="V294" s="1"/>
      <c r="AA294" s="237"/>
      <c r="AB294" s="237"/>
      <c r="AC294" s="237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38" t="s">
        <v>1106</v>
      </c>
      <c r="F298" s="238"/>
      <c r="G298" s="238"/>
      <c r="H298" s="238"/>
      <c r="V298" s="1"/>
      <c r="X298" s="3" t="s">
        <v>5</v>
      </c>
      <c r="Y298" s="4">
        <f>IF(B1034="PAGADO",0,C303)</f>
        <v>240</v>
      </c>
      <c r="AA298" s="238" t="s">
        <v>1123</v>
      </c>
      <c r="AB298" s="238"/>
      <c r="AC298" s="238"/>
      <c r="AD298" s="238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39" t="str">
        <f>IF(Y303&lt;0,"NO PAGAR","COBRAR'")</f>
        <v>COBRAR'</v>
      </c>
      <c r="Y304" s="239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39" t="str">
        <f>IF(C303&lt;0,"NO PAGAR","COBRAR'")</f>
        <v>COBRAR'</v>
      </c>
      <c r="C305" s="239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40" t="s">
        <v>16</v>
      </c>
      <c r="C306" s="240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40" t="s">
        <v>16</v>
      </c>
      <c r="Y306" s="240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36" t="s">
        <v>14</v>
      </c>
      <c r="F314" s="236"/>
      <c r="G314" s="236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36" t="s">
        <v>14</v>
      </c>
      <c r="AB314" s="236"/>
      <c r="AC314" s="236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36" t="s">
        <v>14</v>
      </c>
      <c r="O316" s="236"/>
      <c r="P316" s="236"/>
      <c r="Q316" s="236"/>
      <c r="R316" s="11">
        <f>SUM(R300:R315)</f>
        <v>2552.6999999999998</v>
      </c>
      <c r="S316" s="8"/>
      <c r="V316" s="1"/>
      <c r="X316" s="16"/>
      <c r="Y316" s="15"/>
      <c r="AJ316" s="236" t="s">
        <v>14</v>
      </c>
      <c r="AK316" s="236"/>
      <c r="AL316" s="236"/>
      <c r="AM316" s="236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37" t="s">
        <v>1</v>
      </c>
      <c r="I341" s="237"/>
      <c r="J341" s="237"/>
      <c r="V341" s="1"/>
    </row>
    <row r="342" spans="2:40">
      <c r="H342" s="237"/>
      <c r="I342" s="237"/>
      <c r="J342" s="237"/>
      <c r="V342" s="1"/>
    </row>
    <row r="343" spans="2:40">
      <c r="V343" s="1"/>
      <c r="X343" s="250" t="s">
        <v>54</v>
      </c>
      <c r="AB343" s="246" t="s">
        <v>0</v>
      </c>
      <c r="AC343" s="246"/>
      <c r="AD343" s="246"/>
    </row>
    <row r="344" spans="2:40">
      <c r="V344" s="1"/>
      <c r="X344" s="250"/>
      <c r="AB344" s="246"/>
      <c r="AC344" s="246"/>
      <c r="AD344" s="246"/>
    </row>
    <row r="345" spans="2:40" ht="23.25">
      <c r="B345" s="2" t="s">
        <v>54</v>
      </c>
      <c r="V345" s="1"/>
      <c r="X345" s="250"/>
      <c r="AB345" s="246"/>
      <c r="AC345" s="246"/>
      <c r="AD345" s="246"/>
    </row>
    <row r="346" spans="2:40" ht="23.25">
      <c r="B346" s="3" t="s">
        <v>91</v>
      </c>
      <c r="C346" s="4">
        <f>IF(X298="PAGADO",0,Y303)</f>
        <v>229.98</v>
      </c>
      <c r="E346" s="238" t="s">
        <v>1111</v>
      </c>
      <c r="F346" s="238"/>
      <c r="G346" s="238"/>
      <c r="H346" s="238"/>
      <c r="V346" s="1"/>
      <c r="X346" s="3" t="s">
        <v>91</v>
      </c>
      <c r="Y346" s="4">
        <f>IF(B346="PAGADO",0,C351)</f>
        <v>0</v>
      </c>
      <c r="AA346" s="238" t="s">
        <v>1123</v>
      </c>
      <c r="AB346" s="238"/>
      <c r="AC346" s="238"/>
      <c r="AD346" s="238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41" t="str">
        <f>IF(C351&lt;0,"NO PAGAR","COBRAR")</f>
        <v>COBRAR</v>
      </c>
      <c r="C352" s="241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1" t="str">
        <f>IF(Y351&lt;0,"NO PAGAR","COBRAR")</f>
        <v>COBRAR</v>
      </c>
      <c r="Y352" s="241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40" t="s">
        <v>16</v>
      </c>
      <c r="C353" s="240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0" t="s">
        <v>16</v>
      </c>
      <c r="Y353" s="240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36" t="s">
        <v>14</v>
      </c>
      <c r="AK357" s="236"/>
      <c r="AL357" s="236"/>
      <c r="AM357" s="236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36" t="s">
        <v>14</v>
      </c>
      <c r="F362" s="236"/>
      <c r="G362" s="236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36" t="s">
        <v>14</v>
      </c>
      <c r="AB362" s="236"/>
      <c r="AC362" s="236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36" t="s">
        <v>14</v>
      </c>
      <c r="O364" s="236"/>
      <c r="P364" s="236"/>
      <c r="Q364" s="236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37" t="s">
        <v>32</v>
      </c>
      <c r="I380" s="237"/>
      <c r="J380" s="237"/>
      <c r="V380" s="1"/>
      <c r="AA380" s="237" t="s">
        <v>33</v>
      </c>
      <c r="AB380" s="237"/>
      <c r="AC380" s="237"/>
    </row>
    <row r="381" spans="1:43">
      <c r="H381" s="237"/>
      <c r="I381" s="237"/>
      <c r="J381" s="237"/>
      <c r="V381" s="1"/>
      <c r="AA381" s="237"/>
      <c r="AB381" s="237"/>
      <c r="AC381" s="237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38" t="s">
        <v>1111</v>
      </c>
      <c r="F385" s="238"/>
      <c r="G385" s="238"/>
      <c r="H385" s="238"/>
      <c r="V385" s="1"/>
      <c r="X385" s="3" t="s">
        <v>5</v>
      </c>
      <c r="Y385" s="4">
        <f>IF(B385="PAGADO",0,C390)</f>
        <v>0</v>
      </c>
      <c r="AA385" s="238" t="s">
        <v>1132</v>
      </c>
      <c r="AB385" s="238"/>
      <c r="AC385" s="238"/>
      <c r="AD385" s="238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39" t="str">
        <f>IF(Y390&lt;0,"NO PAGAR","COBRAR'")</f>
        <v>COBRAR'</v>
      </c>
      <c r="Y391" s="239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39" t="str">
        <f>IF(C390&lt;0,"NO PAGAR","COBRAR'")</f>
        <v>COBRAR'</v>
      </c>
      <c r="C392" s="239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40" t="s">
        <v>16</v>
      </c>
      <c r="C393" s="240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40" t="s">
        <v>16</v>
      </c>
      <c r="Y393" s="240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36" t="s">
        <v>14</v>
      </c>
      <c r="AK396" s="236"/>
      <c r="AL396" s="236"/>
      <c r="AM396" s="236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36" t="s">
        <v>14</v>
      </c>
      <c r="F401" s="236"/>
      <c r="G401" s="236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36" t="s">
        <v>14</v>
      </c>
      <c r="AB401" s="236"/>
      <c r="AC401" s="236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36" t="s">
        <v>14</v>
      </c>
      <c r="O403" s="236"/>
      <c r="P403" s="236"/>
      <c r="Q403" s="236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42" t="s">
        <v>0</v>
      </c>
      <c r="AD425" s="242"/>
      <c r="AE425" s="242"/>
    </row>
    <row r="426" spans="2:41">
      <c r="H426" s="237" t="s">
        <v>1</v>
      </c>
      <c r="I426" s="237"/>
      <c r="J426" s="237"/>
      <c r="V426" s="1"/>
      <c r="AC426" s="242"/>
      <c r="AD426" s="242"/>
      <c r="AE426" s="242"/>
    </row>
    <row r="427" spans="2:41">
      <c r="H427" s="237"/>
      <c r="I427" s="237"/>
      <c r="J427" s="237"/>
      <c r="V427" s="1"/>
      <c r="AC427" s="242"/>
      <c r="AD427" s="242"/>
      <c r="AE427" s="242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38" t="s">
        <v>1106</v>
      </c>
      <c r="F431" s="238"/>
      <c r="G431" s="238"/>
      <c r="H431" s="238"/>
      <c r="V431" s="1"/>
      <c r="X431" s="3" t="s">
        <v>5</v>
      </c>
      <c r="Y431" s="4">
        <f>IF(B431="PAGADO",0,C436)</f>
        <v>0</v>
      </c>
      <c r="AA431" s="238" t="s">
        <v>1106</v>
      </c>
      <c r="AB431" s="238"/>
      <c r="AC431" s="238"/>
      <c r="AD431" s="238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1" t="str">
        <f>IF(C436&lt;0,"NO PAGAR","COBRAR")</f>
        <v>COBRAR</v>
      </c>
      <c r="C437" s="241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1" t="str">
        <f>IF(Y436&lt;0,"NO PAGAR","COBRAR")</f>
        <v>NO PAGAR</v>
      </c>
      <c r="Y437" s="241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36" t="s">
        <v>14</v>
      </c>
      <c r="AK446" s="236"/>
      <c r="AL446" s="236"/>
      <c r="AM446" s="236"/>
      <c r="AN446" s="11">
        <f>SUM(AN430:AN445)</f>
        <v>600</v>
      </c>
      <c r="AO446" s="8"/>
    </row>
    <row r="447" spans="2:42">
      <c r="B447" s="16" t="s">
        <v>27</v>
      </c>
      <c r="C447" s="15"/>
      <c r="E447" s="236" t="s">
        <v>14</v>
      </c>
      <c r="F447" s="236"/>
      <c r="G447" s="236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36" t="s">
        <v>14</v>
      </c>
      <c r="AB447" s="236"/>
      <c r="AC447" s="236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36" t="s">
        <v>14</v>
      </c>
      <c r="O449" s="236"/>
      <c r="P449" s="236"/>
      <c r="Q449" s="236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37" t="s">
        <v>32</v>
      </c>
      <c r="I465" s="237"/>
      <c r="J465" s="237"/>
      <c r="V465" s="1"/>
      <c r="AA465" s="237" t="s">
        <v>33</v>
      </c>
      <c r="AB465" s="237"/>
      <c r="AC465" s="237"/>
    </row>
    <row r="466" spans="2:41">
      <c r="H466" s="237"/>
      <c r="I466" s="237"/>
      <c r="J466" s="237"/>
      <c r="V466" s="1"/>
      <c r="AA466" s="237"/>
      <c r="AB466" s="237"/>
      <c r="AC466" s="237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38" t="s">
        <v>1111</v>
      </c>
      <c r="F468" s="238"/>
      <c r="G468" s="238"/>
      <c r="H468" s="238"/>
      <c r="V468" s="1"/>
      <c r="X468" s="3" t="s">
        <v>91</v>
      </c>
      <c r="Y468" s="4">
        <f>IF(B468="PAGADO",0,C473)</f>
        <v>0</v>
      </c>
      <c r="AA468" s="238" t="s">
        <v>1111</v>
      </c>
      <c r="AB468" s="238"/>
      <c r="AC468" s="238"/>
      <c r="AD468" s="238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39" t="str">
        <f>IF(Y473&lt;0,"NO PAGAR","COBRAR'")</f>
        <v>COBRAR'</v>
      </c>
      <c r="Y474" s="239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39" t="str">
        <f>IF(C473&lt;0,"NO PAGAR","COBRAR'")</f>
        <v>COBRAR'</v>
      </c>
      <c r="C475" s="239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40" t="s">
        <v>16</v>
      </c>
      <c r="C476" s="240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0" t="s">
        <v>16</v>
      </c>
      <c r="Y476" s="240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36" t="s">
        <v>14</v>
      </c>
      <c r="F484" s="236"/>
      <c r="G484" s="236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36" t="s">
        <v>14</v>
      </c>
      <c r="AB484" s="236"/>
      <c r="AC484" s="236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36" t="s">
        <v>14</v>
      </c>
      <c r="O486" s="236"/>
      <c r="P486" s="236"/>
      <c r="Q486" s="236"/>
      <c r="R486" s="11">
        <f>SUM(R470:R485)</f>
        <v>25</v>
      </c>
      <c r="S486" s="8"/>
      <c r="V486" s="1"/>
      <c r="X486" s="18"/>
      <c r="Y486" s="15"/>
      <c r="AJ486" s="236" t="s">
        <v>14</v>
      </c>
      <c r="AK486" s="236"/>
      <c r="AL486" s="236"/>
      <c r="AM486" s="236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42" t="s">
        <v>0</v>
      </c>
      <c r="AD510" s="242"/>
      <c r="AE510" s="242"/>
    </row>
    <row r="511" spans="8:31" ht="15.75" customHeight="1">
      <c r="H511" s="237" t="s">
        <v>1</v>
      </c>
      <c r="I511" s="237"/>
      <c r="J511" s="237"/>
      <c r="V511" s="1"/>
      <c r="AC511" s="242"/>
      <c r="AD511" s="242"/>
      <c r="AE511" s="242"/>
    </row>
    <row r="512" spans="8:31">
      <c r="H512" s="237"/>
      <c r="I512" s="237"/>
      <c r="J512" s="237"/>
      <c r="V512" s="1"/>
      <c r="AC512" s="242"/>
      <c r="AD512" s="242"/>
      <c r="AE512" s="242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38" t="s">
        <v>1111</v>
      </c>
      <c r="F514" s="238"/>
      <c r="G514" s="238"/>
      <c r="H514" s="238"/>
      <c r="V514" s="1"/>
      <c r="X514" s="3" t="s">
        <v>5</v>
      </c>
      <c r="Y514" s="4">
        <f>IF(B514="PAGADO",0,C519)</f>
        <v>-1429.17</v>
      </c>
      <c r="AA514" s="238" t="s">
        <v>1146</v>
      </c>
      <c r="AB514" s="238"/>
      <c r="AC514" s="238"/>
      <c r="AD514" s="238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41" t="str">
        <f>IF(C519&lt;0,"NO PAGAR","COBRAR")</f>
        <v>NO PAGAR</v>
      </c>
      <c r="C520" s="241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1" t="str">
        <f>IF(Y519&lt;0,"NO PAGAR","COBRAR")</f>
        <v>NO PAGAR</v>
      </c>
      <c r="Y520" s="241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40" t="s">
        <v>16</v>
      </c>
      <c r="C521" s="240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0" t="s">
        <v>16</v>
      </c>
      <c r="Y521" s="240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36" t="s">
        <v>14</v>
      </c>
      <c r="F530" s="236"/>
      <c r="G530" s="23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36" t="s">
        <v>14</v>
      </c>
      <c r="AB530" s="236"/>
      <c r="AC530" s="236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6" t="s">
        <v>14</v>
      </c>
      <c r="O532" s="236"/>
      <c r="P532" s="236"/>
      <c r="Q532" s="236"/>
      <c r="R532" s="11">
        <f>SUM(R516:R531)</f>
        <v>1064.5</v>
      </c>
      <c r="S532" s="8"/>
      <c r="V532" s="1"/>
      <c r="X532" s="18"/>
      <c r="Y532" s="15"/>
      <c r="AJ532" s="236" t="s">
        <v>14</v>
      </c>
      <c r="AK532" s="236"/>
      <c r="AL532" s="236"/>
      <c r="AM532" s="236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37" t="s">
        <v>32</v>
      </c>
      <c r="I550" s="237"/>
      <c r="J550" s="237"/>
      <c r="V550" s="1"/>
      <c r="AA550" s="237" t="s">
        <v>33</v>
      </c>
      <c r="AB550" s="237"/>
      <c r="AC550" s="237"/>
    </row>
    <row r="551" spans="1:43">
      <c r="H551" s="237"/>
      <c r="I551" s="237"/>
      <c r="J551" s="237"/>
      <c r="V551" s="1"/>
      <c r="AA551" s="237"/>
      <c r="AB551" s="237"/>
      <c r="AC551" s="237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38" t="s">
        <v>1106</v>
      </c>
      <c r="F555" s="238"/>
      <c r="G555" s="238"/>
      <c r="H555" s="238"/>
      <c r="V555" s="1"/>
      <c r="X555" s="3" t="s">
        <v>5</v>
      </c>
      <c r="Y555" s="4">
        <f>IF(B555="PAGADO",0,C560)</f>
        <v>0</v>
      </c>
      <c r="AA555" s="238" t="s">
        <v>1106</v>
      </c>
      <c r="AB555" s="238"/>
      <c r="AC555" s="238"/>
      <c r="AD555" s="238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39" t="str">
        <f>IF(Y560&lt;0,"NO PAGAR","COBRAR'")</f>
        <v>COBRAR'</v>
      </c>
      <c r="Y561" s="239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39" t="str">
        <f>IF(C560&lt;0,"NO PAGAR","COBRAR'")</f>
        <v>COBRAR'</v>
      </c>
      <c r="C562" s="239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36" t="s">
        <v>14</v>
      </c>
      <c r="F571" s="236"/>
      <c r="G571" s="236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36" t="s">
        <v>14</v>
      </c>
      <c r="AB571" s="236"/>
      <c r="AC571" s="236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36" t="s">
        <v>14</v>
      </c>
      <c r="O573" s="236"/>
      <c r="P573" s="236"/>
      <c r="Q573" s="236"/>
      <c r="R573" s="11">
        <f>SUM(R557:R572)</f>
        <v>0</v>
      </c>
      <c r="S573" s="8"/>
      <c r="V573" s="1"/>
      <c r="X573" s="18"/>
      <c r="Y573" s="15"/>
      <c r="AJ573" s="236" t="s">
        <v>14</v>
      </c>
      <c r="AK573" s="236"/>
      <c r="AL573" s="236"/>
      <c r="AM573" s="236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42" t="s">
        <v>0</v>
      </c>
      <c r="AD593" s="242"/>
      <c r="AE593" s="242"/>
    </row>
    <row r="594" spans="2:41">
      <c r="H594" s="237" t="s">
        <v>1</v>
      </c>
      <c r="I594" s="237"/>
      <c r="J594" s="237"/>
      <c r="V594" s="1"/>
      <c r="AC594" s="242"/>
      <c r="AD594" s="242"/>
      <c r="AE594" s="242"/>
    </row>
    <row r="595" spans="2:41">
      <c r="H595" s="237"/>
      <c r="I595" s="237"/>
      <c r="J595" s="237"/>
      <c r="V595" s="1"/>
      <c r="AC595" s="242"/>
      <c r="AD595" s="242"/>
      <c r="AE595" s="242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38" t="s">
        <v>1111</v>
      </c>
      <c r="F599" s="238"/>
      <c r="G599" s="238"/>
      <c r="H599" s="238"/>
      <c r="V599" s="1"/>
      <c r="X599" s="3" t="s">
        <v>5</v>
      </c>
      <c r="Y599" s="4">
        <f>IF(B599="PAGADO",0,C604)</f>
        <v>-867.90000000000009</v>
      </c>
      <c r="AA599" s="238" t="s">
        <v>1097</v>
      </c>
      <c r="AB599" s="238"/>
      <c r="AC599" s="238"/>
      <c r="AD599" s="238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41" t="str">
        <f>IF(C604&lt;0,"NO PAGAR","COBRAR")</f>
        <v>NO PAGAR</v>
      </c>
      <c r="C605" s="241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41" t="str">
        <f>IF(Y604&lt;0,"NO PAGAR","COBRAR")</f>
        <v>NO PAGAR</v>
      </c>
      <c r="Y605" s="241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40" t="s">
        <v>16</v>
      </c>
      <c r="C606" s="240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40" t="s">
        <v>16</v>
      </c>
      <c r="Y606" s="240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36" t="s">
        <v>14</v>
      </c>
      <c r="F615" s="236"/>
      <c r="G615" s="236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36" t="s">
        <v>14</v>
      </c>
      <c r="AB615" s="236"/>
      <c r="AC615" s="236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36" t="s">
        <v>14</v>
      </c>
      <c r="O617" s="236"/>
      <c r="P617" s="236"/>
      <c r="Q617" s="236"/>
      <c r="R617" s="11">
        <f>SUM(R601:R616)</f>
        <v>1800</v>
      </c>
      <c r="S617" s="8"/>
      <c r="V617" s="1"/>
      <c r="X617" s="18"/>
      <c r="Y617" s="15"/>
      <c r="AJ617" s="236" t="s">
        <v>14</v>
      </c>
      <c r="AK617" s="236"/>
      <c r="AL617" s="236"/>
      <c r="AM617" s="236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37" t="s">
        <v>32</v>
      </c>
      <c r="I639" s="237"/>
      <c r="J639" s="237"/>
      <c r="V639" s="1"/>
      <c r="AA639" s="237" t="s">
        <v>33</v>
      </c>
      <c r="AB639" s="237"/>
      <c r="AC639" s="237"/>
    </row>
    <row r="640" spans="1:43">
      <c r="H640" s="237"/>
      <c r="I640" s="237"/>
      <c r="J640" s="237"/>
      <c r="V640" s="1"/>
      <c r="AA640" s="237"/>
      <c r="AB640" s="237"/>
      <c r="AC640" s="237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38" t="s">
        <v>1111</v>
      </c>
      <c r="F644" s="238"/>
      <c r="G644" s="238"/>
      <c r="H644" s="238"/>
      <c r="V644" s="1"/>
      <c r="X644" s="3" t="s">
        <v>91</v>
      </c>
      <c r="Y644" s="4">
        <f>IF(B644="PAGADO",0,C649)</f>
        <v>0</v>
      </c>
      <c r="AA644" s="238" t="s">
        <v>1111</v>
      </c>
      <c r="AB644" s="238"/>
      <c r="AC644" s="238"/>
      <c r="AD644" s="238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39" t="str">
        <f>IF(Y649&lt;0,"NO PAGAR","COBRAR'")</f>
        <v>COBRAR'</v>
      </c>
      <c r="Y650" s="239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39" t="str">
        <f>IF(C649&lt;0,"NO PAGAR","COBRAR'")</f>
        <v>COBRAR'</v>
      </c>
      <c r="C651" s="239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0" t="s">
        <v>16</v>
      </c>
      <c r="C652" s="240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40" t="s">
        <v>16</v>
      </c>
      <c r="Y652" s="240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36" t="s">
        <v>14</v>
      </c>
      <c r="F660" s="236"/>
      <c r="G660" s="236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36" t="s">
        <v>14</v>
      </c>
      <c r="AB660" s="236"/>
      <c r="AC660" s="236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36" t="s">
        <v>14</v>
      </c>
      <c r="O662" s="236"/>
      <c r="P662" s="236"/>
      <c r="Q662" s="236"/>
      <c r="R662" s="11">
        <f>SUM(R646:R661)</f>
        <v>300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42" t="s">
        <v>0</v>
      </c>
      <c r="AD682" s="242"/>
      <c r="AE682" s="242"/>
    </row>
    <row r="683" spans="2:41">
      <c r="H683" s="237" t="s">
        <v>1</v>
      </c>
      <c r="I683" s="237"/>
      <c r="J683" s="237"/>
      <c r="V683" s="1"/>
      <c r="AC683" s="242"/>
      <c r="AD683" s="242"/>
      <c r="AE683" s="242"/>
    </row>
    <row r="684" spans="2:41">
      <c r="H684" s="237"/>
      <c r="I684" s="237"/>
      <c r="J684" s="237"/>
      <c r="V684" s="1"/>
      <c r="AC684" s="242"/>
      <c r="AD684" s="242"/>
      <c r="AE684" s="242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38" t="s">
        <v>1111</v>
      </c>
      <c r="F686" s="238"/>
      <c r="G686" s="238"/>
      <c r="H686" s="238"/>
      <c r="V686" s="1"/>
      <c r="X686" s="3" t="s">
        <v>5</v>
      </c>
      <c r="Y686" s="4">
        <f>IF(B686="PAGADO",0,C691)</f>
        <v>-566.41000000000008</v>
      </c>
      <c r="AA686" s="238" t="s">
        <v>1106</v>
      </c>
      <c r="AB686" s="238"/>
      <c r="AC686" s="238"/>
      <c r="AD686" s="238"/>
      <c r="AK686" s="254" t="s">
        <v>19</v>
      </c>
      <c r="AL686" s="254"/>
      <c r="AM686" s="254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41" t="str">
        <f>IF(C691&lt;0,"NO PAGAR","COBRAR")</f>
        <v>NO PAGAR</v>
      </c>
      <c r="C692" s="241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1" t="str">
        <f>IF(Y691&lt;0,"NO PAGAR","COBRAR")</f>
        <v>NO PAGAR</v>
      </c>
      <c r="Y692" s="241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40" t="s">
        <v>16</v>
      </c>
      <c r="C693" s="240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0" t="s">
        <v>16</v>
      </c>
      <c r="Y693" s="240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36" t="s">
        <v>14</v>
      </c>
      <c r="F702" s="236"/>
      <c r="G702" s="236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36" t="s">
        <v>14</v>
      </c>
      <c r="AB702" s="236"/>
      <c r="AC702" s="236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36" t="s">
        <v>14</v>
      </c>
      <c r="O704" s="236"/>
      <c r="P704" s="236"/>
      <c r="Q704" s="236"/>
      <c r="R704" s="11">
        <f>SUM(R688:R703)</f>
        <v>500</v>
      </c>
      <c r="S704" s="8"/>
      <c r="V704" s="1"/>
      <c r="X704" s="18"/>
      <c r="Y704" s="15"/>
      <c r="AJ704" s="236" t="s">
        <v>14</v>
      </c>
      <c r="AK704" s="236"/>
      <c r="AL704" s="236"/>
      <c r="AM704" s="236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37" t="s">
        <v>32</v>
      </c>
      <c r="I724" s="237"/>
      <c r="J724" s="237"/>
      <c r="V724" s="1"/>
      <c r="AA724" s="237" t="s">
        <v>33</v>
      </c>
      <c r="AB724" s="237"/>
      <c r="AC724" s="237"/>
    </row>
    <row r="725" spans="1:43">
      <c r="H725" s="237"/>
      <c r="I725" s="237"/>
      <c r="J725" s="237"/>
      <c r="V725" s="1"/>
      <c r="AA725" s="237"/>
      <c r="AB725" s="237"/>
      <c r="AC725" s="237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38" t="s">
        <v>1111</v>
      </c>
      <c r="F729" s="238"/>
      <c r="G729" s="238"/>
      <c r="H729" s="238"/>
      <c r="V729" s="1"/>
      <c r="X729" s="3" t="s">
        <v>67</v>
      </c>
      <c r="Y729" s="4">
        <f>IF(B729="PAGADO",0,C734)</f>
        <v>0</v>
      </c>
      <c r="AA729" s="238" t="s">
        <v>1159</v>
      </c>
      <c r="AB729" s="238"/>
      <c r="AC729" s="238"/>
      <c r="AD729" s="238"/>
      <c r="AK729" s="238" t="s">
        <v>311</v>
      </c>
      <c r="AL729" s="238"/>
      <c r="AM729" s="238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39" t="str">
        <f>IF(Y734&lt;0,"NO PAGAR","COBRAR'")</f>
        <v>COBRAR'</v>
      </c>
      <c r="Y735" s="239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39" t="str">
        <f>IF(C734&lt;0,"NO PAGAR","COBRAR'")</f>
        <v>COBRAR'</v>
      </c>
      <c r="C736" s="239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40" t="s">
        <v>16</v>
      </c>
      <c r="C737" s="240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40" t="s">
        <v>16</v>
      </c>
      <c r="Y737" s="240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36" t="s">
        <v>14</v>
      </c>
      <c r="F745" s="236"/>
      <c r="G745" s="236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36" t="s">
        <v>14</v>
      </c>
      <c r="AB745" s="236"/>
      <c r="AC745" s="236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36" t="s">
        <v>14</v>
      </c>
      <c r="O747" s="236"/>
      <c r="P747" s="236"/>
      <c r="Q747" s="236"/>
      <c r="R747" s="11">
        <f>SUM(R731:R746)</f>
        <v>0</v>
      </c>
      <c r="S747" s="8"/>
      <c r="V747" s="1"/>
      <c r="X747" s="18"/>
      <c r="Y747" s="15"/>
      <c r="AJ747" s="236" t="s">
        <v>14</v>
      </c>
      <c r="AK747" s="236"/>
      <c r="AL747" s="236"/>
      <c r="AM747" s="236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42" t="s">
        <v>0</v>
      </c>
      <c r="AD766" s="242"/>
      <c r="AE766" s="242"/>
    </row>
    <row r="767" spans="5:31">
      <c r="H767" s="237" t="s">
        <v>1</v>
      </c>
      <c r="I767" s="237"/>
      <c r="J767" s="237"/>
      <c r="V767" s="1"/>
      <c r="AC767" s="242"/>
      <c r="AD767" s="242"/>
      <c r="AE767" s="242"/>
    </row>
    <row r="768" spans="5:31">
      <c r="H768" s="237"/>
      <c r="I768" s="237"/>
      <c r="J768" s="237"/>
      <c r="V768" s="1"/>
      <c r="AC768" s="242"/>
      <c r="AD768" s="242"/>
      <c r="AE768" s="242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38" t="s">
        <v>1111</v>
      </c>
      <c r="F770" s="238"/>
      <c r="G770" s="238"/>
      <c r="H770" s="238"/>
      <c r="O770" s="247" t="s">
        <v>51</v>
      </c>
      <c r="P770" s="247"/>
      <c r="Q770" s="247"/>
      <c r="V770" s="1"/>
      <c r="X770" s="3" t="s">
        <v>67</v>
      </c>
      <c r="Y770" s="4">
        <f>IF(B770="PAGADO",0,C775)</f>
        <v>-1208.1099999999999</v>
      </c>
      <c r="AA770" s="238" t="s">
        <v>1111</v>
      </c>
      <c r="AB770" s="238"/>
      <c r="AC770" s="238"/>
      <c r="AD770" s="238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41" t="str">
        <f>IF(C775&lt;0,"NO PAGAR","COBRAR")</f>
        <v>NO PAGAR</v>
      </c>
      <c r="C776" s="241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1" t="str">
        <f>IF(Y775&lt;0,"NO PAGAR","COBRAR")</f>
        <v>COBRAR</v>
      </c>
      <c r="Y776" s="241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40" t="s">
        <v>16</v>
      </c>
      <c r="C777" s="240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0" t="s">
        <v>16</v>
      </c>
      <c r="Y777" s="240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36" t="s">
        <v>14</v>
      </c>
      <c r="F786" s="236"/>
      <c r="G786" s="236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36" t="s">
        <v>14</v>
      </c>
      <c r="AB786" s="236"/>
      <c r="AC786" s="236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36" t="s">
        <v>14</v>
      </c>
      <c r="O788" s="236"/>
      <c r="P788" s="236"/>
      <c r="Q788" s="236"/>
      <c r="R788" s="11">
        <f>SUM(R772:R787)</f>
        <v>1000</v>
      </c>
      <c r="S788" s="8"/>
      <c r="V788" s="1"/>
      <c r="X788" s="18"/>
      <c r="Y788" s="15"/>
      <c r="AJ788" s="236" t="s">
        <v>14</v>
      </c>
      <c r="AK788" s="236"/>
      <c r="AL788" s="236"/>
      <c r="AM788" s="236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37" t="s">
        <v>32</v>
      </c>
      <c r="I810" s="237"/>
      <c r="J810" s="237"/>
      <c r="V810" s="1"/>
      <c r="AA810" s="237" t="s">
        <v>33</v>
      </c>
      <c r="AB810" s="237"/>
      <c r="AC810" s="237"/>
    </row>
    <row r="811" spans="1:43">
      <c r="H811" s="237"/>
      <c r="I811" s="237"/>
      <c r="J811" s="237"/>
      <c r="V811" s="1"/>
      <c r="AA811" s="237"/>
      <c r="AB811" s="237"/>
      <c r="AC811" s="237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38" t="s">
        <v>1111</v>
      </c>
      <c r="F815" s="238"/>
      <c r="G815" s="238"/>
      <c r="H815" s="238"/>
      <c r="V815" s="1"/>
      <c r="X815" s="3" t="s">
        <v>5</v>
      </c>
      <c r="Y815" s="4">
        <f>IF(B1602="PAGADO",0,C820)</f>
        <v>0</v>
      </c>
      <c r="AA815" s="238" t="s">
        <v>1111</v>
      </c>
      <c r="AB815" s="238"/>
      <c r="AC815" s="238"/>
      <c r="AD815" s="238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39" t="str">
        <f>IF(Y820&lt;0,"NO PAGAR","COBRAR'")</f>
        <v>COBRAR'</v>
      </c>
      <c r="Y821" s="239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39" t="str">
        <f>IF(C820&lt;0,"NO PAGAR","COBRAR'")</f>
        <v>COBRAR'</v>
      </c>
      <c r="C822" s="239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40" t="s">
        <v>16</v>
      </c>
      <c r="C823" s="240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40" t="s">
        <v>16</v>
      </c>
      <c r="Y823" s="240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36" t="s">
        <v>14</v>
      </c>
      <c r="F831" s="236"/>
      <c r="G831" s="236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36" t="s">
        <v>14</v>
      </c>
      <c r="AB831" s="236"/>
      <c r="AC831" s="236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36" t="s">
        <v>14</v>
      </c>
      <c r="O833" s="236"/>
      <c r="P833" s="236"/>
      <c r="Q833" s="236"/>
      <c r="R833" s="11">
        <f>SUM(R817:R832)</f>
        <v>0</v>
      </c>
      <c r="S833" s="8"/>
      <c r="V833" s="1"/>
      <c r="X833" s="18"/>
      <c r="Y833" s="15"/>
      <c r="AJ833" s="236" t="s">
        <v>14</v>
      </c>
      <c r="AK833" s="236"/>
      <c r="AL833" s="236"/>
      <c r="AM833" s="236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42" t="s">
        <v>0</v>
      </c>
      <c r="AD858" s="242"/>
      <c r="AE858" s="242"/>
    </row>
    <row r="859" spans="2:31">
      <c r="H859" s="237" t="s">
        <v>1</v>
      </c>
      <c r="I859" s="237"/>
      <c r="J859" s="237"/>
      <c r="V859" s="1"/>
      <c r="AC859" s="242"/>
      <c r="AD859" s="242"/>
      <c r="AE859" s="242"/>
    </row>
    <row r="860" spans="2:31">
      <c r="H860" s="237"/>
      <c r="I860" s="237"/>
      <c r="J860" s="237"/>
      <c r="V860" s="1"/>
      <c r="AC860" s="242"/>
      <c r="AD860" s="242"/>
      <c r="AE860" s="242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38" t="s">
        <v>1111</v>
      </c>
      <c r="F864" s="238"/>
      <c r="G864" s="238"/>
      <c r="H864" s="238"/>
      <c r="V864" s="1"/>
      <c r="X864" s="3" t="s">
        <v>5</v>
      </c>
      <c r="Y864" s="4">
        <f>IF(B864="PAGADO",0,C869)</f>
        <v>0</v>
      </c>
      <c r="AA864" s="238" t="s">
        <v>1106</v>
      </c>
      <c r="AB864" s="238"/>
      <c r="AC864" s="238"/>
      <c r="AD864" s="238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41" t="str">
        <f>IF(C869&lt;0,"NO PAGAR","COBRAR")</f>
        <v>COBRAR</v>
      </c>
      <c r="C870" s="241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41" t="str">
        <f>IF(Y869&lt;0,"NO PAGAR","COBRAR")</f>
        <v>COBRAR</v>
      </c>
      <c r="Y870" s="241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40" t="s">
        <v>16</v>
      </c>
      <c r="C871" s="240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0" t="s">
        <v>16</v>
      </c>
      <c r="Y871" s="240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36" t="s">
        <v>14</v>
      </c>
      <c r="F880" s="236"/>
      <c r="G880" s="236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36" t="s">
        <v>14</v>
      </c>
      <c r="AB880" s="236"/>
      <c r="AC880" s="236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36" t="s">
        <v>14</v>
      </c>
      <c r="O882" s="236"/>
      <c r="P882" s="236"/>
      <c r="Q882" s="236"/>
      <c r="R882" s="11">
        <f>SUM(R866:R881)</f>
        <v>0</v>
      </c>
      <c r="S882" s="8"/>
      <c r="V882" s="1"/>
      <c r="X882" s="18"/>
      <c r="Y882" s="15"/>
      <c r="AJ882" s="236" t="s">
        <v>14</v>
      </c>
      <c r="AK882" s="236"/>
      <c r="AL882" s="236"/>
      <c r="AM882" s="236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37" t="s">
        <v>32</v>
      </c>
      <c r="G904" s="237"/>
      <c r="H904" s="237"/>
      <c r="I904" s="149"/>
      <c r="J904" s="149"/>
      <c r="V904" s="1"/>
      <c r="AA904" s="237" t="s">
        <v>33</v>
      </c>
      <c r="AB904" s="237"/>
      <c r="AC904" s="237"/>
    </row>
    <row r="905" spans="1:43" ht="15" customHeight="1">
      <c r="F905" s="237"/>
      <c r="G905" s="237"/>
      <c r="H905" s="237"/>
      <c r="I905" s="149"/>
      <c r="J905" s="149"/>
      <c r="V905" s="1"/>
      <c r="AA905" s="237"/>
      <c r="AB905" s="237"/>
      <c r="AC905" s="237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38" t="s">
        <v>1106</v>
      </c>
      <c r="F907" s="238"/>
      <c r="G907" s="238"/>
      <c r="H907" s="238"/>
      <c r="V907" s="1"/>
      <c r="X907" s="3" t="s">
        <v>5</v>
      </c>
      <c r="Y907" s="4">
        <f>IF(B907="PAGADO",0,C912)</f>
        <v>0</v>
      </c>
      <c r="AA907" s="238" t="s">
        <v>1097</v>
      </c>
      <c r="AB907" s="238"/>
      <c r="AC907" s="238"/>
      <c r="AD907" s="238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39" t="str">
        <f>IF(Y912&lt;0,"NO PAGAR","COBRAR'")</f>
        <v>COBRAR'</v>
      </c>
      <c r="Y913" s="239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39" t="str">
        <f>IF(C912&lt;0,"NO PAGAR","COBRAR'")</f>
        <v>COBRAR'</v>
      </c>
      <c r="C914" s="239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40" t="s">
        <v>16</v>
      </c>
      <c r="C915" s="240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40" t="s">
        <v>16</v>
      </c>
      <c r="Y915" s="240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36" t="s">
        <v>14</v>
      </c>
      <c r="F923" s="236"/>
      <c r="G923" s="236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36" t="s">
        <v>14</v>
      </c>
      <c r="AB923" s="236"/>
      <c r="AC923" s="236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36" t="s">
        <v>14</v>
      </c>
      <c r="O925" s="236"/>
      <c r="P925" s="236"/>
      <c r="Q925" s="236"/>
      <c r="R925" s="11">
        <f>SUM(R909:R924)</f>
        <v>0</v>
      </c>
      <c r="S925" s="8"/>
      <c r="V925" s="1"/>
      <c r="X925" s="18"/>
      <c r="Y925" s="15"/>
      <c r="AJ925" s="236" t="s">
        <v>14</v>
      </c>
      <c r="AK925" s="236"/>
      <c r="AL925" s="236"/>
      <c r="AM925" s="236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42" t="s">
        <v>0</v>
      </c>
      <c r="AD945" s="242"/>
      <c r="AE945" s="242"/>
    </row>
    <row r="946" spans="2:41">
      <c r="H946" s="237" t="s">
        <v>1</v>
      </c>
      <c r="I946" s="237"/>
      <c r="J946" s="237"/>
      <c r="V946" s="1"/>
      <c r="AC946" s="242"/>
      <c r="AD946" s="242"/>
      <c r="AE946" s="242"/>
    </row>
    <row r="947" spans="2:41">
      <c r="H947" s="237"/>
      <c r="I947" s="237"/>
      <c r="J947" s="237"/>
      <c r="V947" s="1"/>
      <c r="AC947" s="242"/>
      <c r="AD947" s="242"/>
      <c r="AE947" s="242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38" t="s">
        <v>1097</v>
      </c>
      <c r="F949" s="238"/>
      <c r="G949" s="238"/>
      <c r="H949" s="238"/>
      <c r="O949" s="238" t="s">
        <v>51</v>
      </c>
      <c r="P949" s="238"/>
      <c r="Q949" s="238"/>
      <c r="V949" s="1"/>
      <c r="X949" s="3" t="s">
        <v>5</v>
      </c>
      <c r="Y949" s="4">
        <f>IF(B949="PAGADO",0,C954)</f>
        <v>-110.01999999999998</v>
      </c>
      <c r="AA949" s="238" t="s">
        <v>1097</v>
      </c>
      <c r="AB949" s="238"/>
      <c r="AC949" s="238"/>
      <c r="AD949" s="238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41" t="str">
        <f>IF(C954&lt;0,"NO PAGAR","COBRAR")</f>
        <v>NO PAGAR</v>
      </c>
      <c r="C955" s="241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41" t="str">
        <f>IF(Y954&lt;0,"NO PAGAR","COBRAR")</f>
        <v>NO PAGAR</v>
      </c>
      <c r="Y955" s="241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40" t="s">
        <v>16</v>
      </c>
      <c r="C956" s="240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40" t="s">
        <v>16</v>
      </c>
      <c r="Y956" s="240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36" t="s">
        <v>14</v>
      </c>
      <c r="F965" s="236"/>
      <c r="G965" s="236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36" t="s">
        <v>14</v>
      </c>
      <c r="AB965" s="236"/>
      <c r="AC965" s="236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36" t="s">
        <v>14</v>
      </c>
      <c r="O967" s="236"/>
      <c r="P967" s="236"/>
      <c r="Q967" s="236"/>
      <c r="R967" s="11">
        <f>SUM(R951:R966)</f>
        <v>150</v>
      </c>
      <c r="S967" s="8"/>
      <c r="V967" s="1"/>
      <c r="X967" s="18"/>
      <c r="Y967" s="15"/>
      <c r="AJ967" s="236" t="s">
        <v>14</v>
      </c>
      <c r="AK967" s="236"/>
      <c r="AL967" s="236"/>
      <c r="AM967" s="236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37" t="s">
        <v>32</v>
      </c>
      <c r="H989" s="237"/>
      <c r="I989" s="48"/>
      <c r="V989" s="1"/>
      <c r="AA989" s="237" t="s">
        <v>33</v>
      </c>
      <c r="AB989" s="237"/>
      <c r="AC989" s="237"/>
    </row>
    <row r="990" spans="1:43" ht="15" customHeight="1">
      <c r="G990" s="237"/>
      <c r="H990" s="237"/>
      <c r="I990" s="48"/>
      <c r="V990" s="1"/>
      <c r="AA990" s="237"/>
      <c r="AB990" s="237"/>
      <c r="AC990" s="237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38" t="s">
        <v>1097</v>
      </c>
      <c r="F992" s="238"/>
      <c r="G992" s="238"/>
      <c r="H992" s="238"/>
      <c r="V992" s="1"/>
      <c r="X992" s="3" t="s">
        <v>5</v>
      </c>
      <c r="Y992" s="4">
        <f>IF(B1789="PAGADO",0,C997)</f>
        <v>104.98000000000002</v>
      </c>
      <c r="AA992" s="238" t="s">
        <v>41</v>
      </c>
      <c r="AB992" s="238"/>
      <c r="AC992" s="238"/>
      <c r="AD992" s="238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39" t="str">
        <f>IF(Y997&lt;0,"NO PAGAR","COBRAR'")</f>
        <v>COBRAR'</v>
      </c>
      <c r="Y998" s="239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39" t="str">
        <f>IF(C997&lt;0,"NO PAGAR","COBRAR'")</f>
        <v>COBRAR'</v>
      </c>
      <c r="C999" s="239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0" t="s">
        <v>16</v>
      </c>
      <c r="C1000" s="240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0" t="s">
        <v>16</v>
      </c>
      <c r="Y1000" s="240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36" t="s">
        <v>14</v>
      </c>
      <c r="F1008" s="236"/>
      <c r="G1008" s="236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36" t="s">
        <v>14</v>
      </c>
      <c r="AB1008" s="236"/>
      <c r="AC1008" s="236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36" t="s">
        <v>14</v>
      </c>
      <c r="O1010" s="236"/>
      <c r="P1010" s="236"/>
      <c r="Q1010" s="236"/>
      <c r="R1010" s="11">
        <f>SUM(R994:R1009)</f>
        <v>320</v>
      </c>
      <c r="S1010" s="8"/>
      <c r="V1010" s="1"/>
      <c r="X1010" s="18"/>
      <c r="Y1010" s="15"/>
      <c r="AJ1010" s="236" t="s">
        <v>14</v>
      </c>
      <c r="AK1010" s="236"/>
      <c r="AL1010" s="236"/>
      <c r="AM1010" s="236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8"/>
  <sheetViews>
    <sheetView topLeftCell="X40" zoomScale="80" zoomScaleNormal="80" workbookViewId="0">
      <selection activeCell="AA55" sqref="AA55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38" t="s">
        <v>1111</v>
      </c>
      <c r="F6" s="238"/>
      <c r="G6" s="238"/>
      <c r="H6" s="238"/>
      <c r="V6" s="1"/>
      <c r="X6" s="3" t="s">
        <v>5</v>
      </c>
      <c r="Y6" s="4">
        <f>IF(B6="PAGADO",0,C11)</f>
        <v>0</v>
      </c>
      <c r="AA6" s="238" t="s">
        <v>1106</v>
      </c>
      <c r="AB6" s="238"/>
      <c r="AC6" s="238"/>
      <c r="AD6" s="238"/>
      <c r="AK6" s="244" t="s">
        <v>51</v>
      </c>
      <c r="AL6" s="244"/>
      <c r="AM6" s="244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1" t="str">
        <f>IF(C11&lt;0,"NO PAGAR","COBRAR")</f>
        <v>COBRAR</v>
      </c>
      <c r="C12" s="241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41" t="str">
        <f>IF(Y11&lt;0,"NO PAGAR","COBRAR")</f>
        <v>COBRAR</v>
      </c>
      <c r="Y12" s="241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0" t="s">
        <v>16</v>
      </c>
      <c r="C13" s="240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0" t="s">
        <v>16</v>
      </c>
      <c r="Y13" s="240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36" t="s">
        <v>14</v>
      </c>
      <c r="F22" s="236"/>
      <c r="G22" s="236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36" t="s">
        <v>14</v>
      </c>
      <c r="AB22" s="236"/>
      <c r="AC22" s="236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36" t="s">
        <v>14</v>
      </c>
      <c r="O24" s="236"/>
      <c r="P24" s="236"/>
      <c r="Q24" s="236"/>
      <c r="R24" s="11">
        <f>SUM(R8:R23)</f>
        <v>0</v>
      </c>
      <c r="S24" s="8"/>
      <c r="V24" s="1"/>
      <c r="X24" s="18"/>
      <c r="Y24" s="15"/>
      <c r="AJ24" s="236" t="s">
        <v>14</v>
      </c>
      <c r="AK24" s="236"/>
      <c r="AL24" s="236"/>
      <c r="AM24" s="236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37" t="s">
        <v>32</v>
      </c>
      <c r="I43" s="237"/>
      <c r="J43" s="237"/>
      <c r="V43" s="1"/>
      <c r="AA43" s="237" t="s">
        <v>33</v>
      </c>
      <c r="AB43" s="237"/>
      <c r="AC43" s="237"/>
    </row>
    <row r="44" spans="1:52">
      <c r="H44" s="237"/>
      <c r="I44" s="237"/>
      <c r="J44" s="237"/>
      <c r="V44" s="1"/>
      <c r="AA44" s="237"/>
      <c r="AB44" s="237"/>
      <c r="AC44" s="237"/>
    </row>
    <row r="45" spans="1:52">
      <c r="V45" s="1"/>
    </row>
    <row r="46" spans="1:52">
      <c r="V46" s="1"/>
    </row>
    <row r="47" spans="1:52" ht="23.25">
      <c r="B47" s="2" t="s">
        <v>2</v>
      </c>
      <c r="C47" s="4"/>
      <c r="V47" s="1"/>
      <c r="X47" s="2" t="s">
        <v>2</v>
      </c>
    </row>
    <row r="48" spans="1:52" ht="23.25">
      <c r="B48" s="3" t="s">
        <v>5</v>
      </c>
      <c r="C48" s="4">
        <f>IF(X6="PAGADO",0,Y11)</f>
        <v>0</v>
      </c>
      <c r="E48" s="238" t="s">
        <v>1111</v>
      </c>
      <c r="F48" s="238"/>
      <c r="G48" s="238"/>
      <c r="H48" s="238"/>
      <c r="V48" s="1"/>
      <c r="X48" s="3" t="s">
        <v>5</v>
      </c>
      <c r="Y48" s="4">
        <f>IF(B48="PAGADO",0,C53)</f>
        <v>-88.420999999999822</v>
      </c>
      <c r="AA48" s="238" t="s">
        <v>1098</v>
      </c>
      <c r="AB48" s="238"/>
      <c r="AC48" s="238"/>
      <c r="AD48" s="238"/>
    </row>
    <row r="49" spans="2:41">
      <c r="B49" s="5" t="s">
        <v>7</v>
      </c>
      <c r="C49" s="6">
        <f>H64</f>
        <v>1310</v>
      </c>
      <c r="E49" s="7" t="s">
        <v>8</v>
      </c>
      <c r="F49" s="7" t="s">
        <v>9</v>
      </c>
      <c r="G49" s="7" t="s">
        <v>10</v>
      </c>
      <c r="H49" s="7" t="s">
        <v>11</v>
      </c>
      <c r="N49" s="7" t="s">
        <v>8</v>
      </c>
      <c r="O49" s="7" t="s">
        <v>12</v>
      </c>
      <c r="P49" s="7" t="s">
        <v>11</v>
      </c>
      <c r="Q49" s="7" t="s">
        <v>13</v>
      </c>
      <c r="R49" s="7" t="s">
        <v>14</v>
      </c>
      <c r="S49" s="8"/>
      <c r="V49" s="1"/>
      <c r="X49" s="5" t="s">
        <v>7</v>
      </c>
      <c r="Y49" s="6">
        <f>AD64</f>
        <v>740</v>
      </c>
      <c r="AA49" s="7" t="s">
        <v>8</v>
      </c>
      <c r="AB49" s="7" t="s">
        <v>9</v>
      </c>
      <c r="AC49" s="7" t="s">
        <v>10</v>
      </c>
      <c r="AD49" s="7" t="s">
        <v>11</v>
      </c>
      <c r="AJ49" s="7" t="s">
        <v>8</v>
      </c>
      <c r="AK49" s="7" t="s">
        <v>12</v>
      </c>
      <c r="AL49" s="7" t="s">
        <v>11</v>
      </c>
      <c r="AM49" s="7" t="s">
        <v>13</v>
      </c>
      <c r="AN49" s="7" t="s">
        <v>14</v>
      </c>
      <c r="AO49" s="8"/>
    </row>
    <row r="50" spans="2:41">
      <c r="C50" s="4"/>
      <c r="E50" s="9" t="s">
        <v>71</v>
      </c>
      <c r="F50" s="8" t="s">
        <v>312</v>
      </c>
      <c r="G50" s="8" t="s">
        <v>1161</v>
      </c>
      <c r="H50" s="10">
        <v>160</v>
      </c>
      <c r="N50" s="23">
        <v>45306</v>
      </c>
      <c r="O50" s="8" t="s">
        <v>1176</v>
      </c>
      <c r="P50" s="8"/>
      <c r="Q50" s="8"/>
      <c r="R50" s="11">
        <v>59.05</v>
      </c>
      <c r="S50" s="8"/>
      <c r="V50" s="1"/>
      <c r="Y50" s="4"/>
      <c r="AA50" s="9">
        <v>45254</v>
      </c>
      <c r="AB50" s="8" t="s">
        <v>327</v>
      </c>
      <c r="AC50" s="8" t="s">
        <v>81</v>
      </c>
      <c r="AD50" s="10">
        <v>210</v>
      </c>
      <c r="AE50" t="s">
        <v>1186</v>
      </c>
      <c r="AJ50" s="23">
        <v>45309</v>
      </c>
      <c r="AK50" s="8" t="s">
        <v>79</v>
      </c>
      <c r="AL50" s="8">
        <v>1000</v>
      </c>
      <c r="AM50" s="8">
        <v>59429322</v>
      </c>
      <c r="AN50" s="11">
        <v>1000</v>
      </c>
      <c r="AO50" s="8"/>
    </row>
    <row r="51" spans="2:41">
      <c r="B51" s="5" t="s">
        <v>15</v>
      </c>
      <c r="C51" s="6">
        <f>IF(C48&gt;0,C48+C49,C49)</f>
        <v>1310</v>
      </c>
      <c r="E51" s="9" t="s">
        <v>1177</v>
      </c>
      <c r="F51" s="8" t="s">
        <v>877</v>
      </c>
      <c r="G51" s="8" t="s">
        <v>896</v>
      </c>
      <c r="H51" s="10">
        <v>140</v>
      </c>
      <c r="N51" s="23">
        <v>45306</v>
      </c>
      <c r="O51" s="8" t="s">
        <v>132</v>
      </c>
      <c r="P51" s="8"/>
      <c r="Q51" s="8">
        <v>896523</v>
      </c>
      <c r="R51" s="11">
        <v>1000</v>
      </c>
      <c r="S51" s="8"/>
      <c r="V51" s="1"/>
      <c r="X51" s="5" t="s">
        <v>15</v>
      </c>
      <c r="Y51" s="6">
        <f>IF(Y48&gt;0,Y48+Y49,Y49)</f>
        <v>740</v>
      </c>
      <c r="AA51" s="9">
        <v>45274</v>
      </c>
      <c r="AB51" s="8" t="s">
        <v>1296</v>
      </c>
      <c r="AC51" s="8" t="s">
        <v>1709</v>
      </c>
      <c r="AD51" s="10">
        <v>110</v>
      </c>
      <c r="AE51" t="s">
        <v>1186</v>
      </c>
      <c r="AJ51" s="8"/>
      <c r="AK51" s="8"/>
      <c r="AL51" s="8"/>
      <c r="AM51" s="8"/>
      <c r="AN51" s="11"/>
      <c r="AO51" s="8"/>
    </row>
    <row r="52" spans="2:41">
      <c r="B52" s="5" t="s">
        <v>16</v>
      </c>
      <c r="C52" s="4">
        <f>C73</f>
        <v>1398.4209999999998</v>
      </c>
      <c r="E52" s="9">
        <v>45610</v>
      </c>
      <c r="F52" s="8" t="s">
        <v>159</v>
      </c>
      <c r="G52" s="8" t="s">
        <v>883</v>
      </c>
      <c r="H52" s="10">
        <v>160</v>
      </c>
      <c r="N52" s="8"/>
      <c r="O52" s="8"/>
      <c r="P52" s="8"/>
      <c r="Q52" s="8"/>
      <c r="R52" s="11"/>
      <c r="S52" s="8"/>
      <c r="V52" s="1"/>
      <c r="X52" s="5" t="s">
        <v>16</v>
      </c>
      <c r="Y52" s="4">
        <f>Y73</f>
        <v>1088.4209999999998</v>
      </c>
      <c r="AA52" s="9">
        <v>45288</v>
      </c>
      <c r="AB52" s="8" t="s">
        <v>68</v>
      </c>
      <c r="AC52" s="8" t="s">
        <v>318</v>
      </c>
      <c r="AD52" s="10">
        <v>140</v>
      </c>
      <c r="AJ52" s="8"/>
      <c r="AK52" s="8"/>
      <c r="AL52" s="8"/>
      <c r="AM52" s="8"/>
      <c r="AN52" s="11"/>
      <c r="AO52" s="8"/>
    </row>
    <row r="53" spans="2:41">
      <c r="B53" s="12" t="s">
        <v>37</v>
      </c>
      <c r="C53" s="13">
        <f>C51-C52</f>
        <v>-88.420999999999822</v>
      </c>
      <c r="E53" s="9">
        <v>45611</v>
      </c>
      <c r="F53" s="8" t="s">
        <v>159</v>
      </c>
      <c r="G53" s="8" t="s">
        <v>883</v>
      </c>
      <c r="H53" s="10">
        <v>160</v>
      </c>
      <c r="N53" s="8"/>
      <c r="O53" s="8"/>
      <c r="P53" s="8"/>
      <c r="Q53" s="8"/>
      <c r="R53" s="11"/>
      <c r="S53" s="8"/>
      <c r="V53" s="1"/>
      <c r="X53" s="12" t="s">
        <v>38</v>
      </c>
      <c r="Y53" s="13">
        <f>Y51-Y52</f>
        <v>-348.42099999999982</v>
      </c>
      <c r="AA53" s="9">
        <v>45257</v>
      </c>
      <c r="AB53" s="8" t="s">
        <v>319</v>
      </c>
      <c r="AC53" s="8" t="s">
        <v>81</v>
      </c>
      <c r="AD53" s="10">
        <v>140</v>
      </c>
      <c r="AJ53" s="8"/>
      <c r="AK53" s="8"/>
      <c r="AL53" s="8"/>
      <c r="AM53" s="8"/>
      <c r="AN53" s="11"/>
      <c r="AO53" s="8"/>
    </row>
    <row r="54" spans="2:41" ht="23.25">
      <c r="B54" s="12"/>
      <c r="C54" s="13"/>
      <c r="E54" s="9">
        <v>45611</v>
      </c>
      <c r="F54" s="8" t="s">
        <v>159</v>
      </c>
      <c r="G54" s="8" t="s">
        <v>1178</v>
      </c>
      <c r="H54" s="10">
        <v>160</v>
      </c>
      <c r="N54" s="8"/>
      <c r="O54" s="8"/>
      <c r="P54" s="8"/>
      <c r="Q54" s="8"/>
      <c r="R54" s="11"/>
      <c r="S54" s="8"/>
      <c r="V54" s="1"/>
      <c r="X54" s="239" t="str">
        <f>IF(Y53&lt;0,"NO PAGAR","COBRAR'")</f>
        <v>NO PAGAR</v>
      </c>
      <c r="Y54" s="239"/>
      <c r="AA54" s="9">
        <v>45257</v>
      </c>
      <c r="AB54" s="8" t="s">
        <v>319</v>
      </c>
      <c r="AC54" s="8" t="s">
        <v>81</v>
      </c>
      <c r="AD54" s="10">
        <v>140</v>
      </c>
      <c r="AJ54" s="8"/>
      <c r="AK54" s="8"/>
      <c r="AL54" s="8"/>
      <c r="AM54" s="8"/>
      <c r="AN54" s="11"/>
      <c r="AO54" s="8"/>
    </row>
    <row r="55" spans="2:41" ht="23.25">
      <c r="B55" s="239" t="str">
        <f>IF(C53&lt;0,"NO PAGAR","COBRAR'")</f>
        <v>NO PAGAR</v>
      </c>
      <c r="C55" s="239"/>
      <c r="E55" s="9">
        <v>45641</v>
      </c>
      <c r="F55" s="8" t="s">
        <v>727</v>
      </c>
      <c r="G55" s="8" t="s">
        <v>73</v>
      </c>
      <c r="H55" s="10">
        <v>180</v>
      </c>
      <c r="N55" s="8"/>
      <c r="O55" s="8"/>
      <c r="P55" s="8"/>
      <c r="Q55" s="8"/>
      <c r="R55" s="11"/>
      <c r="S55" s="8"/>
      <c r="V55" s="1"/>
      <c r="X55" s="12"/>
      <c r="Y55" s="2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240" t="s">
        <v>16</v>
      </c>
      <c r="C56" s="240"/>
      <c r="E56" s="9">
        <v>45649</v>
      </c>
      <c r="F56" s="8" t="s">
        <v>727</v>
      </c>
      <c r="G56" s="8" t="s">
        <v>73</v>
      </c>
      <c r="H56" s="10">
        <v>180</v>
      </c>
      <c r="N56" s="8"/>
      <c r="O56" s="8"/>
      <c r="P56" s="8"/>
      <c r="Q56" s="8"/>
      <c r="R56" s="11"/>
      <c r="S56" s="8"/>
      <c r="V56" s="1"/>
      <c r="X56" s="240" t="s">
        <v>16</v>
      </c>
      <c r="Y56" s="240"/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4" t="str">
        <f>IF(Y11&lt;0,"SALDO ADELANTADO","SALDO A FAVOR '")</f>
        <v>SALDO A FAVOR '</v>
      </c>
      <c r="C57" s="15">
        <f>IF(Y11&lt;=0,Y11*-1)</f>
        <v>0</v>
      </c>
      <c r="E57" s="9">
        <v>45655</v>
      </c>
      <c r="F57" s="8" t="s">
        <v>727</v>
      </c>
      <c r="G57" s="8" t="s">
        <v>81</v>
      </c>
      <c r="H57" s="10">
        <v>170</v>
      </c>
      <c r="N57" s="8"/>
      <c r="O57" s="8"/>
      <c r="P57" s="8"/>
      <c r="Q57" s="8"/>
      <c r="R57" s="11"/>
      <c r="S57" s="8"/>
      <c r="V57" s="1"/>
      <c r="X57" s="14" t="str">
        <f>IF(C53&lt;0,"SALDO ADELANTADO","SALDO A FAVOR'")</f>
        <v>SALDO ADELANTADO</v>
      </c>
      <c r="Y57" s="15">
        <f>IF(C53&lt;=0,C53*-1)</f>
        <v>88.420999999999822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19</v>
      </c>
      <c r="C58" s="15">
        <f>R66</f>
        <v>1059.05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19</v>
      </c>
      <c r="Y58" s="15">
        <f>AN66</f>
        <v>1000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20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20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21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21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22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22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23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23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25</v>
      </c>
      <c r="C63" s="15"/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25</v>
      </c>
      <c r="Y63" s="15"/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1104</v>
      </c>
      <c r="C64" s="15">
        <v>18.36</v>
      </c>
      <c r="E64" s="236" t="s">
        <v>14</v>
      </c>
      <c r="F64" s="236"/>
      <c r="G64" s="236"/>
      <c r="H64" s="10">
        <f>SUM(H50:H63)</f>
        <v>1310</v>
      </c>
      <c r="N64" s="8"/>
      <c r="O64" s="8"/>
      <c r="P64" s="8"/>
      <c r="Q64" s="8"/>
      <c r="R64" s="11"/>
      <c r="S64" s="8"/>
      <c r="V64" s="1"/>
      <c r="X64" s="16" t="s">
        <v>26</v>
      </c>
      <c r="Y64" s="15"/>
      <c r="AA64" s="236" t="s">
        <v>14</v>
      </c>
      <c r="AB64" s="236"/>
      <c r="AC64" s="236"/>
      <c r="AD64" s="10">
        <f>SUM(AD50:AD63)</f>
        <v>740</v>
      </c>
      <c r="AJ64" s="8"/>
      <c r="AK64" s="8"/>
      <c r="AL64" s="8"/>
      <c r="AM64" s="8"/>
      <c r="AN64" s="11"/>
      <c r="AO64" s="8"/>
    </row>
    <row r="65" spans="2:41">
      <c r="B65" s="16" t="s">
        <v>27</v>
      </c>
      <c r="C65" s="15">
        <f>R72</f>
        <v>321.01099999999997</v>
      </c>
      <c r="E65" s="19"/>
      <c r="F65" s="19"/>
      <c r="G65" s="19"/>
      <c r="N65" s="8"/>
      <c r="O65" s="8"/>
      <c r="P65" s="8"/>
      <c r="Q65" s="8"/>
      <c r="R65" s="11"/>
      <c r="S65" s="8"/>
      <c r="V65" s="1"/>
      <c r="X65" s="16" t="s">
        <v>27</v>
      </c>
      <c r="Y65" s="15"/>
      <c r="AA65" s="19"/>
      <c r="AB65" s="19"/>
      <c r="AC65" s="19"/>
      <c r="AJ65" s="8"/>
      <c r="AK65" s="8"/>
      <c r="AL65" s="8"/>
      <c r="AM65" s="8"/>
      <c r="AN65" s="11"/>
      <c r="AO65" s="8"/>
    </row>
    <row r="66" spans="2:41">
      <c r="B66" s="18"/>
      <c r="C66" s="15"/>
      <c r="N66" s="236" t="s">
        <v>14</v>
      </c>
      <c r="O66" s="236"/>
      <c r="P66" s="236"/>
      <c r="Q66" s="236"/>
      <c r="R66" s="11">
        <f>SUM(R50:R65)</f>
        <v>1059.05</v>
      </c>
      <c r="S66" s="8"/>
      <c r="V66" s="1"/>
      <c r="X66" s="18"/>
      <c r="Y66" s="15"/>
      <c r="AJ66" s="236" t="s">
        <v>14</v>
      </c>
      <c r="AK66" s="236"/>
      <c r="AL66" s="236"/>
      <c r="AM66" s="236"/>
      <c r="AN66" s="11">
        <f>SUM(AN50:AN65)</f>
        <v>1000</v>
      </c>
      <c r="AO66" s="8"/>
    </row>
    <row r="67" spans="2:41">
      <c r="B67" s="18"/>
      <c r="C67" s="15"/>
      <c r="N67" s="227" t="s">
        <v>316</v>
      </c>
      <c r="O67" s="227" t="s">
        <v>1665</v>
      </c>
      <c r="P67" s="228">
        <v>45299</v>
      </c>
      <c r="Q67" s="227" t="s">
        <v>1129</v>
      </c>
      <c r="R67" s="227">
        <v>124.999</v>
      </c>
      <c r="V67" s="1"/>
      <c r="X67" s="18"/>
      <c r="Y67" s="15"/>
    </row>
    <row r="68" spans="2:41">
      <c r="B68" s="18"/>
      <c r="C68" s="15"/>
      <c r="N68" s="227" t="s">
        <v>316</v>
      </c>
      <c r="O68" s="227" t="s">
        <v>1666</v>
      </c>
      <c r="P68" s="228">
        <v>45300</v>
      </c>
      <c r="Q68" s="227" t="s">
        <v>1129</v>
      </c>
      <c r="R68" s="227">
        <v>70.001999999999995</v>
      </c>
      <c r="V68" s="1"/>
      <c r="X68" s="18"/>
      <c r="Y68" s="15"/>
    </row>
    <row r="69" spans="2:41">
      <c r="B69" s="18"/>
      <c r="C69" s="15"/>
      <c r="E69" s="20"/>
      <c r="N69" s="227" t="s">
        <v>316</v>
      </c>
      <c r="O69" s="227" t="s">
        <v>1667</v>
      </c>
      <c r="P69" s="228">
        <v>45303</v>
      </c>
      <c r="Q69" s="227" t="s">
        <v>1129</v>
      </c>
      <c r="R69" s="227">
        <v>40</v>
      </c>
      <c r="V69" s="1"/>
      <c r="X69" s="18"/>
      <c r="Y69" s="15"/>
      <c r="AA69" s="20"/>
    </row>
    <row r="70" spans="2:41">
      <c r="B70" s="18"/>
      <c r="C70" s="15"/>
      <c r="N70" s="227" t="s">
        <v>316</v>
      </c>
      <c r="O70" s="227" t="s">
        <v>1668</v>
      </c>
      <c r="P70" s="228">
        <v>45304</v>
      </c>
      <c r="Q70" s="227" t="s">
        <v>1129</v>
      </c>
      <c r="R70" s="227">
        <v>64.010000000000005</v>
      </c>
      <c r="V70" s="1"/>
      <c r="X70" s="18"/>
      <c r="Y70" s="15"/>
    </row>
    <row r="71" spans="2:41">
      <c r="B71" s="18"/>
      <c r="C71" s="15"/>
      <c r="N71" s="227" t="s">
        <v>316</v>
      </c>
      <c r="O71" s="227" t="s">
        <v>1669</v>
      </c>
      <c r="P71" s="228">
        <v>45296</v>
      </c>
      <c r="Q71" s="227" t="s">
        <v>1129</v>
      </c>
      <c r="R71" s="227">
        <v>22</v>
      </c>
      <c r="V71" s="1"/>
      <c r="X71" s="18"/>
      <c r="Y71" s="15"/>
    </row>
    <row r="72" spans="2:41">
      <c r="B72" s="18"/>
      <c r="C72" s="15"/>
      <c r="R72">
        <f>SUM(R67:R71)</f>
        <v>321.01099999999997</v>
      </c>
      <c r="V72" s="1"/>
      <c r="X72" s="18"/>
      <c r="Y72" s="15"/>
    </row>
    <row r="73" spans="2:41">
      <c r="B73" s="21" t="s">
        <v>28</v>
      </c>
      <c r="C73" s="22">
        <f>SUM(C57:C72)</f>
        <v>1398.4209999999998</v>
      </c>
      <c r="D73" t="s">
        <v>29</v>
      </c>
      <c r="E73" t="s">
        <v>30</v>
      </c>
      <c r="V73" s="1"/>
      <c r="X73" s="21" t="s">
        <v>28</v>
      </c>
      <c r="Y73" s="22">
        <f>SUM(Y57:Y72)</f>
        <v>1088.4209999999998</v>
      </c>
      <c r="Z73" t="s">
        <v>29</v>
      </c>
      <c r="AA73" t="s">
        <v>30</v>
      </c>
    </row>
    <row r="74" spans="2:41">
      <c r="E74" s="5" t="s">
        <v>31</v>
      </c>
      <c r="V74" s="1"/>
      <c r="AA74" s="5" t="s">
        <v>31</v>
      </c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  <c r="AC92" s="242" t="s">
        <v>0</v>
      </c>
      <c r="AD92" s="242"/>
      <c r="AE92" s="242"/>
    </row>
    <row r="93" spans="8:31">
      <c r="H93" s="237" t="s">
        <v>1</v>
      </c>
      <c r="I93" s="237"/>
      <c r="J93" s="237"/>
      <c r="V93" s="1"/>
      <c r="AC93" s="242"/>
      <c r="AD93" s="242"/>
      <c r="AE93" s="242"/>
    </row>
    <row r="94" spans="8:31">
      <c r="H94" s="237"/>
      <c r="I94" s="237"/>
      <c r="J94" s="237"/>
      <c r="V94" s="1"/>
      <c r="AC94" s="242"/>
      <c r="AD94" s="242"/>
      <c r="AE94" s="242"/>
    </row>
    <row r="95" spans="8:31">
      <c r="V95" s="1"/>
    </row>
    <row r="96" spans="8:31">
      <c r="V96" s="1"/>
    </row>
    <row r="97" spans="2:41" ht="23.25">
      <c r="B97" s="2" t="s">
        <v>39</v>
      </c>
      <c r="V97" s="1"/>
      <c r="X97" s="2" t="s">
        <v>39</v>
      </c>
    </row>
    <row r="98" spans="2:41" ht="23.25">
      <c r="B98" s="3" t="s">
        <v>5</v>
      </c>
      <c r="C98" s="4">
        <f>IF(X48="PAGADO",0,Y53)</f>
        <v>-348.42099999999982</v>
      </c>
      <c r="E98" s="238" t="s">
        <v>1097</v>
      </c>
      <c r="F98" s="238"/>
      <c r="G98" s="238"/>
      <c r="H98" s="238"/>
      <c r="V98" s="1"/>
      <c r="X98" s="3" t="s">
        <v>861</v>
      </c>
      <c r="Y98" s="4">
        <f>IF(B98="PAGADO",0,C103)</f>
        <v>-348.42099999999982</v>
      </c>
      <c r="AA98" s="238" t="s">
        <v>1097</v>
      </c>
      <c r="AB98" s="238"/>
      <c r="AC98" s="238"/>
      <c r="AD98" s="238"/>
    </row>
    <row r="99" spans="2:41">
      <c r="B99" s="5" t="s">
        <v>7</v>
      </c>
      <c r="C99" s="6">
        <f>H114</f>
        <v>0</v>
      </c>
      <c r="E99" s="7" t="s">
        <v>8</v>
      </c>
      <c r="F99" s="7" t="s">
        <v>9</v>
      </c>
      <c r="G99" s="7" t="s">
        <v>10</v>
      </c>
      <c r="H99" s="7" t="s">
        <v>11</v>
      </c>
      <c r="N99" s="7" t="s">
        <v>8</v>
      </c>
      <c r="O99" s="7" t="s">
        <v>12</v>
      </c>
      <c r="P99" s="7" t="s">
        <v>11</v>
      </c>
      <c r="Q99" s="7" t="s">
        <v>13</v>
      </c>
      <c r="R99" s="7" t="s">
        <v>14</v>
      </c>
      <c r="S99" s="8"/>
      <c r="V99" s="1"/>
      <c r="X99" s="5" t="s">
        <v>7</v>
      </c>
      <c r="Y99" s="6">
        <f>AD114</f>
        <v>0</v>
      </c>
      <c r="AA99" s="7" t="s">
        <v>8</v>
      </c>
      <c r="AB99" s="7" t="s">
        <v>9</v>
      </c>
      <c r="AC99" s="7" t="s">
        <v>10</v>
      </c>
      <c r="AD99" s="7" t="s">
        <v>11</v>
      </c>
      <c r="AJ99" s="7" t="s">
        <v>8</v>
      </c>
      <c r="AK99" s="7" t="s">
        <v>12</v>
      </c>
      <c r="AL99" s="7" t="s">
        <v>11</v>
      </c>
      <c r="AM99" s="7" t="s">
        <v>13</v>
      </c>
      <c r="AN99" s="7" t="s">
        <v>14</v>
      </c>
      <c r="AO99" s="8"/>
    </row>
    <row r="100" spans="2:41">
      <c r="C100" s="4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Y100" s="4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15</v>
      </c>
      <c r="C101" s="6">
        <f>IF(C98&gt;0,C98+C99,C99)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15</v>
      </c>
      <c r="Y101" s="6">
        <f>IF(Y98&gt;0,Y98+Y99,Y99)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16</v>
      </c>
      <c r="C102" s="4">
        <f>C117</f>
        <v>348.42099999999982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16</v>
      </c>
      <c r="Y102" s="4">
        <f>Y117</f>
        <v>348.42099999999982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2" t="s">
        <v>17</v>
      </c>
      <c r="C103" s="13">
        <f>C101-C102</f>
        <v>-348.42099999999982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2" t="s">
        <v>18</v>
      </c>
      <c r="Y103" s="13">
        <f>Y101-Y102</f>
        <v>-348.42099999999982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 ht="26.25">
      <c r="B104" s="241" t="str">
        <f>IF(C103&lt;0,"NO PAGAR","COBRAR")</f>
        <v>NO PAGAR</v>
      </c>
      <c r="C104" s="241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1" t="str">
        <f>IF(Y103&lt;0,"NO PAGAR","COBRAR")</f>
        <v>NO PAGAR</v>
      </c>
      <c r="Y104" s="241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240" t="s">
        <v>16</v>
      </c>
      <c r="C105" s="240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0" t="s">
        <v>16</v>
      </c>
      <c r="Y105" s="240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4" t="str">
        <f>IF(C126&lt;0,"SALDO A FAVOR","SALDO ADELANTAD0'")</f>
        <v>SALDO ADELANTAD0'</v>
      </c>
      <c r="C106" s="15">
        <f>IF(Y53&lt;=0,Y53*-1)</f>
        <v>348.42099999999982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4" t="str">
        <f>IF(C103&lt;0,"SALDO ADELANTADO","SALDO A FAVOR'")</f>
        <v>SALDO ADELANTADO</v>
      </c>
      <c r="Y106" s="15">
        <f>IF(C103&lt;=0,C103*-1)</f>
        <v>348.42099999999982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19</v>
      </c>
      <c r="C107" s="15">
        <f>R116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19</v>
      </c>
      <c r="Y107" s="15">
        <f>AN116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20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20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21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21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22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22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23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23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25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26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1105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27</v>
      </c>
      <c r="C114" s="15"/>
      <c r="E114" s="236" t="s">
        <v>14</v>
      </c>
      <c r="F114" s="236"/>
      <c r="G114" s="236"/>
      <c r="H114" s="10">
        <f>SUM(H100:H113)</f>
        <v>0</v>
      </c>
      <c r="N114" s="8"/>
      <c r="O114" s="8"/>
      <c r="P114" s="8"/>
      <c r="Q114" s="8"/>
      <c r="R114" s="11"/>
      <c r="S114" s="8"/>
      <c r="V114" s="1"/>
      <c r="X114" s="16" t="s">
        <v>27</v>
      </c>
      <c r="Y114" s="15"/>
      <c r="AA114" s="236" t="s">
        <v>14</v>
      </c>
      <c r="AB114" s="236"/>
      <c r="AC114" s="236"/>
      <c r="AD114" s="10">
        <f>SUM(AD100:AD113)</f>
        <v>0</v>
      </c>
      <c r="AJ114" s="8"/>
      <c r="AK114" s="8"/>
      <c r="AL114" s="8"/>
      <c r="AM114" s="8"/>
      <c r="AN114" s="11"/>
      <c r="AO114" s="8"/>
    </row>
    <row r="115" spans="1:43">
      <c r="B115" s="18"/>
      <c r="C115" s="15"/>
      <c r="E115" s="19"/>
      <c r="F115" s="19"/>
      <c r="G115" s="19"/>
      <c r="N115" s="8"/>
      <c r="O115" s="8"/>
      <c r="P115" s="8"/>
      <c r="Q115" s="8"/>
      <c r="R115" s="11"/>
      <c r="S115" s="8"/>
      <c r="V115" s="1"/>
      <c r="X115" s="18"/>
      <c r="Y115" s="15"/>
      <c r="AA115" s="19"/>
      <c r="AB115" s="19"/>
      <c r="AC115" s="19"/>
      <c r="AJ115" s="8"/>
      <c r="AK115" s="8"/>
      <c r="AL115" s="8"/>
      <c r="AM115" s="8"/>
      <c r="AN115" s="11"/>
      <c r="AO115" s="8"/>
    </row>
    <row r="116" spans="1:43">
      <c r="B116" s="18"/>
      <c r="C116" s="15"/>
      <c r="N116" s="236" t="s">
        <v>14</v>
      </c>
      <c r="O116" s="236"/>
      <c r="P116" s="236"/>
      <c r="Q116" s="236"/>
      <c r="R116" s="11">
        <f>SUM(R100:R115)</f>
        <v>0</v>
      </c>
      <c r="S116" s="8"/>
      <c r="V116" s="1"/>
      <c r="X116" s="18"/>
      <c r="Y116" s="15"/>
      <c r="AJ116" s="236" t="s">
        <v>14</v>
      </c>
      <c r="AK116" s="236"/>
      <c r="AL116" s="236"/>
      <c r="AM116" s="236"/>
      <c r="AN116" s="11">
        <f>SUM(AN100:AN115)</f>
        <v>0</v>
      </c>
      <c r="AO116" s="8"/>
    </row>
    <row r="117" spans="1:43">
      <c r="B117" s="21" t="s">
        <v>28</v>
      </c>
      <c r="C117" s="22">
        <f>SUM(C106:C116)</f>
        <v>348.42099999999982</v>
      </c>
      <c r="V117" s="1"/>
      <c r="X117" s="21" t="s">
        <v>28</v>
      </c>
      <c r="Y117" s="22">
        <f>SUM(Y106:Y116)</f>
        <v>348.42099999999982</v>
      </c>
    </row>
    <row r="118" spans="1:43">
      <c r="D118" t="s">
        <v>29</v>
      </c>
      <c r="E118" t="s">
        <v>30</v>
      </c>
      <c r="V118" s="1"/>
      <c r="Z118" t="s">
        <v>29</v>
      </c>
      <c r="AA118" t="s">
        <v>30</v>
      </c>
    </row>
    <row r="119" spans="1:43">
      <c r="E119" s="5" t="s">
        <v>31</v>
      </c>
      <c r="V119" s="1"/>
      <c r="AA119" s="5" t="s">
        <v>31</v>
      </c>
    </row>
    <row r="120" spans="1:43">
      <c r="V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>
      <c r="V124" s="1"/>
    </row>
    <row r="125" spans="1:43">
      <c r="H125" s="237" t="s">
        <v>32</v>
      </c>
      <c r="I125" s="237"/>
      <c r="J125" s="237"/>
      <c r="V125" s="1"/>
      <c r="AA125" s="237" t="s">
        <v>33</v>
      </c>
      <c r="AB125" s="237"/>
      <c r="AC125" s="237"/>
    </row>
    <row r="126" spans="1:43">
      <c r="H126" s="237"/>
      <c r="I126" s="237"/>
      <c r="J126" s="237"/>
      <c r="V126" s="1"/>
      <c r="AA126" s="237"/>
      <c r="AB126" s="237"/>
      <c r="AC126" s="237"/>
    </row>
    <row r="127" spans="1:43">
      <c r="V127" s="1"/>
    </row>
    <row r="128" spans="1:43">
      <c r="V128" s="1"/>
    </row>
    <row r="129" spans="2:41" ht="23.25">
      <c r="B129" s="25" t="s">
        <v>39</v>
      </c>
      <c r="V129" s="1"/>
      <c r="X129" s="2" t="s">
        <v>39</v>
      </c>
    </row>
    <row r="130" spans="2:41" ht="23.25">
      <c r="B130" s="3" t="s">
        <v>67</v>
      </c>
      <c r="C130" s="4">
        <f>IF(X98="PAGADO",0,C103)</f>
        <v>0</v>
      </c>
      <c r="E130" s="238" t="s">
        <v>1098</v>
      </c>
      <c r="F130" s="238"/>
      <c r="G130" s="238"/>
      <c r="H130" s="238"/>
      <c r="V130" s="1"/>
      <c r="X130" s="3" t="s">
        <v>5</v>
      </c>
      <c r="Y130" s="4">
        <f>IF(B130="PAGADO",0,C135)</f>
        <v>0</v>
      </c>
      <c r="AA130" s="238" t="s">
        <v>1106</v>
      </c>
      <c r="AB130" s="238"/>
      <c r="AC130" s="238"/>
      <c r="AD130" s="238"/>
    </row>
    <row r="131" spans="2:41">
      <c r="B131" s="5" t="s">
        <v>7</v>
      </c>
      <c r="C131" s="6">
        <f>H146</f>
        <v>1760</v>
      </c>
      <c r="E131" s="7" t="s">
        <v>8</v>
      </c>
      <c r="F131" s="7" t="s">
        <v>9</v>
      </c>
      <c r="G131" s="7" t="s">
        <v>10</v>
      </c>
      <c r="H131" s="7" t="s">
        <v>11</v>
      </c>
      <c r="N131" s="7" t="s">
        <v>8</v>
      </c>
      <c r="O131" s="7" t="s">
        <v>12</v>
      </c>
      <c r="P131" s="7" t="s">
        <v>11</v>
      </c>
      <c r="Q131" s="7" t="s">
        <v>13</v>
      </c>
      <c r="R131" s="7" t="s">
        <v>14</v>
      </c>
      <c r="S131" s="8"/>
      <c r="V131" s="1"/>
      <c r="X131" s="5" t="s">
        <v>7</v>
      </c>
      <c r="Y131" s="6">
        <f>AD146</f>
        <v>2190</v>
      </c>
      <c r="AA131" s="7" t="s">
        <v>8</v>
      </c>
      <c r="AB131" s="7" t="s">
        <v>9</v>
      </c>
      <c r="AC131" s="7" t="s">
        <v>10</v>
      </c>
      <c r="AD131" s="7" t="s">
        <v>11</v>
      </c>
      <c r="AJ131" s="7" t="s">
        <v>8</v>
      </c>
      <c r="AK131" s="7" t="s">
        <v>12</v>
      </c>
      <c r="AL131" s="7" t="s">
        <v>11</v>
      </c>
      <c r="AM131" s="7" t="s">
        <v>13</v>
      </c>
      <c r="AN131" s="7" t="s">
        <v>14</v>
      </c>
      <c r="AO131" s="8"/>
    </row>
    <row r="132" spans="2:41">
      <c r="C132" s="4"/>
      <c r="E132" s="9">
        <v>44908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Y132" s="4"/>
      <c r="AA132" s="9">
        <v>44896</v>
      </c>
      <c r="AB132" s="8" t="s">
        <v>1179</v>
      </c>
      <c r="AC132" s="8" t="s">
        <v>112</v>
      </c>
      <c r="AD132" s="10">
        <v>130</v>
      </c>
      <c r="AJ132" s="8"/>
      <c r="AK132" s="8"/>
      <c r="AL132" s="8"/>
      <c r="AM132" s="8"/>
      <c r="AN132" s="11"/>
      <c r="AO132" s="8"/>
    </row>
    <row r="133" spans="2:41">
      <c r="B133" s="5" t="s">
        <v>15</v>
      </c>
      <c r="C133" s="6">
        <f>IF(C130&gt;0,C131+C130,C131)</f>
        <v>1760</v>
      </c>
      <c r="E133" s="9">
        <v>44921</v>
      </c>
      <c r="F133" s="8" t="s">
        <v>72</v>
      </c>
      <c r="G133" s="8" t="s">
        <v>218</v>
      </c>
      <c r="H133" s="10">
        <v>170</v>
      </c>
      <c r="N133" s="8"/>
      <c r="O133" s="8"/>
      <c r="P133" s="8"/>
      <c r="Q133" s="8"/>
      <c r="R133" s="11"/>
      <c r="S133" s="8"/>
      <c r="V133" s="1"/>
      <c r="X133" s="5" t="s">
        <v>15</v>
      </c>
      <c r="Y133" s="6">
        <f>IF(Y130&gt;0,Y130+Y131,Y131)</f>
        <v>2190</v>
      </c>
      <c r="AA133" s="9" t="s">
        <v>1180</v>
      </c>
      <c r="AB133" s="8"/>
      <c r="AC133" s="8"/>
      <c r="AD133" s="10">
        <v>20</v>
      </c>
      <c r="AJ133" s="8"/>
      <c r="AK133" s="8"/>
      <c r="AL133" s="8"/>
      <c r="AM133" s="8"/>
      <c r="AN133" s="11"/>
      <c r="AO133" s="8"/>
    </row>
    <row r="134" spans="2:41">
      <c r="B134" s="5" t="s">
        <v>16</v>
      </c>
      <c r="C134" s="4">
        <f>C149</f>
        <v>348.42099999999982</v>
      </c>
      <c r="E134" s="9">
        <v>44923</v>
      </c>
      <c r="F134" s="8" t="s">
        <v>72</v>
      </c>
      <c r="G134" s="8" t="s">
        <v>218</v>
      </c>
      <c r="H134" s="10">
        <v>170</v>
      </c>
      <c r="N134" s="8"/>
      <c r="O134" s="8"/>
      <c r="P134" s="8"/>
      <c r="Q134" s="8"/>
      <c r="R134" s="11"/>
      <c r="S134" s="8"/>
      <c r="V134" s="1"/>
      <c r="X134" s="5" t="s">
        <v>16</v>
      </c>
      <c r="Y134" s="4">
        <f>Y149</f>
        <v>0</v>
      </c>
      <c r="AA134" s="9">
        <v>44944</v>
      </c>
      <c r="AB134" s="8" t="s">
        <v>185</v>
      </c>
      <c r="AC134" s="8" t="s">
        <v>416</v>
      </c>
      <c r="AD134" s="10">
        <v>580</v>
      </c>
      <c r="AJ134" s="8"/>
      <c r="AK134" s="8"/>
      <c r="AL134" s="8"/>
      <c r="AM134" s="8"/>
      <c r="AN134" s="11"/>
      <c r="AO134" s="8"/>
    </row>
    <row r="135" spans="2:41">
      <c r="B135" s="12" t="s">
        <v>37</v>
      </c>
      <c r="C135" s="13">
        <f>C133-C134</f>
        <v>1411.5790000000002</v>
      </c>
      <c r="E135" s="9">
        <v>45289</v>
      </c>
      <c r="F135" s="8" t="s">
        <v>72</v>
      </c>
      <c r="G135" s="8" t="s">
        <v>447</v>
      </c>
      <c r="H135" s="10">
        <v>380</v>
      </c>
      <c r="N135" s="8"/>
      <c r="O135" s="8"/>
      <c r="P135" s="8"/>
      <c r="Q135" s="8"/>
      <c r="R135" s="11"/>
      <c r="S135" s="8"/>
      <c r="V135" s="1"/>
      <c r="X135" s="12" t="s">
        <v>38</v>
      </c>
      <c r="Y135" s="13">
        <f>Y133-Y134</f>
        <v>2190</v>
      </c>
      <c r="AA135" s="9">
        <v>44951</v>
      </c>
      <c r="AB135" s="8" t="s">
        <v>185</v>
      </c>
      <c r="AC135" s="8" t="s">
        <v>416</v>
      </c>
      <c r="AD135" s="10">
        <v>580</v>
      </c>
      <c r="AJ135" s="8"/>
      <c r="AK135" s="8"/>
      <c r="AL135" s="8"/>
      <c r="AM135" s="8"/>
      <c r="AN135" s="11"/>
      <c r="AO135" s="8"/>
    </row>
    <row r="136" spans="2:41" ht="23.25">
      <c r="B136" s="12"/>
      <c r="C136" s="26"/>
      <c r="E136" s="9">
        <v>44931</v>
      </c>
      <c r="F136" s="8" t="s">
        <v>176</v>
      </c>
      <c r="G136" s="8" t="s">
        <v>134</v>
      </c>
      <c r="H136" s="10">
        <v>300</v>
      </c>
      <c r="N136" s="8"/>
      <c r="O136" s="8"/>
      <c r="P136" s="8"/>
      <c r="Q136" s="8"/>
      <c r="R136" s="11"/>
      <c r="S136" s="8"/>
      <c r="V136" s="1"/>
      <c r="X136" s="239" t="str">
        <f>IF(Y135&lt;0,"NO PAGAR","COBRAR'")</f>
        <v>COBRAR'</v>
      </c>
      <c r="Y136" s="239"/>
      <c r="AA136" s="9">
        <v>44953</v>
      </c>
      <c r="AB136" s="8" t="s">
        <v>185</v>
      </c>
      <c r="AC136" s="8" t="s">
        <v>122</v>
      </c>
      <c r="AD136" s="10">
        <v>180</v>
      </c>
      <c r="AJ136" s="8"/>
      <c r="AK136" s="8"/>
      <c r="AL136" s="8"/>
      <c r="AM136" s="8"/>
      <c r="AN136" s="11"/>
      <c r="AO136" s="8"/>
    </row>
    <row r="137" spans="2:41" ht="23.25">
      <c r="B137" s="239" t="str">
        <f>IF(C135&lt;0,"NO PAGAR","COBRAR'")</f>
        <v>COBRAR'</v>
      </c>
      <c r="C137" s="239"/>
      <c r="E137" s="9">
        <v>44937</v>
      </c>
      <c r="F137" s="8" t="s">
        <v>176</v>
      </c>
      <c r="G137" s="8" t="s">
        <v>130</v>
      </c>
      <c r="H137" s="10">
        <v>285</v>
      </c>
      <c r="N137" s="8"/>
      <c r="O137" s="8"/>
      <c r="P137" s="8"/>
      <c r="Q137" s="8"/>
      <c r="R137" s="11"/>
      <c r="S137" s="8"/>
      <c r="V137" s="1"/>
      <c r="X137" s="12"/>
      <c r="Y137" s="24"/>
      <c r="AA137" s="9">
        <v>44949</v>
      </c>
      <c r="AB137" s="8" t="s">
        <v>944</v>
      </c>
      <c r="AC137" s="8" t="s">
        <v>118</v>
      </c>
      <c r="AD137" s="10">
        <v>120</v>
      </c>
      <c r="AJ137" s="8"/>
      <c r="AK137" s="8"/>
      <c r="AL137" s="8"/>
      <c r="AM137" s="8"/>
      <c r="AN137" s="11"/>
      <c r="AO137" s="8"/>
    </row>
    <row r="138" spans="2:41">
      <c r="B138" s="240" t="s">
        <v>16</v>
      </c>
      <c r="C138" s="240"/>
      <c r="E138" s="9">
        <v>44939</v>
      </c>
      <c r="F138" s="8" t="s">
        <v>176</v>
      </c>
      <c r="G138" s="8" t="s">
        <v>406</v>
      </c>
      <c r="H138" s="10">
        <v>285</v>
      </c>
      <c r="N138" s="8"/>
      <c r="O138" s="8"/>
      <c r="P138" s="8"/>
      <c r="Q138" s="8"/>
      <c r="R138" s="11"/>
      <c r="S138" s="8"/>
      <c r="V138" s="1"/>
      <c r="X138" s="240" t="s">
        <v>16</v>
      </c>
      <c r="Y138" s="240"/>
      <c r="AA138" s="9">
        <v>44944</v>
      </c>
      <c r="AB138" s="8" t="s">
        <v>1181</v>
      </c>
      <c r="AC138" s="8" t="s">
        <v>416</v>
      </c>
      <c r="AD138" s="10">
        <v>580</v>
      </c>
      <c r="AJ138" s="8"/>
      <c r="AK138" s="8"/>
      <c r="AL138" s="8"/>
      <c r="AM138" s="8"/>
      <c r="AN138" s="11"/>
      <c r="AO138" s="8"/>
    </row>
    <row r="139" spans="2:41">
      <c r="B139" s="14" t="str">
        <f>IF(Y103&lt;0,"SALDO ADELANTADO","SALDO A FAVOR '")</f>
        <v>SALDO ADELANTADO</v>
      </c>
      <c r="C139" s="15">
        <f>IF(Y103&lt;=0,Y103*-1)</f>
        <v>348.42099999999982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4" t="str">
        <f>IF(C135&lt;0,"SALDO ADELANTADO","SALDO A FAVOR'")</f>
        <v>SALDO A FAVOR'</v>
      </c>
      <c r="Y139" s="15" t="b">
        <f>IF(C135&lt;=0,C135*-1)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19</v>
      </c>
      <c r="C140" s="15">
        <f>R148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19</v>
      </c>
      <c r="Y140" s="15">
        <f>AN148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20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20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21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21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22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22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23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23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25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25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26</v>
      </c>
      <c r="C146" s="15"/>
      <c r="E146" s="236" t="s">
        <v>14</v>
      </c>
      <c r="F146" s="236"/>
      <c r="G146" s="236"/>
      <c r="H146" s="10">
        <f>SUM(H132:H145)</f>
        <v>1760</v>
      </c>
      <c r="N146" s="8"/>
      <c r="O146" s="8"/>
      <c r="P146" s="8"/>
      <c r="Q146" s="8"/>
      <c r="R146" s="11"/>
      <c r="S146" s="8"/>
      <c r="V146" s="1"/>
      <c r="X146" s="16" t="s">
        <v>26</v>
      </c>
      <c r="Y146" s="15"/>
      <c r="AA146" s="236" t="s">
        <v>14</v>
      </c>
      <c r="AB146" s="236"/>
      <c r="AC146" s="236"/>
      <c r="AD146" s="10">
        <f>SUM(AD132:AD145)</f>
        <v>2190</v>
      </c>
      <c r="AJ146" s="8"/>
      <c r="AK146" s="8"/>
      <c r="AL146" s="8"/>
      <c r="AM146" s="8"/>
      <c r="AN146" s="11"/>
      <c r="AO146" s="8"/>
    </row>
    <row r="147" spans="2:41">
      <c r="B147" s="16" t="s">
        <v>27</v>
      </c>
      <c r="C147" s="15"/>
      <c r="E147" s="19"/>
      <c r="F147" s="19"/>
      <c r="G147" s="19"/>
      <c r="N147" s="8"/>
      <c r="O147" s="8"/>
      <c r="P147" s="8"/>
      <c r="Q147" s="8"/>
      <c r="R147" s="11"/>
      <c r="S147" s="8"/>
      <c r="V147" s="1"/>
      <c r="X147" s="16" t="s">
        <v>27</v>
      </c>
      <c r="Y147" s="15"/>
      <c r="AA147" s="19"/>
      <c r="AB147" s="19"/>
      <c r="AC147" s="19"/>
      <c r="AJ147" s="8"/>
      <c r="AK147" s="8"/>
      <c r="AL147" s="8"/>
      <c r="AM147" s="8"/>
      <c r="AN147" s="11"/>
      <c r="AO147" s="8"/>
    </row>
    <row r="148" spans="2:41">
      <c r="B148" s="18"/>
      <c r="C148" s="15"/>
      <c r="N148" s="236" t="s">
        <v>14</v>
      </c>
      <c r="O148" s="236"/>
      <c r="P148" s="236"/>
      <c r="Q148" s="236"/>
      <c r="R148" s="11">
        <f>SUM(R132:R147)</f>
        <v>0</v>
      </c>
      <c r="S148" s="8"/>
      <c r="V148" s="1"/>
      <c r="X148" s="18"/>
      <c r="Y148" s="15"/>
      <c r="AJ148" s="236" t="s">
        <v>14</v>
      </c>
      <c r="AK148" s="236"/>
      <c r="AL148" s="236"/>
      <c r="AM148" s="236"/>
      <c r="AN148" s="11">
        <f>SUM(AN132:AN147)</f>
        <v>0</v>
      </c>
      <c r="AO148" s="8"/>
    </row>
    <row r="149" spans="2:41">
      <c r="B149" s="21" t="s">
        <v>28</v>
      </c>
      <c r="C149" s="22">
        <f>SUM(C139:C148)</f>
        <v>348.42099999999982</v>
      </c>
      <c r="D149" t="s">
        <v>29</v>
      </c>
      <c r="E149" t="s">
        <v>30</v>
      </c>
      <c r="V149" s="1"/>
      <c r="X149" s="21" t="s">
        <v>28</v>
      </c>
      <c r="Y149" s="22">
        <f>SUM(Y139:Y148)</f>
        <v>0</v>
      </c>
      <c r="Z149" t="s">
        <v>29</v>
      </c>
      <c r="AA149" t="s">
        <v>30</v>
      </c>
    </row>
    <row r="150" spans="2:41">
      <c r="E150" s="5" t="s">
        <v>31</v>
      </c>
      <c r="V150" s="1"/>
      <c r="AA150" s="5" t="s">
        <v>31</v>
      </c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  <c r="AC164" s="242" t="s">
        <v>0</v>
      </c>
      <c r="AD164" s="242"/>
      <c r="AE164" s="242"/>
    </row>
    <row r="165" spans="2:41">
      <c r="H165" s="237" t="s">
        <v>1</v>
      </c>
      <c r="I165" s="237"/>
      <c r="J165" s="237"/>
      <c r="V165" s="1"/>
      <c r="AC165" s="242"/>
      <c r="AD165" s="242"/>
      <c r="AE165" s="242"/>
    </row>
    <row r="166" spans="2:41">
      <c r="H166" s="237"/>
      <c r="I166" s="237"/>
      <c r="J166" s="237"/>
      <c r="V166" s="1"/>
      <c r="AC166" s="242"/>
      <c r="AD166" s="242"/>
      <c r="AE166" s="242"/>
    </row>
    <row r="167" spans="2:41">
      <c r="V167" s="1"/>
    </row>
    <row r="168" spans="2:41">
      <c r="V168" s="1"/>
    </row>
    <row r="169" spans="2:41" ht="23.25">
      <c r="B169" s="2" t="s">
        <v>45</v>
      </c>
      <c r="V169" s="1"/>
      <c r="X169" s="2" t="s">
        <v>45</v>
      </c>
    </row>
    <row r="170" spans="2:41" ht="23.25">
      <c r="B170" s="3" t="s">
        <v>91</v>
      </c>
      <c r="C170" s="4">
        <f>IF(X130="PAGADO",0,Y135)</f>
        <v>2190</v>
      </c>
      <c r="E170" s="238" t="s">
        <v>1097</v>
      </c>
      <c r="F170" s="238"/>
      <c r="G170" s="238"/>
      <c r="H170" s="238"/>
      <c r="V170" s="1"/>
      <c r="X170" s="3" t="s">
        <v>5</v>
      </c>
      <c r="Y170" s="4">
        <f>IF(B170="PAGADO",0,C175)</f>
        <v>0</v>
      </c>
      <c r="AA170" s="238" t="s">
        <v>1106</v>
      </c>
      <c r="AB170" s="238"/>
      <c r="AC170" s="238"/>
      <c r="AD170" s="238"/>
    </row>
    <row r="171" spans="2:41">
      <c r="B171" s="5" t="s">
        <v>7</v>
      </c>
      <c r="C171" s="6">
        <f>H186</f>
        <v>0</v>
      </c>
      <c r="E171" s="7" t="s">
        <v>8</v>
      </c>
      <c r="F171" s="7" t="s">
        <v>9</v>
      </c>
      <c r="G171" s="7" t="s">
        <v>10</v>
      </c>
      <c r="H171" s="7" t="s">
        <v>11</v>
      </c>
      <c r="N171" s="7" t="s">
        <v>8</v>
      </c>
      <c r="O171" s="7" t="s">
        <v>12</v>
      </c>
      <c r="P171" s="7" t="s">
        <v>11</v>
      </c>
      <c r="Q171" s="7" t="s">
        <v>13</v>
      </c>
      <c r="R171" s="7" t="s">
        <v>14</v>
      </c>
      <c r="S171" s="8"/>
      <c r="V171" s="1"/>
      <c r="X171" s="5" t="s">
        <v>7</v>
      </c>
      <c r="Y171" s="6">
        <f>AD186</f>
        <v>500</v>
      </c>
      <c r="AA171" s="7" t="s">
        <v>8</v>
      </c>
      <c r="AB171" s="7" t="s">
        <v>9</v>
      </c>
      <c r="AC171" s="7" t="s">
        <v>10</v>
      </c>
      <c r="AD171" s="7" t="s">
        <v>11</v>
      </c>
      <c r="AJ171" s="7" t="s">
        <v>8</v>
      </c>
      <c r="AK171" s="7" t="s">
        <v>12</v>
      </c>
      <c r="AL171" s="7" t="s">
        <v>11</v>
      </c>
      <c r="AM171" s="7" t="s">
        <v>13</v>
      </c>
      <c r="AN171" s="7" t="s">
        <v>14</v>
      </c>
      <c r="AO171" s="8"/>
    </row>
    <row r="172" spans="2:41">
      <c r="C172" s="4"/>
      <c r="E172" s="9"/>
      <c r="F172" s="8"/>
      <c r="G172" s="8"/>
      <c r="H172" s="10"/>
      <c r="N172" s="23">
        <v>44985</v>
      </c>
      <c r="O172" s="8" t="s">
        <v>158</v>
      </c>
      <c r="P172" s="8">
        <v>300</v>
      </c>
      <c r="Q172" s="8"/>
      <c r="R172" s="11">
        <v>300</v>
      </c>
      <c r="S172" s="8"/>
      <c r="V172" s="1"/>
      <c r="Y172" s="4"/>
      <c r="AA172" s="9">
        <v>44974</v>
      </c>
      <c r="AB172" s="8" t="s">
        <v>105</v>
      </c>
      <c r="AC172" s="8" t="s">
        <v>148</v>
      </c>
      <c r="AD172" s="10">
        <v>220</v>
      </c>
      <c r="AJ172" s="23">
        <v>44994</v>
      </c>
      <c r="AK172" s="8" t="s">
        <v>1107</v>
      </c>
      <c r="AL172" s="8">
        <v>20</v>
      </c>
      <c r="AM172" s="8"/>
      <c r="AN172" s="11">
        <v>20</v>
      </c>
      <c r="AO172" s="8"/>
    </row>
    <row r="173" spans="2:41">
      <c r="B173" s="5" t="s">
        <v>15</v>
      </c>
      <c r="C173" s="6">
        <f>IF(C170&gt;0,C170+C171,C171)</f>
        <v>2190</v>
      </c>
      <c r="E173" s="9"/>
      <c r="F173" s="8"/>
      <c r="G173" s="8"/>
      <c r="H173" s="10"/>
      <c r="N173" s="23">
        <v>44985</v>
      </c>
      <c r="O173" s="8" t="s">
        <v>1108</v>
      </c>
      <c r="P173" s="8"/>
      <c r="Q173" s="8"/>
      <c r="R173" s="11">
        <v>100</v>
      </c>
      <c r="S173" s="8"/>
      <c r="V173" s="1"/>
      <c r="X173" s="5" t="s">
        <v>15</v>
      </c>
      <c r="Y173" s="6">
        <f>IF(Y170&gt;0,Y170+Y171,Y171)</f>
        <v>500</v>
      </c>
      <c r="AA173" s="9">
        <v>44974</v>
      </c>
      <c r="AB173" s="8" t="s">
        <v>105</v>
      </c>
      <c r="AC173" s="8" t="s">
        <v>262</v>
      </c>
      <c r="AD173" s="10">
        <v>110</v>
      </c>
      <c r="AE173" t="s">
        <v>1109</v>
      </c>
      <c r="AJ173" s="8"/>
      <c r="AK173" s="8"/>
      <c r="AL173" s="8"/>
      <c r="AM173" s="8"/>
      <c r="AN173" s="11"/>
      <c r="AO173" s="8"/>
    </row>
    <row r="174" spans="2:41">
      <c r="B174" s="5" t="s">
        <v>16</v>
      </c>
      <c r="C174" s="4">
        <f>C189</f>
        <v>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5" t="s">
        <v>16</v>
      </c>
      <c r="Y174" s="4">
        <f>Y189</f>
        <v>582.07999999999993</v>
      </c>
      <c r="AA174" s="9">
        <v>44936</v>
      </c>
      <c r="AB174" s="8" t="s">
        <v>72</v>
      </c>
      <c r="AC174" s="8" t="s">
        <v>218</v>
      </c>
      <c r="AD174" s="10">
        <v>170</v>
      </c>
      <c r="AJ174" s="8"/>
      <c r="AK174" s="8"/>
      <c r="AL174" s="8"/>
      <c r="AM174" s="8"/>
      <c r="AN174" s="11"/>
      <c r="AO174" s="8"/>
    </row>
    <row r="175" spans="2:41">
      <c r="B175" s="12" t="s">
        <v>17</v>
      </c>
      <c r="C175" s="13">
        <f>C173-C174</f>
        <v>1630.12</v>
      </c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2" t="s">
        <v>18</v>
      </c>
      <c r="Y175" s="13">
        <f>Y173-Y174</f>
        <v>-82.079999999999927</v>
      </c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 ht="26.25">
      <c r="B176" s="241" t="str">
        <f>IF(C175&lt;0,"NO PAGAR","COBRAR")</f>
        <v>COBRAR</v>
      </c>
      <c r="C176" s="241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1" t="str">
        <f>IF(Y175&lt;0,"NO PAGAR","COBRAR")</f>
        <v>NO PAGAR</v>
      </c>
      <c r="Y176" s="241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240" t="s">
        <v>16</v>
      </c>
      <c r="C177" s="240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240" t="s">
        <v>16</v>
      </c>
      <c r="Y177" s="240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4" t="str">
        <f>IF(C203&lt;0,"SALDO A FAVOR","SALDO ADELANTAD0'")</f>
        <v>SALDO ADELANTAD0'</v>
      </c>
      <c r="C178" s="15" t="b">
        <f>IF(Y135&lt;=0,Y135*-1)</f>
        <v>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4" t="str">
        <f>IF(C175&lt;0,"SALDO ADELANTADO","SALDO A FAVOR'")</f>
        <v>SALDO A FAVOR'</v>
      </c>
      <c r="Y178" s="15" t="b">
        <f>IF(C175&lt;=0,C175*-1)</f>
        <v>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19</v>
      </c>
      <c r="C179" s="15">
        <f>R188</f>
        <v>400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19</v>
      </c>
      <c r="Y179" s="15">
        <f>AN188</f>
        <v>20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20</v>
      </c>
      <c r="C180" s="15">
        <v>50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20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21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21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22</v>
      </c>
      <c r="C182" s="15">
        <v>10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22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23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23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25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25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26</v>
      </c>
      <c r="C185" s="15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1110</v>
      </c>
      <c r="Y185" s="15">
        <v>18.02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27</v>
      </c>
      <c r="C186" s="15">
        <v>99.88</v>
      </c>
      <c r="E186" s="236" t="s">
        <v>14</v>
      </c>
      <c r="F186" s="236"/>
      <c r="G186" s="236"/>
      <c r="H186" s="10">
        <f>SUM(H172:H185)</f>
        <v>0</v>
      </c>
      <c r="N186" s="8"/>
      <c r="O186" s="8"/>
      <c r="P186" s="8"/>
      <c r="Q186" s="8"/>
      <c r="R186" s="11"/>
      <c r="S186" s="8"/>
      <c r="V186" s="1"/>
      <c r="X186" s="16" t="s">
        <v>27</v>
      </c>
      <c r="Y186" s="15">
        <v>544.05999999999995</v>
      </c>
      <c r="AA186" s="236" t="s">
        <v>14</v>
      </c>
      <c r="AB186" s="236"/>
      <c r="AC186" s="236"/>
      <c r="AD186" s="10">
        <f>SUM(AD172:AD185)</f>
        <v>500</v>
      </c>
      <c r="AJ186" s="8"/>
      <c r="AK186" s="8"/>
      <c r="AL186" s="8"/>
      <c r="AM186" s="8"/>
      <c r="AN186" s="11"/>
      <c r="AO186" s="8"/>
    </row>
    <row r="187" spans="2:41">
      <c r="B187" s="18"/>
      <c r="C187" s="15"/>
      <c r="E187" s="19"/>
      <c r="F187" s="19"/>
      <c r="G187" s="19"/>
      <c r="N187" s="8"/>
      <c r="O187" s="8"/>
      <c r="P187" s="8"/>
      <c r="Q187" s="8"/>
      <c r="R187" s="11"/>
      <c r="S187" s="8"/>
      <c r="V187" s="1"/>
      <c r="X187" s="18"/>
      <c r="Y187" s="15"/>
      <c r="AA187" s="19"/>
      <c r="AB187" s="19"/>
      <c r="AC187" s="19"/>
      <c r="AJ187" s="8"/>
      <c r="AK187" s="8"/>
      <c r="AL187" s="8"/>
      <c r="AM187" s="8"/>
      <c r="AN187" s="11"/>
      <c r="AO187" s="8"/>
    </row>
    <row r="188" spans="2:41">
      <c r="B188" s="18"/>
      <c r="C188" s="15"/>
      <c r="N188" s="236" t="s">
        <v>14</v>
      </c>
      <c r="O188" s="236"/>
      <c r="P188" s="236"/>
      <c r="Q188" s="236"/>
      <c r="R188" s="11">
        <f>SUM(R172:R187)</f>
        <v>400</v>
      </c>
      <c r="S188" s="8"/>
      <c r="V188" s="1"/>
      <c r="X188" s="18"/>
      <c r="Y188" s="15"/>
      <c r="AJ188" s="236" t="s">
        <v>14</v>
      </c>
      <c r="AK188" s="236"/>
      <c r="AL188" s="236"/>
      <c r="AM188" s="236"/>
      <c r="AN188" s="11">
        <f>SUM(AN172:AN187)</f>
        <v>20</v>
      </c>
      <c r="AO188" s="8"/>
    </row>
    <row r="189" spans="2:41">
      <c r="B189" s="21" t="s">
        <v>28</v>
      </c>
      <c r="C189" s="22">
        <f>SUM(C178:C188)</f>
        <v>559.88</v>
      </c>
      <c r="V189" s="1"/>
      <c r="X189" s="21" t="s">
        <v>28</v>
      </c>
      <c r="Y189" s="22">
        <f>SUM(Y178:Y188)</f>
        <v>582.07999999999993</v>
      </c>
    </row>
    <row r="190" spans="2:41">
      <c r="D190" t="s">
        <v>29</v>
      </c>
      <c r="E190" t="s">
        <v>30</v>
      </c>
      <c r="V190" s="1"/>
      <c r="Z190" t="s">
        <v>29</v>
      </c>
      <c r="AA190" t="s">
        <v>30</v>
      </c>
    </row>
    <row r="191" spans="2:41">
      <c r="E191" s="5" t="s">
        <v>31</v>
      </c>
      <c r="V191" s="1"/>
      <c r="AA191" s="5" t="s">
        <v>31</v>
      </c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V201" s="1"/>
    </row>
    <row r="202" spans="1:43">
      <c r="H202" s="237" t="s">
        <v>32</v>
      </c>
      <c r="I202" s="237"/>
      <c r="J202" s="237"/>
      <c r="V202" s="1"/>
      <c r="AA202" s="237" t="s">
        <v>33</v>
      </c>
      <c r="AB202" s="237"/>
      <c r="AC202" s="237"/>
    </row>
    <row r="203" spans="1:43">
      <c r="H203" s="237"/>
      <c r="I203" s="237"/>
      <c r="J203" s="237"/>
      <c r="V203" s="1"/>
      <c r="AA203" s="237"/>
      <c r="AB203" s="237"/>
      <c r="AC203" s="237"/>
    </row>
    <row r="204" spans="1:43">
      <c r="V204" s="1"/>
    </row>
    <row r="205" spans="1:43">
      <c r="V205" s="1"/>
    </row>
    <row r="206" spans="1:43" ht="23.25">
      <c r="B206" s="25" t="s">
        <v>45</v>
      </c>
      <c r="V206" s="1"/>
      <c r="X206" s="2" t="s">
        <v>45</v>
      </c>
    </row>
    <row r="207" spans="1:43" ht="23.25">
      <c r="B207" s="3" t="s">
        <v>67</v>
      </c>
      <c r="C207" s="4">
        <f>IF(X170="PAGADO",0,Y175)</f>
        <v>-82.079999999999927</v>
      </c>
      <c r="E207" s="238" t="s">
        <v>1106</v>
      </c>
      <c r="F207" s="238"/>
      <c r="G207" s="238"/>
      <c r="H207" s="238"/>
      <c r="V207" s="1"/>
      <c r="X207" s="3" t="s">
        <v>91</v>
      </c>
      <c r="Y207" s="4">
        <f>IF(B207="PAGADO",0,C212)</f>
        <v>0</v>
      </c>
      <c r="AA207" s="238" t="s">
        <v>1111</v>
      </c>
      <c r="AB207" s="238"/>
      <c r="AC207" s="238"/>
      <c r="AD207" s="238"/>
    </row>
    <row r="208" spans="1:43">
      <c r="B208" s="5" t="s">
        <v>7</v>
      </c>
      <c r="C208" s="6">
        <f>H223</f>
        <v>1680</v>
      </c>
      <c r="E208" s="7" t="s">
        <v>8</v>
      </c>
      <c r="F208" s="7" t="s">
        <v>9</v>
      </c>
      <c r="G208" s="7" t="s">
        <v>10</v>
      </c>
      <c r="H208" s="7" t="s">
        <v>11</v>
      </c>
      <c r="N208" s="7" t="s">
        <v>8</v>
      </c>
      <c r="O208" s="7" t="s">
        <v>12</v>
      </c>
      <c r="P208" s="7" t="s">
        <v>11</v>
      </c>
      <c r="Q208" s="7" t="s">
        <v>13</v>
      </c>
      <c r="R208" s="7" t="s">
        <v>14</v>
      </c>
      <c r="S208" s="8"/>
      <c r="V208" s="1"/>
      <c r="X208" s="5" t="s">
        <v>7</v>
      </c>
      <c r="Y208" s="6">
        <f>AD223</f>
        <v>1290</v>
      </c>
      <c r="AA208" s="7" t="s">
        <v>8</v>
      </c>
      <c r="AB208" s="7" t="s">
        <v>9</v>
      </c>
      <c r="AC208" s="7" t="s">
        <v>10</v>
      </c>
      <c r="AD208" s="7" t="s">
        <v>11</v>
      </c>
      <c r="AJ208" s="7" t="s">
        <v>8</v>
      </c>
      <c r="AK208" s="7" t="s">
        <v>12</v>
      </c>
      <c r="AL208" s="7" t="s">
        <v>11</v>
      </c>
      <c r="AM208" s="7" t="s">
        <v>13</v>
      </c>
      <c r="AN208" s="7" t="s">
        <v>14</v>
      </c>
      <c r="AO208" s="8"/>
    </row>
    <row r="209" spans="2:41">
      <c r="C209" s="4"/>
      <c r="E209" s="9">
        <v>44926</v>
      </c>
      <c r="F209" s="8" t="s">
        <v>1112</v>
      </c>
      <c r="G209" s="8" t="s">
        <v>1113</v>
      </c>
      <c r="H209" s="10">
        <v>390</v>
      </c>
      <c r="N209" s="8"/>
      <c r="O209" s="8"/>
      <c r="P209" s="8"/>
      <c r="Q209" s="8"/>
      <c r="R209" s="11"/>
      <c r="S209" s="8"/>
      <c r="V209" s="1"/>
      <c r="Y209" s="4"/>
      <c r="AA209" s="9">
        <v>44943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15</v>
      </c>
      <c r="C210" s="6">
        <f>IF(C207&gt;0,C207+C208,C208)</f>
        <v>1680</v>
      </c>
      <c r="E210" s="9">
        <v>44970</v>
      </c>
      <c r="F210" s="8" t="s">
        <v>1115</v>
      </c>
      <c r="G210" s="8" t="s">
        <v>1116</v>
      </c>
      <c r="H210" s="10">
        <v>210</v>
      </c>
      <c r="N210" s="8"/>
      <c r="O210" s="8"/>
      <c r="P210" s="8"/>
      <c r="Q210" s="8"/>
      <c r="R210" s="11"/>
      <c r="S210" s="8"/>
      <c r="V210" s="1"/>
      <c r="X210" s="5" t="s">
        <v>15</v>
      </c>
      <c r="Y210" s="6">
        <f>IF(Y207&gt;0,Y207+Y208,Y208)</f>
        <v>1290</v>
      </c>
      <c r="AA210" s="9">
        <v>44956</v>
      </c>
      <c r="AB210" s="8" t="s">
        <v>72</v>
      </c>
      <c r="AC210" s="8" t="s">
        <v>122</v>
      </c>
      <c r="AD210" s="10">
        <v>180</v>
      </c>
      <c r="AE210" t="s">
        <v>1114</v>
      </c>
      <c r="AJ210" s="8"/>
      <c r="AK210" s="8"/>
      <c r="AL210" s="8"/>
      <c r="AM210" s="8"/>
      <c r="AN210" s="11"/>
      <c r="AO210" s="8"/>
    </row>
    <row r="211" spans="2:41">
      <c r="B211" s="5" t="s">
        <v>16</v>
      </c>
      <c r="C211" s="4">
        <f>C235</f>
        <v>82.079999999999927</v>
      </c>
      <c r="E211" s="9">
        <v>44971</v>
      </c>
      <c r="F211" s="8" t="s">
        <v>1115</v>
      </c>
      <c r="G211" s="8" t="s">
        <v>193</v>
      </c>
      <c r="H211" s="10">
        <v>140</v>
      </c>
      <c r="N211" s="8"/>
      <c r="O211" s="8"/>
      <c r="P211" s="8"/>
      <c r="Q211" s="8"/>
      <c r="R211" s="11"/>
      <c r="S211" s="8"/>
      <c r="V211" s="1"/>
      <c r="X211" s="5" t="s">
        <v>16</v>
      </c>
      <c r="Y211" s="4">
        <f>Y235</f>
        <v>284.37200000000001</v>
      </c>
      <c r="AA211" s="9">
        <v>44958</v>
      </c>
      <c r="AB211" s="8" t="s">
        <v>72</v>
      </c>
      <c r="AC211" s="8" t="s">
        <v>122</v>
      </c>
      <c r="AD211" s="10">
        <v>170</v>
      </c>
      <c r="AJ211" s="8"/>
      <c r="AK211" s="8"/>
      <c r="AL211" s="8"/>
      <c r="AM211" s="8"/>
      <c r="AN211" s="11"/>
      <c r="AO211" s="8"/>
    </row>
    <row r="212" spans="2:41">
      <c r="B212" s="12" t="s">
        <v>37</v>
      </c>
      <c r="C212" s="13">
        <f>C210-C211</f>
        <v>1597.92</v>
      </c>
      <c r="E212" s="9">
        <v>44972</v>
      </c>
      <c r="F212" s="8" t="s">
        <v>1115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 t="s">
        <v>38</v>
      </c>
      <c r="Y212" s="13">
        <f>Y210-Y211</f>
        <v>1005.6279999999999</v>
      </c>
      <c r="AA212" s="9">
        <v>44943</v>
      </c>
      <c r="AB212" s="8" t="s">
        <v>189</v>
      </c>
      <c r="AC212" s="8" t="s">
        <v>1117</v>
      </c>
      <c r="AD212" s="10">
        <v>280</v>
      </c>
      <c r="AJ212" s="8"/>
      <c r="AK212" s="8"/>
      <c r="AL212" s="8"/>
      <c r="AM212" s="8"/>
      <c r="AN212" s="11"/>
      <c r="AO212" s="8"/>
    </row>
    <row r="213" spans="2:41" ht="23.25">
      <c r="B213" s="12"/>
      <c r="C213" s="26"/>
      <c r="E213" s="9">
        <v>44973</v>
      </c>
      <c r="F213" s="8" t="s">
        <v>129</v>
      </c>
      <c r="G213" s="8" t="s">
        <v>136</v>
      </c>
      <c r="H213" s="10">
        <v>340</v>
      </c>
      <c r="N213" s="8"/>
      <c r="O213" s="8"/>
      <c r="P213" s="8"/>
      <c r="Q213" s="8"/>
      <c r="R213" s="11"/>
      <c r="S213" s="8"/>
      <c r="V213" s="1"/>
      <c r="X213" s="239" t="str">
        <f>IF(Y212&lt;0,"NO PAGAR","COBRAR'")</f>
        <v>COBRAR'</v>
      </c>
      <c r="Y213" s="239"/>
      <c r="AA213" s="9">
        <v>44945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 ht="23.25">
      <c r="B214" s="239" t="str">
        <f>IF(C212&lt;0,"NO PAGAR","COBRAR'")</f>
        <v>COBRAR'</v>
      </c>
      <c r="C214" s="239"/>
      <c r="E214" s="9">
        <v>44981</v>
      </c>
      <c r="F214" s="8" t="s">
        <v>129</v>
      </c>
      <c r="G214" s="8" t="s">
        <v>134</v>
      </c>
      <c r="H214" s="10">
        <v>300</v>
      </c>
      <c r="N214" s="8"/>
      <c r="O214" s="8"/>
      <c r="P214" s="8"/>
      <c r="Q214" s="8"/>
      <c r="R214" s="11"/>
      <c r="S214" s="8"/>
      <c r="V214" s="1"/>
      <c r="X214" s="12"/>
      <c r="Y214" s="24"/>
      <c r="AA214" s="9">
        <v>44952</v>
      </c>
      <c r="AB214" s="8" t="s">
        <v>1118</v>
      </c>
      <c r="AC214" s="8" t="s">
        <v>118</v>
      </c>
      <c r="AD214" s="10">
        <v>240</v>
      </c>
      <c r="AJ214" s="8"/>
      <c r="AK214" s="8"/>
      <c r="AL214" s="8"/>
      <c r="AM214" s="8"/>
      <c r="AN214" s="11"/>
      <c r="AO214" s="8"/>
    </row>
    <row r="215" spans="2:41">
      <c r="B215" s="240" t="s">
        <v>16</v>
      </c>
      <c r="C215" s="240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240" t="s">
        <v>16</v>
      </c>
      <c r="Y215" s="240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4" t="str">
        <f>IF(Y175&lt;0,"SALDO ADELANTADO","SALDO A FAVOR '")</f>
        <v>SALDO ADELANTADO</v>
      </c>
      <c r="C216" s="15">
        <f>IF(Y175&lt;=0,Y175*-1)</f>
        <v>82.079999999999927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4" t="str">
        <f>IF(C212&lt;0,"SALDO ADELANTADO","SALDO A FAVOR'")</f>
        <v>SALDO A FAVOR'</v>
      </c>
      <c r="Y216" s="15" t="b">
        <f>IF(C212&lt;=0,C212*-1)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19</v>
      </c>
      <c r="C217" s="15">
        <f>R225</f>
        <v>0</v>
      </c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19</v>
      </c>
      <c r="Y217" s="15">
        <f>AN225</f>
        <v>0</v>
      </c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20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20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21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21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22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22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23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23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25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25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26</v>
      </c>
      <c r="C223" s="15"/>
      <c r="E223" s="236" t="s">
        <v>14</v>
      </c>
      <c r="F223" s="236"/>
      <c r="G223" s="236"/>
      <c r="H223" s="10">
        <f>SUM(H209:H222)</f>
        <v>1680</v>
      </c>
      <c r="N223" s="8"/>
      <c r="O223" s="8"/>
      <c r="P223" s="8"/>
      <c r="Q223" s="8"/>
      <c r="R223" s="11"/>
      <c r="S223" s="8"/>
      <c r="V223" s="1"/>
      <c r="X223" s="16" t="s">
        <v>26</v>
      </c>
      <c r="Y223" s="15"/>
      <c r="AA223" s="236" t="s">
        <v>14</v>
      </c>
      <c r="AB223" s="236"/>
      <c r="AC223" s="236"/>
      <c r="AD223" s="10">
        <f>SUM(AD209:AD222)</f>
        <v>1290</v>
      </c>
      <c r="AJ223" s="8"/>
      <c r="AK223" s="8"/>
      <c r="AL223" s="8"/>
      <c r="AM223" s="8"/>
      <c r="AN223" s="11"/>
      <c r="AO223" s="8"/>
    </row>
    <row r="224" spans="2:41">
      <c r="B224" s="16" t="s">
        <v>27</v>
      </c>
      <c r="C224" s="15"/>
      <c r="E224" s="19"/>
      <c r="F224" s="19"/>
      <c r="G224" s="19"/>
      <c r="N224" s="8"/>
      <c r="O224" s="8"/>
      <c r="P224" s="8"/>
      <c r="Q224" s="8"/>
      <c r="R224" s="11"/>
      <c r="S224" s="8"/>
      <c r="V224" s="1"/>
      <c r="X224" s="16" t="s">
        <v>102</v>
      </c>
      <c r="Y224" s="139">
        <v>284.37200000000001</v>
      </c>
      <c r="AA224" s="19"/>
      <c r="AB224" s="19"/>
      <c r="AC224" s="19"/>
      <c r="AJ224" s="8"/>
      <c r="AK224" s="8"/>
      <c r="AL224" s="8"/>
      <c r="AM224" s="8"/>
      <c r="AN224" s="11"/>
      <c r="AO224" s="8"/>
    </row>
    <row r="225" spans="2:41">
      <c r="B225" s="18"/>
      <c r="C225" s="15"/>
      <c r="N225" s="236" t="s">
        <v>14</v>
      </c>
      <c r="O225" s="236"/>
      <c r="P225" s="236"/>
      <c r="Q225" s="236"/>
      <c r="R225" s="11">
        <f>SUM(R209:R224)</f>
        <v>0</v>
      </c>
      <c r="S225" s="8"/>
      <c r="V225" s="1"/>
      <c r="X225" s="18"/>
      <c r="Y225" s="15"/>
      <c r="AJ225" s="236" t="s">
        <v>14</v>
      </c>
      <c r="AK225" s="236"/>
      <c r="AL225" s="236"/>
      <c r="AM225" s="236"/>
      <c r="AN225" s="11">
        <f>SUM(AN209:AN224)</f>
        <v>0</v>
      </c>
      <c r="AO225" s="8"/>
    </row>
    <row r="226" spans="2:41">
      <c r="B226" s="18"/>
      <c r="C226" s="15"/>
      <c r="V226" s="1"/>
      <c r="X226" s="18"/>
      <c r="Y226" s="15"/>
    </row>
    <row r="227" spans="2:41">
      <c r="B227" s="18"/>
      <c r="C227" s="15"/>
      <c r="V227" s="1"/>
      <c r="X227" s="18"/>
      <c r="Y227" s="15"/>
    </row>
    <row r="228" spans="2:41">
      <c r="B228" s="18"/>
      <c r="C228" s="15"/>
      <c r="E228" s="20"/>
      <c r="V228" s="1"/>
      <c r="X228" s="18"/>
      <c r="Y228" s="15"/>
      <c r="AA228" s="20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6"/>
      <c r="C234" s="15"/>
      <c r="V234" s="1"/>
      <c r="X234" s="16"/>
      <c r="Y234" s="15"/>
    </row>
    <row r="235" spans="2:41">
      <c r="B235" s="21" t="s">
        <v>28</v>
      </c>
      <c r="C235" s="22">
        <f>SUM(C216:C234)</f>
        <v>82.079999999999927</v>
      </c>
      <c r="D235" t="s">
        <v>29</v>
      </c>
      <c r="E235" t="s">
        <v>30</v>
      </c>
      <c r="V235" s="1"/>
      <c r="X235" s="21" t="s">
        <v>28</v>
      </c>
      <c r="Y235" s="22">
        <f>SUM(Y216:Y234)</f>
        <v>284.37200000000001</v>
      </c>
      <c r="Z235" t="s">
        <v>29</v>
      </c>
      <c r="AA235" t="s">
        <v>30</v>
      </c>
    </row>
    <row r="236" spans="2:41">
      <c r="E236" s="5" t="s">
        <v>31</v>
      </c>
      <c r="V236" s="1"/>
      <c r="AA236" s="5" t="s">
        <v>31</v>
      </c>
    </row>
    <row r="237" spans="2:41">
      <c r="V237" s="1"/>
    </row>
    <row r="238" spans="2:41">
      <c r="V238" s="1"/>
    </row>
    <row r="239" spans="2:41">
      <c r="V239" s="1"/>
    </row>
    <row r="240" spans="2:41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</row>
    <row r="248" spans="2:41">
      <c r="V248" s="1"/>
      <c r="AC248" s="242" t="s">
        <v>0</v>
      </c>
      <c r="AD248" s="242"/>
      <c r="AE248" s="242"/>
    </row>
    <row r="249" spans="2:41">
      <c r="H249" s="237" t="s">
        <v>1</v>
      </c>
      <c r="I249" s="237"/>
      <c r="J249" s="237"/>
      <c r="V249" s="1"/>
      <c r="AC249" s="242"/>
      <c r="AD249" s="242"/>
      <c r="AE249" s="242"/>
    </row>
    <row r="250" spans="2:41">
      <c r="H250" s="237"/>
      <c r="I250" s="237"/>
      <c r="J250" s="237"/>
      <c r="V250" s="1"/>
      <c r="AC250" s="242"/>
      <c r="AD250" s="242"/>
      <c r="AE250" s="242"/>
    </row>
    <row r="251" spans="2:41">
      <c r="V251" s="1"/>
    </row>
    <row r="252" spans="2:41">
      <c r="V252" s="1"/>
    </row>
    <row r="253" spans="2:41" ht="23.25">
      <c r="B253" s="2" t="s">
        <v>48</v>
      </c>
      <c r="V253" s="1"/>
      <c r="X253" s="2" t="s">
        <v>48</v>
      </c>
    </row>
    <row r="254" spans="2:41" ht="23.25">
      <c r="B254" s="3" t="s">
        <v>67</v>
      </c>
      <c r="C254" s="4">
        <f>IF(X207="PAGADO",0,Y212)</f>
        <v>0</v>
      </c>
      <c r="E254" s="238" t="s">
        <v>1111</v>
      </c>
      <c r="F254" s="238"/>
      <c r="G254" s="238"/>
      <c r="H254" s="238"/>
      <c r="V254" s="1"/>
      <c r="X254" s="3" t="s">
        <v>5</v>
      </c>
      <c r="Y254" s="4">
        <f>IF(B254="PAGADO",0,C259)</f>
        <v>0</v>
      </c>
      <c r="AA254" s="238" t="s">
        <v>1119</v>
      </c>
      <c r="AB254" s="238"/>
      <c r="AC254" s="238"/>
      <c r="AD254" s="238"/>
    </row>
    <row r="255" spans="2:41" ht="15" customHeight="1">
      <c r="B255" s="5" t="s">
        <v>7</v>
      </c>
      <c r="C255" s="6">
        <f>H270</f>
        <v>580</v>
      </c>
      <c r="E255" s="7" t="s">
        <v>8</v>
      </c>
      <c r="F255" s="7" t="s">
        <v>9</v>
      </c>
      <c r="G255" s="7" t="s">
        <v>10</v>
      </c>
      <c r="H255" s="7" t="s">
        <v>11</v>
      </c>
      <c r="N255" s="7" t="s">
        <v>8</v>
      </c>
      <c r="O255" s="7" t="s">
        <v>12</v>
      </c>
      <c r="P255" s="7" t="s">
        <v>11</v>
      </c>
      <c r="Q255" s="7" t="s">
        <v>13</v>
      </c>
      <c r="R255" s="7" t="s">
        <v>14</v>
      </c>
      <c r="S255" s="8"/>
      <c r="V255" s="1"/>
      <c r="X255" s="5" t="s">
        <v>7</v>
      </c>
      <c r="Y255" s="6">
        <f>AD270</f>
        <v>890</v>
      </c>
      <c r="AA255" s="7" t="s">
        <v>8</v>
      </c>
      <c r="AB255" s="7" t="s">
        <v>9</v>
      </c>
      <c r="AC255" s="7" t="s">
        <v>10</v>
      </c>
      <c r="AD255" s="7" t="s">
        <v>11</v>
      </c>
      <c r="AJ255" s="7" t="s">
        <v>8</v>
      </c>
      <c r="AK255" s="7" t="s">
        <v>12</v>
      </c>
      <c r="AL255" s="7" t="s">
        <v>11</v>
      </c>
      <c r="AM255" s="7" t="s">
        <v>13</v>
      </c>
      <c r="AN255" s="7" t="s">
        <v>14</v>
      </c>
      <c r="AO255" s="8"/>
    </row>
    <row r="256" spans="2:41" ht="15" customHeight="1">
      <c r="C256" s="4"/>
      <c r="E256" s="9">
        <v>44993</v>
      </c>
      <c r="F256" s="8" t="s">
        <v>105</v>
      </c>
      <c r="G256" s="8" t="s">
        <v>416</v>
      </c>
      <c r="H256" s="10">
        <v>580</v>
      </c>
      <c r="N256" s="23">
        <v>45015</v>
      </c>
      <c r="O256" s="8" t="s">
        <v>1120</v>
      </c>
      <c r="P256" s="8">
        <v>100</v>
      </c>
      <c r="Q256" s="8"/>
      <c r="R256" s="11">
        <v>100</v>
      </c>
      <c r="S256" s="8"/>
      <c r="V256" s="1"/>
      <c r="Y256" s="4"/>
      <c r="AA256" s="9">
        <v>45003</v>
      </c>
      <c r="AB256" s="8" t="s">
        <v>185</v>
      </c>
      <c r="AC256" s="8" t="s">
        <v>112</v>
      </c>
      <c r="AD256" s="10">
        <v>170</v>
      </c>
      <c r="AJ256" s="23">
        <v>45021</v>
      </c>
      <c r="AK256" s="8" t="s">
        <v>79</v>
      </c>
      <c r="AL256" s="8">
        <v>520</v>
      </c>
      <c r="AM256" s="8"/>
      <c r="AN256" s="11">
        <v>520</v>
      </c>
      <c r="AO256" s="8"/>
    </row>
    <row r="257" spans="2:41">
      <c r="B257" s="5" t="s">
        <v>15</v>
      </c>
      <c r="C257" s="6">
        <f>IF(C254&gt;0,C254+C255,C255)</f>
        <v>580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15</v>
      </c>
      <c r="Y257" s="6">
        <f>IF(Y254&gt;0,Y254+Y255,Y255)</f>
        <v>890</v>
      </c>
      <c r="AA257" s="9">
        <v>44965</v>
      </c>
      <c r="AB257" s="8" t="s">
        <v>72</v>
      </c>
      <c r="AC257" s="8" t="s">
        <v>147</v>
      </c>
      <c r="AD257" s="10">
        <v>380</v>
      </c>
      <c r="AJ257" s="8"/>
      <c r="AK257" s="8"/>
      <c r="AL257" s="8"/>
      <c r="AM257" s="8"/>
      <c r="AN257" s="11"/>
      <c r="AO257" s="8"/>
    </row>
    <row r="258" spans="2:41">
      <c r="B258" s="5" t="s">
        <v>16</v>
      </c>
      <c r="C258" s="4">
        <f>C281</f>
        <v>100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5" t="s">
        <v>16</v>
      </c>
      <c r="Y258" s="4">
        <f>Y281</f>
        <v>647.27</v>
      </c>
      <c r="AA258" s="9">
        <v>44966</v>
      </c>
      <c r="AB258" s="8" t="s">
        <v>72</v>
      </c>
      <c r="AC258" s="8" t="s">
        <v>112</v>
      </c>
      <c r="AD258" s="10">
        <v>170</v>
      </c>
      <c r="AJ258" s="8"/>
      <c r="AK258" s="8"/>
      <c r="AL258" s="8"/>
      <c r="AM258" s="8"/>
      <c r="AN258" s="11"/>
      <c r="AO258" s="8"/>
    </row>
    <row r="259" spans="2:41">
      <c r="B259" s="12" t="s">
        <v>17</v>
      </c>
      <c r="C259" s="13">
        <f>C257-C258</f>
        <v>480</v>
      </c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2" t="s">
        <v>18</v>
      </c>
      <c r="Y259" s="13">
        <f>Y257-Y258</f>
        <v>242.73000000000002</v>
      </c>
      <c r="AA259" s="9">
        <v>44967</v>
      </c>
      <c r="AB259" s="8" t="s">
        <v>72</v>
      </c>
      <c r="AC259" s="8" t="s">
        <v>122</v>
      </c>
      <c r="AD259" s="10">
        <v>170</v>
      </c>
      <c r="AJ259" s="8"/>
      <c r="AK259" s="8"/>
      <c r="AL259" s="8"/>
      <c r="AM259" s="8"/>
      <c r="AN259" s="11"/>
      <c r="AO259" s="8"/>
    </row>
    <row r="260" spans="2:41" ht="26.25">
      <c r="B260" s="241" t="str">
        <f>IF(C259&lt;0,"NO PAGAR","COBRAR")</f>
        <v>COBRAR</v>
      </c>
      <c r="C260" s="241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1" t="str">
        <f>IF(Y259&lt;0,"NO PAGAR","COBRAR")</f>
        <v>COBRAR</v>
      </c>
      <c r="Y260" s="241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240" t="s">
        <v>16</v>
      </c>
      <c r="C261" s="240"/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240" t="s">
        <v>16</v>
      </c>
      <c r="Y261" s="240"/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4" t="str">
        <f>IF(C295&lt;0,"SALDO A FAVOR","SALDO ADELANTAD0'")</f>
        <v>SALDO ADELANTAD0'</v>
      </c>
      <c r="C262" s="15" t="b">
        <f>IF(Y212&lt;=0,Y212*-1)</f>
        <v>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4" t="str">
        <f>IF(C259&lt;0,"SALDO ADELANTADO","SALDO A FAVOR'")</f>
        <v>SALDO A FAVOR'</v>
      </c>
      <c r="Y262" s="15" t="b">
        <f>IF(C259&lt;=0,C259*-1)</f>
        <v>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19</v>
      </c>
      <c r="C263" s="15">
        <f>R272</f>
        <v>100</v>
      </c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19</v>
      </c>
      <c r="Y263" s="15">
        <f>AN272</f>
        <v>520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20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20</v>
      </c>
      <c r="Y264" s="15">
        <v>50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21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21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22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22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23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123</v>
      </c>
      <c r="Y267" s="15">
        <v>59.25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25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25</v>
      </c>
      <c r="Y268" s="15"/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26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1121</v>
      </c>
      <c r="Y269" s="15">
        <v>18.02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27</v>
      </c>
      <c r="C270" s="15"/>
      <c r="E270" s="236" t="s">
        <v>14</v>
      </c>
      <c r="F270" s="236"/>
      <c r="G270" s="236"/>
      <c r="H270" s="10">
        <f>SUM(H256:H269)</f>
        <v>580</v>
      </c>
      <c r="N270" s="8"/>
      <c r="O270" s="8"/>
      <c r="P270" s="8"/>
      <c r="Q270" s="8"/>
      <c r="R270" s="11"/>
      <c r="S270" s="8"/>
      <c r="V270" s="1"/>
      <c r="X270" s="16" t="s">
        <v>1122</v>
      </c>
      <c r="Y270" s="15"/>
      <c r="AA270" s="236" t="s">
        <v>14</v>
      </c>
      <c r="AB270" s="236"/>
      <c r="AC270" s="236"/>
      <c r="AD270" s="10">
        <f>SUM(AD256:AD269)</f>
        <v>890</v>
      </c>
      <c r="AJ270" s="8"/>
      <c r="AK270" s="8"/>
      <c r="AL270" s="8"/>
      <c r="AM270" s="8"/>
      <c r="AN270" s="11"/>
      <c r="AO270" s="8"/>
    </row>
    <row r="271" spans="2:41">
      <c r="B271" s="18"/>
      <c r="C271" s="15"/>
      <c r="E271" s="19"/>
      <c r="F271" s="19"/>
      <c r="G271" s="19"/>
      <c r="N271" s="8"/>
      <c r="O271" s="8"/>
      <c r="P271" s="8"/>
      <c r="Q271" s="8"/>
      <c r="R271" s="11"/>
      <c r="S271" s="8"/>
      <c r="V271" s="1"/>
      <c r="X271" s="18"/>
      <c r="Y271" s="15"/>
      <c r="AA271" s="19"/>
      <c r="AB271" s="19"/>
      <c r="AC271" s="19"/>
      <c r="AJ271" s="8"/>
      <c r="AK271" s="8"/>
      <c r="AL271" s="8"/>
      <c r="AM271" s="8"/>
      <c r="AN271" s="11"/>
      <c r="AO271" s="8"/>
    </row>
    <row r="272" spans="2:41">
      <c r="B272" s="18"/>
      <c r="C272" s="15"/>
      <c r="N272" s="236" t="s">
        <v>14</v>
      </c>
      <c r="O272" s="236"/>
      <c r="P272" s="236"/>
      <c r="Q272" s="236"/>
      <c r="R272" s="11">
        <f>SUM(R256:R271)</f>
        <v>100</v>
      </c>
      <c r="S272" s="8"/>
      <c r="V272" s="1"/>
      <c r="X272" s="18"/>
      <c r="Y272" s="15"/>
      <c r="AJ272" s="236" t="s">
        <v>14</v>
      </c>
      <c r="AK272" s="236"/>
      <c r="AL272" s="236"/>
      <c r="AM272" s="236"/>
      <c r="AN272" s="11">
        <f>SUM(AN256:AN271)</f>
        <v>520</v>
      </c>
      <c r="AO272" s="8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V274" s="1"/>
      <c r="X274" s="18"/>
      <c r="Y274" s="15"/>
    </row>
    <row r="275" spans="2:27">
      <c r="B275" s="18"/>
      <c r="C275" s="15"/>
      <c r="E275" s="20"/>
      <c r="V275" s="1"/>
      <c r="X275" s="18"/>
      <c r="Y275" s="15"/>
      <c r="AA275" s="20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8"/>
      <c r="C279" s="15"/>
      <c r="V279" s="1"/>
      <c r="X279" s="18"/>
      <c r="Y279" s="15"/>
    </row>
    <row r="280" spans="2:27">
      <c r="B280" s="16"/>
      <c r="C280" s="15"/>
      <c r="V280" s="1"/>
      <c r="X280" s="16"/>
      <c r="Y280" s="15"/>
    </row>
    <row r="281" spans="2:27">
      <c r="B281" s="21" t="s">
        <v>28</v>
      </c>
      <c r="C281" s="22">
        <f>SUM(C262:C280)</f>
        <v>100</v>
      </c>
      <c r="V281" s="1"/>
      <c r="X281" s="21" t="s">
        <v>28</v>
      </c>
      <c r="Y281" s="22">
        <f>SUM(Y262:Y280)</f>
        <v>647.27</v>
      </c>
    </row>
    <row r="282" spans="2:27">
      <c r="D282" t="s">
        <v>29</v>
      </c>
      <c r="E282" t="s">
        <v>30</v>
      </c>
      <c r="V282" s="1"/>
      <c r="Z282" t="s">
        <v>29</v>
      </c>
      <c r="AA282" t="s">
        <v>30</v>
      </c>
    </row>
    <row r="283" spans="2:27">
      <c r="E283" s="5" t="s">
        <v>31</v>
      </c>
      <c r="V283" s="1"/>
      <c r="AA283" s="5" t="s">
        <v>31</v>
      </c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V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V293" s="1"/>
    </row>
    <row r="294" spans="1:43">
      <c r="H294" s="237" t="s">
        <v>32</v>
      </c>
      <c r="I294" s="237"/>
      <c r="J294" s="237"/>
      <c r="V294" s="1"/>
      <c r="AA294" s="237" t="s">
        <v>33</v>
      </c>
      <c r="AB294" s="237"/>
      <c r="AC294" s="237"/>
    </row>
    <row r="295" spans="1:43">
      <c r="H295" s="237"/>
      <c r="I295" s="237"/>
      <c r="J295" s="237"/>
      <c r="V295" s="1"/>
      <c r="AA295" s="237"/>
      <c r="AB295" s="237"/>
      <c r="AC295" s="237"/>
    </row>
    <row r="296" spans="1:43">
      <c r="V296" s="1"/>
    </row>
    <row r="297" spans="1:43">
      <c r="V297" s="1"/>
    </row>
    <row r="298" spans="1:43" ht="23.25">
      <c r="B298" s="25" t="s">
        <v>48</v>
      </c>
      <c r="V298" s="1"/>
      <c r="X298" s="2" t="s">
        <v>48</v>
      </c>
    </row>
    <row r="299" spans="1:43" ht="23.25">
      <c r="B299" s="3" t="s">
        <v>5</v>
      </c>
      <c r="C299" s="4">
        <f>IF(X254="PAGADO",0,Y259)</f>
        <v>242.73000000000002</v>
      </c>
      <c r="E299" s="238" t="s">
        <v>1106</v>
      </c>
      <c r="F299" s="238"/>
      <c r="G299" s="238"/>
      <c r="H299" s="238"/>
      <c r="V299" s="1"/>
      <c r="X299" s="3" t="s">
        <v>5</v>
      </c>
      <c r="Y299" s="4">
        <f>IF(B1038="PAGADO",0,C304)</f>
        <v>240</v>
      </c>
      <c r="AA299" s="238" t="s">
        <v>1123</v>
      </c>
      <c r="AB299" s="238"/>
      <c r="AC299" s="238"/>
      <c r="AD299" s="238"/>
    </row>
    <row r="300" spans="1:43">
      <c r="B300" s="5" t="s">
        <v>7</v>
      </c>
      <c r="C300" s="6">
        <f>H315</f>
        <v>2780</v>
      </c>
      <c r="E300" s="7" t="s">
        <v>8</v>
      </c>
      <c r="F300" s="7" t="s">
        <v>9</v>
      </c>
      <c r="G300" s="7" t="s">
        <v>10</v>
      </c>
      <c r="H300" s="7" t="s">
        <v>11</v>
      </c>
      <c r="N300" s="7" t="s">
        <v>8</v>
      </c>
      <c r="O300" s="7" t="s">
        <v>12</v>
      </c>
      <c r="P300" s="7" t="s">
        <v>11</v>
      </c>
      <c r="Q300" s="7" t="s">
        <v>13</v>
      </c>
      <c r="R300" s="7" t="s">
        <v>14</v>
      </c>
      <c r="S300" s="8"/>
      <c r="V300" s="1"/>
      <c r="X300" s="5" t="s">
        <v>7</v>
      </c>
      <c r="Y300" s="6">
        <f>AD315</f>
        <v>150</v>
      </c>
      <c r="AA300" s="7" t="s">
        <v>8</v>
      </c>
      <c r="AB300" s="7" t="s">
        <v>9</v>
      </c>
      <c r="AC300" s="7" t="s">
        <v>10</v>
      </c>
      <c r="AD300" s="7" t="s">
        <v>11</v>
      </c>
      <c r="AJ300" s="7" t="s">
        <v>8</v>
      </c>
      <c r="AK300" s="7" t="s">
        <v>12</v>
      </c>
      <c r="AL300" s="7" t="s">
        <v>11</v>
      </c>
      <c r="AM300" s="7" t="s">
        <v>13</v>
      </c>
      <c r="AN300" s="7" t="s">
        <v>14</v>
      </c>
      <c r="AO300" s="8"/>
    </row>
    <row r="301" spans="1:43">
      <c r="C301" s="4"/>
      <c r="E301" s="9">
        <v>44995</v>
      </c>
      <c r="F301" s="8" t="s">
        <v>176</v>
      </c>
      <c r="G301" s="8" t="s">
        <v>130</v>
      </c>
      <c r="H301" s="10">
        <v>285</v>
      </c>
      <c r="N301" s="23">
        <v>45033</v>
      </c>
      <c r="O301" s="8" t="s">
        <v>51</v>
      </c>
      <c r="P301" s="8"/>
      <c r="Q301" s="8"/>
      <c r="R301" s="11">
        <v>2552.6999999999998</v>
      </c>
      <c r="S301" s="8"/>
      <c r="V301" s="1"/>
      <c r="Y301" s="4"/>
      <c r="AA301" s="9">
        <v>44985</v>
      </c>
      <c r="AB301" s="8" t="s">
        <v>140</v>
      </c>
      <c r="AC301" s="8" t="s">
        <v>141</v>
      </c>
      <c r="AD301" s="10">
        <v>150</v>
      </c>
      <c r="AJ301" s="8"/>
      <c r="AK301" s="8"/>
      <c r="AL301" s="8"/>
      <c r="AM301" s="8"/>
      <c r="AN301" s="11"/>
      <c r="AO301" s="8"/>
    </row>
    <row r="302" spans="1:43">
      <c r="B302" s="5" t="s">
        <v>15</v>
      </c>
      <c r="C302" s="6">
        <f>IF(C299&gt;0,C299+C300,C300)</f>
        <v>3022.73</v>
      </c>
      <c r="E302" s="9">
        <v>44999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15</v>
      </c>
      <c r="Y302" s="6">
        <f>IF(Y299&gt;0,Y299+Y300,Y300)</f>
        <v>390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5" t="s">
        <v>16</v>
      </c>
      <c r="C303" s="4">
        <f>C327</f>
        <v>2782.73</v>
      </c>
      <c r="E303" s="9">
        <v>45000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5" t="s">
        <v>16</v>
      </c>
      <c r="Y303" s="4">
        <f>Y318</f>
        <v>160.02000000000001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>
      <c r="B304" s="12" t="s">
        <v>37</v>
      </c>
      <c r="C304" s="13">
        <f>C302-C303</f>
        <v>240</v>
      </c>
      <c r="E304" s="9">
        <v>45001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 t="s">
        <v>38</v>
      </c>
      <c r="Y304" s="13">
        <f>Y302-Y303</f>
        <v>229.98</v>
      </c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12"/>
      <c r="C305" s="26"/>
      <c r="E305" s="9">
        <v>45009</v>
      </c>
      <c r="F305" s="8" t="s">
        <v>176</v>
      </c>
      <c r="G305" s="8" t="s">
        <v>130</v>
      </c>
      <c r="H305" s="10">
        <v>285</v>
      </c>
      <c r="N305" s="8"/>
      <c r="O305" s="8"/>
      <c r="P305" s="8"/>
      <c r="Q305" s="8"/>
      <c r="R305" s="11"/>
      <c r="S305" s="8"/>
      <c r="V305" s="1"/>
      <c r="X305" s="239" t="str">
        <f>IF(Y304&lt;0,"NO PAGAR","COBRAR'")</f>
        <v>COBRAR'</v>
      </c>
      <c r="Y305" s="239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 ht="23.25">
      <c r="B306" s="239" t="str">
        <f>IF(C304&lt;0,"NO PAGAR","COBRAR'")</f>
        <v>COBRAR'</v>
      </c>
      <c r="C306" s="239"/>
      <c r="E306" s="9">
        <v>45012</v>
      </c>
      <c r="F306" s="8" t="s">
        <v>176</v>
      </c>
      <c r="G306" s="8" t="s">
        <v>406</v>
      </c>
      <c r="H306" s="10">
        <v>285</v>
      </c>
      <c r="N306" s="8"/>
      <c r="O306" s="8"/>
      <c r="P306" s="8"/>
      <c r="Q306" s="8"/>
      <c r="R306" s="11"/>
      <c r="S306" s="8"/>
      <c r="V306" s="1"/>
      <c r="X306" s="12"/>
      <c r="Y306" s="2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240" t="s">
        <v>16</v>
      </c>
      <c r="C307" s="240"/>
      <c r="E307" s="9">
        <v>44980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240" t="s">
        <v>16</v>
      </c>
      <c r="Y307" s="240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4" t="str">
        <f>IF(Y259&lt;0,"SALDO ADELANTADO","SALDO A FAVOR '")</f>
        <v>SALDO A FAVOR '</v>
      </c>
      <c r="C308" s="15" t="b">
        <f>IF(Y259&lt;=0,Y259*-1)</f>
        <v>0</v>
      </c>
      <c r="E308" s="9">
        <v>44987</v>
      </c>
      <c r="F308" s="8" t="s">
        <v>172</v>
      </c>
      <c r="G308" s="8" t="s">
        <v>147</v>
      </c>
      <c r="H308" s="10">
        <v>380</v>
      </c>
      <c r="N308" s="8"/>
      <c r="O308" s="8"/>
      <c r="P308" s="8"/>
      <c r="Q308" s="8"/>
      <c r="R308" s="11"/>
      <c r="S308" s="8"/>
      <c r="V308" s="1"/>
      <c r="X308" s="14" t="str">
        <f>IF(C304&lt;0,"SALDO ADELANTADO","SALDO A FAVOR'")</f>
        <v>SALDO A FAVOR'</v>
      </c>
      <c r="Y308" s="15" t="b">
        <f>IF(C304&lt;=0,C304*-1)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19</v>
      </c>
      <c r="C309" s="15">
        <f>R317</f>
        <v>2552.6999999999998</v>
      </c>
      <c r="E309" s="9">
        <v>45033</v>
      </c>
      <c r="F309" s="8" t="s">
        <v>1124</v>
      </c>
      <c r="G309" s="8"/>
      <c r="H309" s="10">
        <v>40</v>
      </c>
      <c r="N309" s="8"/>
      <c r="O309" s="8"/>
      <c r="P309" s="8"/>
      <c r="Q309" s="8"/>
      <c r="R309" s="11"/>
      <c r="S309" s="8"/>
      <c r="V309" s="1"/>
      <c r="X309" s="16" t="s">
        <v>19</v>
      </c>
      <c r="Y309" s="15">
        <f>AN317</f>
        <v>0</v>
      </c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20</v>
      </c>
      <c r="C310" s="15"/>
      <c r="E310" s="9">
        <v>44965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20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21</v>
      </c>
      <c r="C311" s="15"/>
      <c r="E311" s="9">
        <v>44967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21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22</v>
      </c>
      <c r="C312" s="15"/>
      <c r="E312" s="9">
        <v>44980</v>
      </c>
      <c r="F312" s="8" t="s">
        <v>1125</v>
      </c>
      <c r="G312" s="8"/>
      <c r="H312" s="10">
        <v>10</v>
      </c>
      <c r="N312" s="8"/>
      <c r="O312" s="8"/>
      <c r="P312" s="8"/>
      <c r="Q312" s="8"/>
      <c r="R312" s="11"/>
      <c r="S312" s="8"/>
      <c r="V312" s="1"/>
      <c r="X312" s="16" t="s">
        <v>22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23</v>
      </c>
      <c r="C313" s="15"/>
      <c r="E313" s="9">
        <v>45034</v>
      </c>
      <c r="F313" s="8" t="s">
        <v>140</v>
      </c>
      <c r="G313" s="8" t="s">
        <v>1126</v>
      </c>
      <c r="H313" s="10">
        <v>240</v>
      </c>
      <c r="N313" s="8"/>
      <c r="O313" s="8"/>
      <c r="P313" s="8"/>
      <c r="Q313" s="8"/>
      <c r="R313" s="11"/>
      <c r="S313" s="8"/>
      <c r="V313" s="1"/>
      <c r="X313" s="16" t="s">
        <v>23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25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25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26</v>
      </c>
      <c r="C315" s="15"/>
      <c r="E315" s="236" t="s">
        <v>14</v>
      </c>
      <c r="F315" s="236"/>
      <c r="G315" s="236"/>
      <c r="H315" s="10">
        <f>SUM(H301:H314)</f>
        <v>2780</v>
      </c>
      <c r="N315" s="8"/>
      <c r="O315" s="8"/>
      <c r="P315" s="8"/>
      <c r="Q315" s="8"/>
      <c r="R315" s="11"/>
      <c r="S315" s="8"/>
      <c r="V315" s="1"/>
      <c r="X315" s="16" t="s">
        <v>26</v>
      </c>
      <c r="Y315" s="15"/>
      <c r="AA315" s="236" t="s">
        <v>14</v>
      </c>
      <c r="AB315" s="236"/>
      <c r="AC315" s="236"/>
      <c r="AD315" s="10">
        <f>SUM(AD301:AD314)</f>
        <v>150</v>
      </c>
      <c r="AJ315" s="8"/>
      <c r="AK315" s="8"/>
      <c r="AL315" s="8"/>
      <c r="AM315" s="8"/>
      <c r="AN315" s="11"/>
      <c r="AO315" s="8"/>
    </row>
    <row r="316" spans="2:41">
      <c r="B316" s="16" t="s">
        <v>1122</v>
      </c>
      <c r="C316" s="15">
        <v>230.03</v>
      </c>
      <c r="E316" s="19"/>
      <c r="F316" s="19"/>
      <c r="G316" s="19"/>
      <c r="N316" s="8"/>
      <c r="O316" s="8"/>
      <c r="P316" s="8"/>
      <c r="Q316" s="8"/>
      <c r="R316" s="11"/>
      <c r="S316" s="8"/>
      <c r="V316" s="1"/>
      <c r="X316" s="16" t="s">
        <v>455</v>
      </c>
      <c r="Y316" s="15">
        <v>160.02000000000001</v>
      </c>
      <c r="AA316" s="19"/>
      <c r="AB316" s="19"/>
      <c r="AC316" s="19"/>
      <c r="AJ316" s="8"/>
      <c r="AK316" s="8"/>
      <c r="AL316" s="8"/>
      <c r="AM316" s="8"/>
      <c r="AN316" s="11"/>
      <c r="AO316" s="8"/>
    </row>
    <row r="317" spans="2:41">
      <c r="B317" s="18"/>
      <c r="C317" s="15"/>
      <c r="N317" s="236" t="s">
        <v>14</v>
      </c>
      <c r="O317" s="236"/>
      <c r="P317" s="236"/>
      <c r="Q317" s="236"/>
      <c r="R317" s="11">
        <f>SUM(R301:R316)</f>
        <v>2552.6999999999998</v>
      </c>
      <c r="S317" s="8"/>
      <c r="V317" s="1"/>
      <c r="X317" s="16"/>
      <c r="Y317" s="15"/>
      <c r="AJ317" s="236" t="s">
        <v>14</v>
      </c>
      <c r="AK317" s="236"/>
      <c r="AL317" s="236"/>
      <c r="AM317" s="236"/>
      <c r="AN317" s="11">
        <f>SUM(AN301:AN316)</f>
        <v>0</v>
      </c>
      <c r="AO317" s="8"/>
    </row>
    <row r="318" spans="2:41">
      <c r="B318" s="18"/>
      <c r="C318" s="15"/>
      <c r="V318" s="1"/>
      <c r="X318" s="21" t="s">
        <v>28</v>
      </c>
      <c r="Y318" s="22">
        <f>SUM(Y308:Y317)</f>
        <v>160.02000000000001</v>
      </c>
      <c r="Z318" t="s">
        <v>29</v>
      </c>
      <c r="AA318" t="s">
        <v>30</v>
      </c>
    </row>
    <row r="319" spans="2:41">
      <c r="B319" s="18"/>
      <c r="C319" s="15"/>
      <c r="V319" s="1"/>
      <c r="AA319" s="5" t="s">
        <v>31</v>
      </c>
    </row>
    <row r="320" spans="2:41">
      <c r="B320" s="18"/>
      <c r="C320" s="15"/>
      <c r="E320" s="20"/>
      <c r="V320" s="1"/>
    </row>
    <row r="321" spans="2:25">
      <c r="B321" s="18"/>
      <c r="C321" s="15"/>
      <c r="V321" s="1"/>
      <c r="X321" s="18"/>
      <c r="Y321" s="15"/>
    </row>
    <row r="322" spans="2:25">
      <c r="B322" s="18"/>
      <c r="C322" s="15"/>
      <c r="V322" s="1"/>
    </row>
    <row r="323" spans="2:25">
      <c r="B323" s="18"/>
      <c r="C323" s="15"/>
      <c r="V323" s="1"/>
    </row>
    <row r="324" spans="2:25">
      <c r="B324" s="18"/>
      <c r="C324" s="15"/>
      <c r="V324" s="1"/>
    </row>
    <row r="325" spans="2:25">
      <c r="B325" s="18"/>
      <c r="C325" s="15"/>
      <c r="V325" s="1"/>
    </row>
    <row r="326" spans="2:25">
      <c r="B326" s="16"/>
      <c r="C326" s="15"/>
      <c r="V326" s="1"/>
    </row>
    <row r="327" spans="2:25">
      <c r="B327" s="21" t="s">
        <v>28</v>
      </c>
      <c r="C327" s="22">
        <f>SUM(C308:C326)</f>
        <v>2782.73</v>
      </c>
      <c r="D327" t="s">
        <v>29</v>
      </c>
      <c r="E327" t="s">
        <v>30</v>
      </c>
      <c r="V327" s="1"/>
    </row>
    <row r="328" spans="2:25">
      <c r="E328" s="5" t="s">
        <v>31</v>
      </c>
      <c r="V328" s="1"/>
    </row>
    <row r="329" spans="2:25">
      <c r="V329" s="1"/>
    </row>
    <row r="330" spans="2:25">
      <c r="V330" s="1"/>
    </row>
    <row r="331" spans="2:25">
      <c r="V331" s="1"/>
    </row>
    <row r="332" spans="2:25">
      <c r="V332" s="1"/>
    </row>
    <row r="333" spans="2:25">
      <c r="V333" s="1"/>
    </row>
    <row r="334" spans="2:25">
      <c r="V334" s="1"/>
    </row>
    <row r="335" spans="2:25">
      <c r="V335" s="1"/>
    </row>
    <row r="336" spans="2:25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V341" s="1"/>
    </row>
    <row r="342" spans="2:40">
      <c r="H342" s="237" t="s">
        <v>1</v>
      </c>
      <c r="I342" s="237"/>
      <c r="J342" s="237"/>
      <c r="V342" s="1"/>
    </row>
    <row r="343" spans="2:40">
      <c r="H343" s="237"/>
      <c r="I343" s="237"/>
      <c r="J343" s="237"/>
      <c r="V343" s="1"/>
    </row>
    <row r="344" spans="2:40">
      <c r="V344" s="1"/>
      <c r="X344" s="250" t="s">
        <v>54</v>
      </c>
      <c r="AB344" s="246" t="s">
        <v>0</v>
      </c>
      <c r="AC344" s="246"/>
      <c r="AD344" s="246"/>
    </row>
    <row r="345" spans="2:40">
      <c r="V345" s="1"/>
      <c r="X345" s="250"/>
      <c r="AB345" s="246"/>
      <c r="AC345" s="246"/>
      <c r="AD345" s="246"/>
    </row>
    <row r="346" spans="2:40" ht="23.25">
      <c r="B346" s="2" t="s">
        <v>54</v>
      </c>
      <c r="V346" s="1"/>
      <c r="X346" s="250"/>
      <c r="AB346" s="246"/>
      <c r="AC346" s="246"/>
      <c r="AD346" s="246"/>
    </row>
    <row r="347" spans="2:40" ht="23.25">
      <c r="B347" s="3" t="s">
        <v>91</v>
      </c>
      <c r="C347" s="4">
        <f>IF(X299="PAGADO",0,Y304)</f>
        <v>229.98</v>
      </c>
      <c r="E347" s="238" t="s">
        <v>1111</v>
      </c>
      <c r="F347" s="238"/>
      <c r="G347" s="238"/>
      <c r="H347" s="238"/>
      <c r="V347" s="1"/>
      <c r="X347" s="3" t="s">
        <v>91</v>
      </c>
      <c r="Y347" s="4">
        <f>IF(B347="PAGADO",0,C352)</f>
        <v>0</v>
      </c>
      <c r="AA347" s="238" t="s">
        <v>1123</v>
      </c>
      <c r="AB347" s="238"/>
      <c r="AC347" s="238"/>
      <c r="AD347" s="238"/>
    </row>
    <row r="348" spans="2:40">
      <c r="B348" s="5" t="s">
        <v>7</v>
      </c>
      <c r="C348" s="6">
        <f>H363</f>
        <v>320</v>
      </c>
      <c r="E348" s="7" t="s">
        <v>8</v>
      </c>
      <c r="F348" s="7" t="s">
        <v>9</v>
      </c>
      <c r="G348" s="7" t="s">
        <v>10</v>
      </c>
      <c r="H348" s="7" t="s">
        <v>11</v>
      </c>
      <c r="N348" s="7" t="s">
        <v>8</v>
      </c>
      <c r="O348" s="7" t="s">
        <v>12</v>
      </c>
      <c r="P348" s="7" t="s">
        <v>11</v>
      </c>
      <c r="Q348" s="7" t="s">
        <v>13</v>
      </c>
      <c r="R348" s="7" t="s">
        <v>14</v>
      </c>
      <c r="S348" s="8"/>
      <c r="V348" s="1"/>
      <c r="X348" s="5" t="s">
        <v>7</v>
      </c>
      <c r="Y348" s="6">
        <f>AD363</f>
        <v>1160</v>
      </c>
      <c r="AA348" s="7" t="s">
        <v>8</v>
      </c>
      <c r="AB348" s="7" t="s">
        <v>9</v>
      </c>
      <c r="AC348" s="7" t="s">
        <v>10</v>
      </c>
      <c r="AD348" s="7" t="s">
        <v>11</v>
      </c>
      <c r="AJ348" s="7" t="s">
        <v>8</v>
      </c>
      <c r="AK348" s="7" t="s">
        <v>12</v>
      </c>
      <c r="AL348" s="7" t="s">
        <v>11</v>
      </c>
      <c r="AM348" s="7" t="s">
        <v>13</v>
      </c>
      <c r="AN348" s="7" t="s">
        <v>14</v>
      </c>
    </row>
    <row r="349" spans="2:40">
      <c r="C349" s="4"/>
      <c r="E349" s="9">
        <v>44983</v>
      </c>
      <c r="F349" s="8" t="s">
        <v>909</v>
      </c>
      <c r="G349" s="8" t="s">
        <v>406</v>
      </c>
      <c r="H349" s="10">
        <v>320</v>
      </c>
      <c r="N349" s="8"/>
      <c r="O349" s="8"/>
      <c r="P349" s="8"/>
      <c r="Q349" s="8"/>
      <c r="R349" s="11"/>
      <c r="S349" s="8"/>
      <c r="V349" s="1"/>
      <c r="Y349" s="4"/>
      <c r="AA349" s="9">
        <v>44991</v>
      </c>
      <c r="AB349" s="8" t="s">
        <v>292</v>
      </c>
      <c r="AC349" s="8" t="s">
        <v>82</v>
      </c>
      <c r="AD349" s="10">
        <v>190</v>
      </c>
      <c r="AJ349" s="23">
        <v>45050</v>
      </c>
      <c r="AK349" s="8" t="s">
        <v>79</v>
      </c>
      <c r="AL349" s="8">
        <v>500</v>
      </c>
      <c r="AM349" s="8"/>
      <c r="AN349" s="11">
        <v>500</v>
      </c>
    </row>
    <row r="350" spans="2:40">
      <c r="B350" s="5" t="s">
        <v>15</v>
      </c>
      <c r="C350" s="6">
        <f>IF(C347&gt;0,C347+C348,C348)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15</v>
      </c>
      <c r="Y350" s="6">
        <f>IF(Y347&gt;0,Y348+Y347,Y348)</f>
        <v>1160</v>
      </c>
      <c r="AA350" s="9">
        <v>44998</v>
      </c>
      <c r="AB350" s="8" t="s">
        <v>292</v>
      </c>
      <c r="AC350" s="8" t="s">
        <v>81</v>
      </c>
      <c r="AD350" s="10">
        <v>170</v>
      </c>
      <c r="AJ350" s="8"/>
      <c r="AK350" s="8"/>
      <c r="AL350" s="8"/>
      <c r="AM350" s="8"/>
      <c r="AN350" s="8"/>
    </row>
    <row r="351" spans="2:40">
      <c r="B351" s="5" t="s">
        <v>16</v>
      </c>
      <c r="C351" s="4">
        <f>C368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5" t="s">
        <v>16</v>
      </c>
      <c r="Y351" s="4">
        <f>Y368</f>
        <v>999.44999999999993</v>
      </c>
      <c r="AA351" s="9">
        <v>45022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12" t="s">
        <v>17</v>
      </c>
      <c r="C352" s="13">
        <f>C350-C351</f>
        <v>549.98</v>
      </c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2" t="s">
        <v>18</v>
      </c>
      <c r="Y352" s="13">
        <f>Y350-Y351</f>
        <v>160.55000000000007</v>
      </c>
      <c r="AA352" s="9">
        <v>45023</v>
      </c>
      <c r="AB352" s="8" t="s">
        <v>105</v>
      </c>
      <c r="AC352" s="8" t="s">
        <v>106</v>
      </c>
      <c r="AD352" s="10">
        <v>200</v>
      </c>
      <c r="AJ352" s="8"/>
      <c r="AK352" s="8"/>
      <c r="AL352" s="8"/>
      <c r="AM352" s="8"/>
      <c r="AN352" s="11"/>
    </row>
    <row r="353" spans="2:44" ht="26.25">
      <c r="B353" s="241" t="str">
        <f>IF(C352&lt;0,"NO PAGAR","COBRAR")</f>
        <v>COBRAR</v>
      </c>
      <c r="C353" s="241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1" t="str">
        <f>IF(Y352&lt;0,"NO PAGAR","COBRAR")</f>
        <v>COBRAR</v>
      </c>
      <c r="Y353" s="241"/>
      <c r="AA353" s="9">
        <v>45024</v>
      </c>
      <c r="AB353" s="8" t="s">
        <v>105</v>
      </c>
      <c r="AC353" s="8" t="s">
        <v>863</v>
      </c>
      <c r="AD353" s="10">
        <v>180</v>
      </c>
      <c r="AJ353" s="8"/>
      <c r="AK353" s="8"/>
      <c r="AL353" s="8"/>
      <c r="AM353" s="8"/>
      <c r="AN353" s="11"/>
    </row>
    <row r="354" spans="2:44">
      <c r="B354" s="240" t="s">
        <v>16</v>
      </c>
      <c r="C354" s="240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240" t="s">
        <v>16</v>
      </c>
      <c r="Y354" s="240"/>
      <c r="AA354" s="9">
        <v>45005</v>
      </c>
      <c r="AB354" s="8" t="s">
        <v>1127</v>
      </c>
      <c r="AC354" s="8" t="s">
        <v>118</v>
      </c>
      <c r="AD354" s="10">
        <v>120</v>
      </c>
      <c r="AJ354" s="8"/>
      <c r="AK354" s="8"/>
      <c r="AL354" s="8"/>
      <c r="AM354" s="8"/>
      <c r="AN354" s="11"/>
    </row>
    <row r="355" spans="2:44">
      <c r="B355" s="14" t="str">
        <f>IF(C382&lt;0,"SALDO A FAVOR","SALDO ADELANTAD0'")</f>
        <v>SALDO ADELANTAD0'</v>
      </c>
      <c r="C355" s="15" t="b">
        <f>IF(Y299&lt;=0,Y299*-1)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4" t="str">
        <f>IF(C352&lt;0,"SALDO ADELANTADO","SALDO A FAVOR'")</f>
        <v>SALDO A FAVOR'</v>
      </c>
      <c r="Y355" s="15" t="b">
        <f>IF(C352&lt;=0,C352*-1)</f>
        <v>0</v>
      </c>
      <c r="AA355" s="9">
        <v>45075</v>
      </c>
      <c r="AB355" s="8" t="s">
        <v>1127</v>
      </c>
      <c r="AC355" s="8" t="s">
        <v>81</v>
      </c>
      <c r="AD355" s="10">
        <v>120</v>
      </c>
      <c r="AJ355" s="8"/>
      <c r="AK355" s="8"/>
      <c r="AL355" s="8"/>
      <c r="AM355" s="8"/>
      <c r="AN355" s="11"/>
    </row>
    <row r="356" spans="2:44">
      <c r="B356" s="16" t="s">
        <v>19</v>
      </c>
      <c r="C356" s="15">
        <f>R365</f>
        <v>0</v>
      </c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19</v>
      </c>
      <c r="Y356" s="15">
        <f>AN358</f>
        <v>500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20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20</v>
      </c>
      <c r="Y357" s="15">
        <v>50</v>
      </c>
      <c r="AA357" s="9"/>
      <c r="AB357" s="8"/>
      <c r="AC357" s="8"/>
      <c r="AD357" s="10"/>
      <c r="AJ357" s="8"/>
      <c r="AK357" s="8"/>
      <c r="AL357" s="8"/>
      <c r="AM357" s="8"/>
      <c r="AN357" s="11"/>
    </row>
    <row r="358" spans="2:44">
      <c r="B358" s="16" t="s">
        <v>21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21</v>
      </c>
      <c r="Y358" s="15"/>
      <c r="AA358" s="9"/>
      <c r="AB358" s="8"/>
      <c r="AC358" s="8"/>
      <c r="AD358" s="10"/>
      <c r="AJ358" s="236" t="s">
        <v>14</v>
      </c>
      <c r="AK358" s="236"/>
      <c r="AL358" s="236"/>
      <c r="AM358" s="236"/>
      <c r="AN358" s="11">
        <f>SUM(AN349:AN357)</f>
        <v>500</v>
      </c>
    </row>
    <row r="359" spans="2:44">
      <c r="B359" s="16" t="s">
        <v>22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22</v>
      </c>
      <c r="Y359" s="15"/>
      <c r="AA359" s="9"/>
      <c r="AB359" s="8"/>
      <c r="AC359" s="8"/>
      <c r="AD359" s="10"/>
    </row>
    <row r="360" spans="2:44">
      <c r="B360" s="16" t="s">
        <v>23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55</v>
      </c>
      <c r="Y360" s="15">
        <v>58.92</v>
      </c>
      <c r="AA360" s="9"/>
      <c r="AB360" s="8"/>
      <c r="AC360" s="8"/>
      <c r="AD360" s="10"/>
    </row>
    <row r="361" spans="2:44">
      <c r="B361" s="16" t="s">
        <v>25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25</v>
      </c>
      <c r="Y361" s="15"/>
      <c r="AA361" s="9"/>
      <c r="AB361" s="8"/>
      <c r="AC361" s="8"/>
      <c r="AD361" s="10"/>
    </row>
    <row r="362" spans="2:44" ht="17.25" customHeight="1">
      <c r="B362" s="16" t="s">
        <v>26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1128</v>
      </c>
      <c r="Y362" s="15">
        <v>18.02</v>
      </c>
      <c r="AA362" s="9"/>
      <c r="AB362" s="8"/>
      <c r="AC362" s="8"/>
      <c r="AD362" s="10"/>
      <c r="AH362" s="91" t="s">
        <v>163</v>
      </c>
      <c r="AI362" s="37">
        <v>24303</v>
      </c>
      <c r="AJ362" s="38" t="s">
        <v>1129</v>
      </c>
      <c r="AK362" s="39">
        <v>45033</v>
      </c>
      <c r="AL362" s="36">
        <v>1720145711</v>
      </c>
      <c r="AM362" s="36" t="s">
        <v>1098</v>
      </c>
      <c r="AN362" s="91" t="s">
        <v>90</v>
      </c>
      <c r="AO362" s="36">
        <v>514782</v>
      </c>
      <c r="AP362" s="40">
        <v>91.427000000000007</v>
      </c>
      <c r="AQ362" s="40">
        <v>160</v>
      </c>
      <c r="AR362" s="41"/>
    </row>
    <row r="363" spans="2:44" ht="15.75" customHeight="1">
      <c r="B363" s="16" t="s">
        <v>27</v>
      </c>
      <c r="C363" s="15"/>
      <c r="E363" s="236" t="s">
        <v>14</v>
      </c>
      <c r="F363" s="236"/>
      <c r="G363" s="236"/>
      <c r="H363" s="10">
        <f>SUM(H349:H362)</f>
        <v>320</v>
      </c>
      <c r="N363" s="8"/>
      <c r="O363" s="8"/>
      <c r="P363" s="8"/>
      <c r="Q363" s="8"/>
      <c r="R363" s="11"/>
      <c r="S363" s="8"/>
      <c r="V363" s="1"/>
      <c r="X363" s="16" t="s">
        <v>1130</v>
      </c>
      <c r="Y363" s="15">
        <f>AR366</f>
        <v>372.51</v>
      </c>
      <c r="AA363" s="236" t="s">
        <v>14</v>
      </c>
      <c r="AB363" s="236"/>
      <c r="AC363" s="236"/>
      <c r="AD363" s="10">
        <f>SUM(AD349:AD362)</f>
        <v>1160</v>
      </c>
      <c r="AH363" s="92" t="s">
        <v>163</v>
      </c>
      <c r="AI363" s="43">
        <v>39476</v>
      </c>
      <c r="AJ363" s="44" t="s">
        <v>1129</v>
      </c>
      <c r="AK363" s="45">
        <v>45036</v>
      </c>
      <c r="AL363" s="42">
        <v>1720145711</v>
      </c>
      <c r="AM363" s="42" t="s">
        <v>1098</v>
      </c>
      <c r="AN363" s="92" t="s">
        <v>90</v>
      </c>
      <c r="AO363" s="42">
        <v>0</v>
      </c>
      <c r="AP363" s="46">
        <v>34.293999999999997</v>
      </c>
      <c r="AQ363" s="46">
        <v>60.01</v>
      </c>
      <c r="AR363" s="47"/>
    </row>
    <row r="364" spans="2:44" ht="17.25" customHeight="1">
      <c r="B364" s="18"/>
      <c r="C364" s="15"/>
      <c r="E364" s="19"/>
      <c r="F364" s="19"/>
      <c r="G364" s="19"/>
      <c r="N364" s="8"/>
      <c r="O364" s="8"/>
      <c r="P364" s="8"/>
      <c r="Q364" s="8"/>
      <c r="R364" s="11"/>
      <c r="S364" s="8"/>
      <c r="V364" s="1"/>
      <c r="X364" s="18"/>
      <c r="Y364" s="15"/>
      <c r="AA364" s="19"/>
      <c r="AB364" s="19"/>
      <c r="AC364" s="19"/>
      <c r="AH364" s="91" t="s">
        <v>163</v>
      </c>
      <c r="AI364" s="37">
        <v>24530</v>
      </c>
      <c r="AJ364" s="38" t="s">
        <v>1129</v>
      </c>
      <c r="AK364" s="39">
        <v>45040</v>
      </c>
      <c r="AL364" s="36">
        <v>1720145711</v>
      </c>
      <c r="AM364" s="36" t="s">
        <v>1131</v>
      </c>
      <c r="AN364" s="91" t="s">
        <v>90</v>
      </c>
      <c r="AO364" s="36">
        <v>1234</v>
      </c>
      <c r="AP364" s="40">
        <v>45.706000000000003</v>
      </c>
      <c r="AQ364" s="40">
        <v>79.989999999999995</v>
      </c>
      <c r="AR364" s="41"/>
    </row>
    <row r="365" spans="2:44" ht="15.75" customHeight="1">
      <c r="B365" s="18"/>
      <c r="C365" s="15"/>
      <c r="N365" s="236" t="s">
        <v>14</v>
      </c>
      <c r="O365" s="236"/>
      <c r="P365" s="236"/>
      <c r="Q365" s="236"/>
      <c r="R365" s="11">
        <f>SUM(R349:R364)</f>
        <v>0</v>
      </c>
      <c r="S365" s="8"/>
      <c r="V365" s="1"/>
      <c r="X365" s="18"/>
      <c r="Y365" s="15"/>
      <c r="AH365" s="92" t="s">
        <v>163</v>
      </c>
      <c r="AI365" s="43">
        <v>24655</v>
      </c>
      <c r="AJ365" s="44" t="s">
        <v>1129</v>
      </c>
      <c r="AK365" s="45">
        <v>45044</v>
      </c>
      <c r="AL365" s="42">
        <v>1720145711</v>
      </c>
      <c r="AM365" s="42" t="s">
        <v>1131</v>
      </c>
      <c r="AN365" s="92" t="s">
        <v>90</v>
      </c>
      <c r="AO365" s="42">
        <v>5555</v>
      </c>
      <c r="AP365" s="46">
        <v>41.433</v>
      </c>
      <c r="AQ365" s="46">
        <v>72.510000000000005</v>
      </c>
      <c r="AR365" s="47"/>
    </row>
    <row r="366" spans="2:44">
      <c r="B366" s="18"/>
      <c r="C366" s="15"/>
      <c r="V366" s="1"/>
      <c r="X366" s="18"/>
      <c r="Y366" s="15"/>
      <c r="AH366" s="140"/>
      <c r="AI366" s="141"/>
      <c r="AJ366" s="142"/>
      <c r="AK366" s="142"/>
      <c r="AL366" s="140"/>
      <c r="AM366" s="140"/>
      <c r="AN366" s="142"/>
      <c r="AO366" s="140"/>
      <c r="AP366" s="141"/>
      <c r="AQ366" s="141"/>
      <c r="AR366" s="143">
        <f>SUM(AQ362:AQ365)</f>
        <v>372.51</v>
      </c>
    </row>
    <row r="367" spans="2:44">
      <c r="B367" s="16"/>
      <c r="C367" s="15"/>
      <c r="V367" s="1"/>
      <c r="X367" s="16"/>
      <c r="Y367" s="15"/>
      <c r="AA367" t="s">
        <v>29</v>
      </c>
      <c r="AB367" t="s">
        <v>30</v>
      </c>
    </row>
    <row r="368" spans="2:44">
      <c r="B368" s="21" t="s">
        <v>28</v>
      </c>
      <c r="C368" s="22">
        <f>SUM(C355:C367)</f>
        <v>0</v>
      </c>
      <c r="V368" s="1"/>
      <c r="X368" s="21" t="s">
        <v>28</v>
      </c>
      <c r="Y368" s="22">
        <f>SUM(Y355:Y367)</f>
        <v>999.44999999999993</v>
      </c>
      <c r="AB368" s="5" t="s">
        <v>31</v>
      </c>
    </row>
    <row r="369" spans="1:43">
      <c r="D369" t="s">
        <v>29</v>
      </c>
      <c r="E369" t="s">
        <v>30</v>
      </c>
      <c r="V369" s="1"/>
    </row>
    <row r="370" spans="1:43">
      <c r="E370" s="5" t="s">
        <v>31</v>
      </c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V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V380" s="1"/>
    </row>
    <row r="381" spans="1:43">
      <c r="H381" s="237" t="s">
        <v>32</v>
      </c>
      <c r="I381" s="237"/>
      <c r="J381" s="237"/>
      <c r="V381" s="1"/>
      <c r="AA381" s="237" t="s">
        <v>33</v>
      </c>
      <c r="AB381" s="237"/>
      <c r="AC381" s="237"/>
    </row>
    <row r="382" spans="1:43">
      <c r="H382" s="237"/>
      <c r="I382" s="237"/>
      <c r="J382" s="237"/>
      <c r="V382" s="1"/>
      <c r="AA382" s="237"/>
      <c r="AB382" s="237"/>
      <c r="AC382" s="237"/>
    </row>
    <row r="383" spans="1:43">
      <c r="V383" s="1"/>
    </row>
    <row r="384" spans="1:43">
      <c r="V384" s="1"/>
    </row>
    <row r="385" spans="2:41" ht="23.25">
      <c r="B385" s="25" t="s">
        <v>54</v>
      </c>
      <c r="V385" s="1"/>
      <c r="X385" s="2" t="s">
        <v>54</v>
      </c>
    </row>
    <row r="386" spans="2:41" ht="23.25">
      <c r="B386" s="3" t="s">
        <v>91</v>
      </c>
      <c r="C386" s="4">
        <f>IF(X347="PAGADO",0,Y352)</f>
        <v>0</v>
      </c>
      <c r="E386" s="238" t="s">
        <v>1111</v>
      </c>
      <c r="F386" s="238"/>
      <c r="G386" s="238"/>
      <c r="H386" s="238"/>
      <c r="V386" s="1"/>
      <c r="X386" s="3" t="s">
        <v>5</v>
      </c>
      <c r="Y386" s="4">
        <f>IF(B386="PAGADO",0,C391)</f>
        <v>0</v>
      </c>
      <c r="AA386" s="238" t="s">
        <v>1132</v>
      </c>
      <c r="AB386" s="238"/>
      <c r="AC386" s="238"/>
      <c r="AD386" s="238"/>
    </row>
    <row r="387" spans="2:41">
      <c r="B387" s="5" t="s">
        <v>7</v>
      </c>
      <c r="C387" s="6">
        <f>H402</f>
        <v>2060</v>
      </c>
      <c r="E387" s="7" t="s">
        <v>8</v>
      </c>
      <c r="F387" s="7" t="s">
        <v>9</v>
      </c>
      <c r="G387" s="7" t="s">
        <v>10</v>
      </c>
      <c r="H387" s="7" t="s">
        <v>11</v>
      </c>
      <c r="N387" s="7" t="s">
        <v>8</v>
      </c>
      <c r="O387" s="7" t="s">
        <v>12</v>
      </c>
      <c r="P387" s="7" t="s">
        <v>11</v>
      </c>
      <c r="Q387" s="7" t="s">
        <v>13</v>
      </c>
      <c r="R387" s="7" t="s">
        <v>14</v>
      </c>
      <c r="S387" s="8"/>
      <c r="V387" s="1"/>
      <c r="X387" s="5" t="s">
        <v>7</v>
      </c>
      <c r="Y387" s="6">
        <f>AD402</f>
        <v>350</v>
      </c>
      <c r="AA387" s="7" t="s">
        <v>8</v>
      </c>
      <c r="AB387" s="7" t="s">
        <v>9</v>
      </c>
      <c r="AC387" s="7" t="s">
        <v>10</v>
      </c>
      <c r="AD387" s="7" t="s">
        <v>11</v>
      </c>
      <c r="AJ387" s="7" t="s">
        <v>8</v>
      </c>
      <c r="AK387" s="7" t="s">
        <v>12</v>
      </c>
      <c r="AL387" s="7" t="s">
        <v>11</v>
      </c>
      <c r="AM387" s="7" t="s">
        <v>13</v>
      </c>
      <c r="AN387" s="7" t="s">
        <v>14</v>
      </c>
      <c r="AO387" s="8"/>
    </row>
    <row r="388" spans="2:41">
      <c r="C388" s="4"/>
      <c r="E388" s="9">
        <v>45007</v>
      </c>
      <c r="F388" s="8" t="s">
        <v>72</v>
      </c>
      <c r="G388" s="8" t="s">
        <v>122</v>
      </c>
      <c r="H388" s="10">
        <v>180</v>
      </c>
      <c r="I388" t="s">
        <v>1133</v>
      </c>
      <c r="N388" s="23">
        <v>45057</v>
      </c>
      <c r="O388" s="8" t="s">
        <v>51</v>
      </c>
      <c r="P388" s="8"/>
      <c r="Q388" s="8"/>
      <c r="R388" s="11">
        <v>739.45</v>
      </c>
      <c r="S388" s="8"/>
      <c r="V388" s="1"/>
      <c r="Y388" s="4"/>
      <c r="AA388" s="9">
        <v>45038</v>
      </c>
      <c r="AB388" s="8" t="s">
        <v>185</v>
      </c>
      <c r="AC388" s="8" t="s">
        <v>112</v>
      </c>
      <c r="AD388" s="10">
        <v>170</v>
      </c>
      <c r="AJ388" s="23">
        <v>45069</v>
      </c>
      <c r="AK388" s="8" t="s">
        <v>1134</v>
      </c>
      <c r="AL388" s="8"/>
      <c r="AM388" s="8"/>
      <c r="AN388" s="11">
        <v>20</v>
      </c>
      <c r="AO388" s="8"/>
    </row>
    <row r="389" spans="2:41">
      <c r="B389" s="5" t="s">
        <v>15</v>
      </c>
      <c r="C389" s="6">
        <f>IF(C386&gt;0,C386+C387,C387)</f>
        <v>2060</v>
      </c>
      <c r="E389" s="9">
        <v>45008</v>
      </c>
      <c r="F389" s="8" t="s">
        <v>72</v>
      </c>
      <c r="G389" s="8" t="s">
        <v>112</v>
      </c>
      <c r="H389" s="10">
        <v>170</v>
      </c>
      <c r="N389" s="23">
        <v>45063</v>
      </c>
      <c r="O389" s="8" t="s">
        <v>1135</v>
      </c>
      <c r="P389" s="8"/>
      <c r="Q389" s="8"/>
      <c r="R389" s="11">
        <v>200</v>
      </c>
      <c r="S389" s="8"/>
      <c r="V389" s="1"/>
      <c r="X389" s="5" t="s">
        <v>15</v>
      </c>
      <c r="Y389" s="6">
        <f>IF(Y386&gt;0,Y386+Y387,Y387)</f>
        <v>350</v>
      </c>
      <c r="AA389" s="9">
        <v>45043</v>
      </c>
      <c r="AB389" s="8" t="s">
        <v>185</v>
      </c>
      <c r="AC389" s="8" t="s">
        <v>122</v>
      </c>
      <c r="AD389" s="10">
        <v>180</v>
      </c>
      <c r="AJ389" s="8"/>
      <c r="AK389" s="8"/>
      <c r="AL389" s="8"/>
      <c r="AM389" s="8"/>
      <c r="AN389" s="11"/>
      <c r="AO389" s="8"/>
    </row>
    <row r="390" spans="2:41">
      <c r="B390" s="5" t="s">
        <v>16</v>
      </c>
      <c r="C390" s="4">
        <f>C408</f>
        <v>1017.85</v>
      </c>
      <c r="E390" s="9">
        <v>45014</v>
      </c>
      <c r="F390" s="8" t="s">
        <v>1136</v>
      </c>
      <c r="G390" s="8"/>
      <c r="H390" s="10">
        <v>10</v>
      </c>
      <c r="N390" s="23">
        <v>45063</v>
      </c>
      <c r="O390" s="8" t="s">
        <v>1137</v>
      </c>
      <c r="P390" s="8"/>
      <c r="Q390" s="8"/>
      <c r="R390" s="11">
        <v>78.400000000000006</v>
      </c>
      <c r="S390" s="8"/>
      <c r="V390" s="1"/>
      <c r="X390" s="5" t="s">
        <v>16</v>
      </c>
      <c r="Y390" s="4">
        <f>Y408</f>
        <v>246.04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2" t="s">
        <v>37</v>
      </c>
      <c r="C391" s="13">
        <f>C389-C390</f>
        <v>1042.1500000000001</v>
      </c>
      <c r="E391" s="9">
        <v>45015</v>
      </c>
      <c r="F391" s="8" t="s">
        <v>72</v>
      </c>
      <c r="G391" s="8" t="s">
        <v>112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 t="s">
        <v>38</v>
      </c>
      <c r="Y391" s="13">
        <f>Y389-Y390</f>
        <v>103.96000000000001</v>
      </c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12"/>
      <c r="C392" s="26"/>
      <c r="E392" s="9">
        <v>45016</v>
      </c>
      <c r="F392" s="8" t="s">
        <v>72</v>
      </c>
      <c r="G392" s="8" t="s">
        <v>82</v>
      </c>
      <c r="H392" s="10">
        <v>190</v>
      </c>
      <c r="N392" s="8"/>
      <c r="O392" s="8"/>
      <c r="P392" s="8"/>
      <c r="Q392" s="8"/>
      <c r="R392" s="11"/>
      <c r="S392" s="8"/>
      <c r="V392" s="1"/>
      <c r="X392" s="239" t="str">
        <f>IF(Y391&lt;0,"NO PAGAR","COBRAR'")</f>
        <v>COBRAR'</v>
      </c>
      <c r="Y392" s="239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 ht="23.25">
      <c r="B393" s="239" t="str">
        <f>IF(C391&lt;0,"NO PAGAR","COBRAR'")</f>
        <v>COBRAR'</v>
      </c>
      <c r="C393" s="239"/>
      <c r="E393" s="9">
        <v>45017</v>
      </c>
      <c r="F393" s="8" t="s">
        <v>72</v>
      </c>
      <c r="G393" s="8" t="s">
        <v>122</v>
      </c>
      <c r="H393" s="10">
        <v>170</v>
      </c>
      <c r="N393" s="8"/>
      <c r="O393" s="8"/>
      <c r="P393" s="8"/>
      <c r="Q393" s="8"/>
      <c r="R393" s="11"/>
      <c r="S393" s="8"/>
      <c r="V393" s="1"/>
      <c r="X393" s="12"/>
      <c r="Y393" s="2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240" t="s">
        <v>16</v>
      </c>
      <c r="C394" s="240"/>
      <c r="E394" s="9">
        <v>45027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240" t="s">
        <v>16</v>
      </c>
      <c r="Y394" s="240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4" t="str">
        <f>IF(Y352&lt;0,"SALDO ADELANTADO","SALDO A FAVOR '")</f>
        <v>SALDO A FAVOR '</v>
      </c>
      <c r="C395" s="15" t="b">
        <f>IF(Y352&lt;=0,Y352*-1)</f>
        <v>0</v>
      </c>
      <c r="E395" s="9">
        <v>45035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4" t="str">
        <f>IF(C391&lt;0,"SALDO ADELANTADO","SALDO A FAVOR'")</f>
        <v>SALDO A FAVOR'</v>
      </c>
      <c r="Y395" s="15" t="b">
        <f>IF(C391&lt;=0,C391*-1)</f>
        <v>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19</v>
      </c>
      <c r="C396" s="15">
        <f>R404</f>
        <v>1017.85</v>
      </c>
      <c r="E396" s="9">
        <v>45036</v>
      </c>
      <c r="F396" s="8" t="s">
        <v>129</v>
      </c>
      <c r="G396" s="8" t="s">
        <v>134</v>
      </c>
      <c r="H396" s="10">
        <v>315</v>
      </c>
      <c r="N396" s="8"/>
      <c r="O396" s="8"/>
      <c r="P396" s="8"/>
      <c r="Q396" s="8"/>
      <c r="R396" s="11"/>
      <c r="S396" s="8"/>
      <c r="V396" s="1"/>
      <c r="X396" s="16" t="s">
        <v>19</v>
      </c>
      <c r="Y396" s="15">
        <f>AN397</f>
        <v>20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20</v>
      </c>
      <c r="C397" s="15"/>
      <c r="E397" s="9">
        <v>45040</v>
      </c>
      <c r="F397" s="8" t="s">
        <v>129</v>
      </c>
      <c r="G397" s="8" t="s">
        <v>406</v>
      </c>
      <c r="H397" s="10">
        <v>285</v>
      </c>
      <c r="N397" s="8"/>
      <c r="O397" s="8"/>
      <c r="P397" s="8"/>
      <c r="Q397" s="8"/>
      <c r="R397" s="11"/>
      <c r="S397" s="8"/>
      <c r="V397" s="1"/>
      <c r="X397" s="16" t="s">
        <v>20</v>
      </c>
      <c r="Y397" s="15"/>
      <c r="AA397" s="9"/>
      <c r="AB397" s="8"/>
      <c r="AC397" s="8"/>
      <c r="AD397" s="10"/>
      <c r="AJ397" s="236" t="s">
        <v>14</v>
      </c>
      <c r="AK397" s="236"/>
      <c r="AL397" s="236"/>
      <c r="AM397" s="236"/>
      <c r="AN397" s="11">
        <f>SUM(AN388:AN396)</f>
        <v>20</v>
      </c>
      <c r="AO397" s="8"/>
    </row>
    <row r="398" spans="2:41">
      <c r="B398" s="16" t="s">
        <v>21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21</v>
      </c>
      <c r="Y398" s="15"/>
      <c r="AA398" s="9"/>
      <c r="AB398" s="8"/>
      <c r="AC398" s="8"/>
      <c r="AD398" s="10"/>
    </row>
    <row r="399" spans="2:41">
      <c r="B399" s="16" t="s">
        <v>22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22</v>
      </c>
      <c r="Y399" s="15"/>
      <c r="AA399" s="9"/>
      <c r="AB399" s="8"/>
      <c r="AC399" s="8"/>
      <c r="AD399" s="10"/>
      <c r="AJ399" s="49" t="s">
        <v>490</v>
      </c>
      <c r="AK399" s="49" t="s">
        <v>1129</v>
      </c>
      <c r="AL399" s="49" t="s">
        <v>90</v>
      </c>
      <c r="AM399" s="50">
        <v>66.03</v>
      </c>
      <c r="AN399" s="51">
        <v>37.731999999999999</v>
      </c>
      <c r="AO399" s="51">
        <v>54127</v>
      </c>
    </row>
    <row r="400" spans="2:41">
      <c r="B400" s="16" t="s">
        <v>23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23</v>
      </c>
      <c r="Y400" s="15"/>
      <c r="AA400" s="9"/>
      <c r="AB400" s="8"/>
      <c r="AC400" s="8"/>
      <c r="AD400" s="10"/>
      <c r="AJ400" s="49" t="s">
        <v>1138</v>
      </c>
      <c r="AK400" s="49" t="s">
        <v>1129</v>
      </c>
      <c r="AL400" s="49" t="s">
        <v>90</v>
      </c>
      <c r="AM400" s="50">
        <v>160.01</v>
      </c>
      <c r="AN400" s="51">
        <v>91.433999999999997</v>
      </c>
      <c r="AO400" s="51">
        <v>9999</v>
      </c>
    </row>
    <row r="401" spans="2:39">
      <c r="B401" s="16" t="s">
        <v>25</v>
      </c>
      <c r="C401" s="15"/>
      <c r="E401" s="9"/>
      <c r="F401" s="8"/>
      <c r="G401" s="8"/>
      <c r="H401" s="10"/>
      <c r="N401" s="8"/>
      <c r="O401" s="8"/>
      <c r="P401" s="8"/>
      <c r="Q401" s="8"/>
      <c r="R401" s="11"/>
      <c r="S401" s="8"/>
      <c r="V401" s="1"/>
      <c r="X401" s="16" t="s">
        <v>25</v>
      </c>
      <c r="Y401" s="15"/>
      <c r="AA401" s="9"/>
      <c r="AB401" s="8"/>
      <c r="AC401" s="8"/>
      <c r="AD401" s="10"/>
      <c r="AM401" s="6">
        <f>SUM(AM399:AM400)</f>
        <v>226.04</v>
      </c>
    </row>
    <row r="402" spans="2:39">
      <c r="B402" s="16" t="s">
        <v>26</v>
      </c>
      <c r="C402" s="15"/>
      <c r="E402" s="236" t="s">
        <v>14</v>
      </c>
      <c r="F402" s="236"/>
      <c r="G402" s="236"/>
      <c r="H402" s="10">
        <f>SUM(H388:H401)</f>
        <v>2060</v>
      </c>
      <c r="N402" s="8"/>
      <c r="O402" s="8"/>
      <c r="P402" s="8"/>
      <c r="Q402" s="8"/>
      <c r="R402" s="11"/>
      <c r="S402" s="8"/>
      <c r="V402" s="1"/>
      <c r="X402" s="16" t="s">
        <v>26</v>
      </c>
      <c r="Y402" s="15"/>
      <c r="AA402" s="236" t="s">
        <v>14</v>
      </c>
      <c r="AB402" s="236"/>
      <c r="AC402" s="236"/>
      <c r="AD402" s="10">
        <f>SUM(AD388:AD401)</f>
        <v>350</v>
      </c>
    </row>
    <row r="403" spans="2:39">
      <c r="B403" s="16" t="s">
        <v>27</v>
      </c>
      <c r="C403" s="15"/>
      <c r="E403" s="19"/>
      <c r="F403" s="19"/>
      <c r="G403" s="19"/>
      <c r="N403" s="8"/>
      <c r="O403" s="8"/>
      <c r="P403" s="8"/>
      <c r="Q403" s="8"/>
      <c r="R403" s="11"/>
      <c r="S403" s="8"/>
      <c r="V403" s="1"/>
      <c r="X403" s="16" t="s">
        <v>187</v>
      </c>
      <c r="Y403" s="15">
        <v>226.04</v>
      </c>
      <c r="AA403" s="19"/>
      <c r="AB403" s="19"/>
      <c r="AC403" s="19"/>
    </row>
    <row r="404" spans="2:39">
      <c r="B404" s="18"/>
      <c r="C404" s="15"/>
      <c r="N404" s="236" t="s">
        <v>14</v>
      </c>
      <c r="O404" s="236"/>
      <c r="P404" s="236"/>
      <c r="Q404" s="236"/>
      <c r="R404" s="11">
        <f>SUM(R388:R403)</f>
        <v>1017.85</v>
      </c>
      <c r="S404" s="8"/>
      <c r="V404" s="1"/>
      <c r="X404" s="18"/>
      <c r="Y404" s="15"/>
    </row>
    <row r="405" spans="2:39">
      <c r="B405" s="18"/>
      <c r="C405" s="15"/>
      <c r="V405" s="1"/>
      <c r="X405" s="18"/>
      <c r="Y405" s="15"/>
    </row>
    <row r="406" spans="2:39">
      <c r="B406" s="18"/>
      <c r="C406" s="15"/>
      <c r="V406" s="1"/>
      <c r="X406" s="18"/>
      <c r="Y406" s="15"/>
    </row>
    <row r="407" spans="2:39">
      <c r="B407" s="16"/>
      <c r="C407" s="15"/>
      <c r="V407" s="1"/>
      <c r="X407" s="16"/>
      <c r="Y407" s="15"/>
    </row>
    <row r="408" spans="2:39">
      <c r="B408" s="21" t="s">
        <v>28</v>
      </c>
      <c r="C408" s="22">
        <f>SUM(C395:C407)</f>
        <v>1017.85</v>
      </c>
      <c r="D408" t="s">
        <v>29</v>
      </c>
      <c r="E408" t="s">
        <v>30</v>
      </c>
      <c r="V408" s="1"/>
      <c r="X408" s="21" t="s">
        <v>28</v>
      </c>
      <c r="Y408" s="22">
        <f>SUM(Y395:Y407)</f>
        <v>246.04</v>
      </c>
      <c r="Z408" t="s">
        <v>29</v>
      </c>
      <c r="AA408" t="s">
        <v>30</v>
      </c>
    </row>
    <row r="409" spans="2:39">
      <c r="E409" s="5" t="s">
        <v>31</v>
      </c>
      <c r="V409" s="1"/>
      <c r="AA409" s="5" t="s">
        <v>31</v>
      </c>
    </row>
    <row r="410" spans="2:39">
      <c r="V410" s="1"/>
    </row>
    <row r="411" spans="2:39">
      <c r="V411" s="1"/>
    </row>
    <row r="412" spans="2:39">
      <c r="V412" s="1"/>
    </row>
    <row r="413" spans="2:39">
      <c r="V413" s="1"/>
    </row>
    <row r="414" spans="2:39">
      <c r="V414" s="1"/>
    </row>
    <row r="415" spans="2:39">
      <c r="V415" s="1"/>
    </row>
    <row r="416" spans="2:3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</row>
    <row r="426" spans="2:41">
      <c r="V426" s="1"/>
      <c r="AC426" s="242" t="s">
        <v>0</v>
      </c>
      <c r="AD426" s="242"/>
      <c r="AE426" s="242"/>
    </row>
    <row r="427" spans="2:41">
      <c r="H427" s="237" t="s">
        <v>1</v>
      </c>
      <c r="I427" s="237"/>
      <c r="J427" s="237"/>
      <c r="V427" s="1"/>
      <c r="AC427" s="242"/>
      <c r="AD427" s="242"/>
      <c r="AE427" s="242"/>
    </row>
    <row r="428" spans="2:41">
      <c r="H428" s="237"/>
      <c r="I428" s="237"/>
      <c r="J428" s="237"/>
      <c r="V428" s="1"/>
      <c r="AC428" s="242"/>
      <c r="AD428" s="242"/>
      <c r="AE428" s="242"/>
    </row>
    <row r="429" spans="2:41">
      <c r="V429" s="1"/>
    </row>
    <row r="430" spans="2:41">
      <c r="V430" s="1"/>
      <c r="AJ430" s="7" t="s">
        <v>8</v>
      </c>
      <c r="AK430" s="7" t="s">
        <v>12</v>
      </c>
      <c r="AL430" s="7" t="s">
        <v>11</v>
      </c>
      <c r="AM430" s="7" t="s">
        <v>13</v>
      </c>
      <c r="AN430" s="7" t="s">
        <v>14</v>
      </c>
      <c r="AO430" s="8"/>
    </row>
    <row r="431" spans="2:41" ht="23.25">
      <c r="B431" s="2" t="s">
        <v>57</v>
      </c>
      <c r="V431" s="1"/>
      <c r="X431" s="2" t="s">
        <v>57</v>
      </c>
      <c r="AJ431" s="23">
        <v>45078</v>
      </c>
      <c r="AK431" s="8" t="s">
        <v>156</v>
      </c>
      <c r="AL431" s="8"/>
      <c r="AM431" s="8"/>
      <c r="AN431" s="11">
        <v>400</v>
      </c>
      <c r="AO431" s="8"/>
    </row>
    <row r="432" spans="2:41" ht="23.25">
      <c r="B432" s="3" t="s">
        <v>67</v>
      </c>
      <c r="C432" s="4">
        <f>IF(X386="PAGADO",0,Y391)</f>
        <v>103.96000000000001</v>
      </c>
      <c r="E432" s="238" t="s">
        <v>1106</v>
      </c>
      <c r="F432" s="238"/>
      <c r="G432" s="238"/>
      <c r="H432" s="238"/>
      <c r="V432" s="1"/>
      <c r="X432" s="3" t="s">
        <v>5</v>
      </c>
      <c r="Y432" s="4">
        <f>IF(B432="PAGADO",0,C437)</f>
        <v>0</v>
      </c>
      <c r="AA432" s="238" t="s">
        <v>1106</v>
      </c>
      <c r="AB432" s="238"/>
      <c r="AC432" s="238"/>
      <c r="AD432" s="238"/>
      <c r="AJ432" s="9">
        <v>45082</v>
      </c>
      <c r="AK432" s="8" t="s">
        <v>156</v>
      </c>
      <c r="AL432" s="8"/>
      <c r="AM432" s="8">
        <v>1299</v>
      </c>
      <c r="AN432" s="11">
        <v>200</v>
      </c>
      <c r="AO432" s="8"/>
    </row>
    <row r="433" spans="2:41">
      <c r="B433" s="5" t="s">
        <v>7</v>
      </c>
      <c r="C433" s="6">
        <f>H448</f>
        <v>560</v>
      </c>
      <c r="E433" s="7" t="s">
        <v>8</v>
      </c>
      <c r="F433" s="7" t="s">
        <v>9</v>
      </c>
      <c r="G433" s="7" t="s">
        <v>10</v>
      </c>
      <c r="H433" s="7" t="s">
        <v>11</v>
      </c>
      <c r="N433" s="7" t="s">
        <v>8</v>
      </c>
      <c r="O433" s="7" t="s">
        <v>12</v>
      </c>
      <c r="P433" s="7" t="s">
        <v>11</v>
      </c>
      <c r="Q433" s="7" t="s">
        <v>13</v>
      </c>
      <c r="R433" s="7" t="s">
        <v>14</v>
      </c>
      <c r="S433" s="8"/>
      <c r="V433" s="1"/>
      <c r="X433" s="5" t="s">
        <v>7</v>
      </c>
      <c r="Y433" s="6">
        <f>AD448</f>
        <v>210</v>
      </c>
      <c r="AA433" s="7" t="s">
        <v>8</v>
      </c>
      <c r="AB433" s="7" t="s">
        <v>9</v>
      </c>
      <c r="AC433" s="7" t="s">
        <v>10</v>
      </c>
      <c r="AD433" s="7" t="s">
        <v>11</v>
      </c>
      <c r="AJ433" s="8"/>
      <c r="AK433" s="8"/>
      <c r="AL433" s="8"/>
      <c r="AM433" s="8"/>
      <c r="AN433" s="11"/>
      <c r="AO433" s="8"/>
    </row>
    <row r="434" spans="2:41">
      <c r="C434" s="4"/>
      <c r="E434" s="9">
        <v>45037</v>
      </c>
      <c r="F434" s="8" t="s">
        <v>1139</v>
      </c>
      <c r="G434" s="8" t="s">
        <v>82</v>
      </c>
      <c r="H434" s="10">
        <v>190</v>
      </c>
      <c r="N434" s="8"/>
      <c r="O434" s="8"/>
      <c r="P434" s="8"/>
      <c r="Q434" s="8"/>
      <c r="R434" s="11"/>
      <c r="S434" s="8"/>
      <c r="V434" s="1"/>
      <c r="Y434" s="4"/>
      <c r="AA434" s="9">
        <v>45044</v>
      </c>
      <c r="AB434" s="8" t="s">
        <v>1140</v>
      </c>
      <c r="AC434" s="8" t="s">
        <v>112</v>
      </c>
      <c r="AD434" s="10">
        <v>210</v>
      </c>
      <c r="AJ434" s="8"/>
      <c r="AK434" s="8"/>
      <c r="AL434" s="8"/>
      <c r="AM434" s="8"/>
      <c r="AN434" s="11"/>
      <c r="AO434" s="8"/>
    </row>
    <row r="435" spans="2:41">
      <c r="B435" s="5" t="s">
        <v>15</v>
      </c>
      <c r="C435" s="6">
        <f>IF(C432&gt;0,C432+C433,C433)</f>
        <v>663.96</v>
      </c>
      <c r="E435" s="9">
        <v>45051</v>
      </c>
      <c r="F435" s="8" t="s">
        <v>105</v>
      </c>
      <c r="G435" s="8" t="s">
        <v>82</v>
      </c>
      <c r="H435" s="10">
        <v>200</v>
      </c>
      <c r="N435" s="8"/>
      <c r="O435" s="8"/>
      <c r="P435" s="8"/>
      <c r="Q435" s="8"/>
      <c r="R435" s="11"/>
      <c r="S435" s="8"/>
      <c r="V435" s="1"/>
      <c r="X435" s="5" t="s">
        <v>15</v>
      </c>
      <c r="Y435" s="6">
        <f>IF(Y432&gt;0,Y432+Y433,Y433)</f>
        <v>210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>
      <c r="B436" s="5" t="s">
        <v>16</v>
      </c>
      <c r="C436" s="4">
        <f>C453</f>
        <v>50</v>
      </c>
      <c r="E436" s="9">
        <v>45052</v>
      </c>
      <c r="F436" s="8" t="s">
        <v>105</v>
      </c>
      <c r="G436" s="8" t="s">
        <v>112</v>
      </c>
      <c r="H436" s="10">
        <v>170</v>
      </c>
      <c r="N436" s="8"/>
      <c r="O436" s="8"/>
      <c r="P436" s="8"/>
      <c r="Q436" s="8"/>
      <c r="R436" s="11"/>
      <c r="S436" s="8"/>
      <c r="V436" s="1"/>
      <c r="X436" s="5" t="s">
        <v>16</v>
      </c>
      <c r="Y436" s="4">
        <f>Y453</f>
        <v>1119.24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>
      <c r="B437" s="12" t="s">
        <v>17</v>
      </c>
      <c r="C437" s="13">
        <f>C435-C436</f>
        <v>613.96</v>
      </c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 t="s">
        <v>18</v>
      </c>
      <c r="Y437" s="13">
        <f>Y435-Y436</f>
        <v>-909.24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 ht="26.25">
      <c r="B438" s="241" t="str">
        <f>IF(C437&lt;0,"NO PAGAR","COBRAR")</f>
        <v>COBRAR</v>
      </c>
      <c r="C438" s="241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1" t="str">
        <f>IF(Y437&lt;0,"NO PAGAR","COBRAR")</f>
        <v>NO PAGAR</v>
      </c>
      <c r="Y438" s="241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240" t="s">
        <v>16</v>
      </c>
      <c r="C439" s="240"/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240" t="s">
        <v>16</v>
      </c>
      <c r="Y439" s="240"/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4" t="str">
        <f>IF(C467&lt;0,"SALDO A FAVOR","SALDO ADELANTAD0'")</f>
        <v>SALDO ADELANTAD0'</v>
      </c>
      <c r="C440" s="15" t="b">
        <f>IF(Y391&lt;=0,Y391*-1)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4" t="str">
        <f>IF(C437&lt;0,"SALDO ADELANTADO","SALDO A FAVOR'")</f>
        <v>SALDO A FAVOR'</v>
      </c>
      <c r="Y440" s="15" t="b">
        <f>IF(C437&lt;=0,C437*-1)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19</v>
      </c>
      <c r="C441" s="15">
        <f>R450</f>
        <v>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19</v>
      </c>
      <c r="Y441" s="15">
        <f>AN447</f>
        <v>600</v>
      </c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20</v>
      </c>
      <c r="C442" s="15">
        <v>50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20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21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21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22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22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23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202</v>
      </c>
      <c r="Y445" s="15">
        <v>59.13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25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25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26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26</v>
      </c>
      <c r="Y447" s="15"/>
      <c r="AA447" s="9"/>
      <c r="AB447" s="8"/>
      <c r="AC447" s="8"/>
      <c r="AD447" s="10"/>
      <c r="AJ447" s="236" t="s">
        <v>14</v>
      </c>
      <c r="AK447" s="236"/>
      <c r="AL447" s="236"/>
      <c r="AM447" s="236"/>
      <c r="AN447" s="11">
        <f>SUM(AN431:AN446)</f>
        <v>600</v>
      </c>
      <c r="AO447" s="8"/>
    </row>
    <row r="448" spans="2:41">
      <c r="B448" s="16" t="s">
        <v>27</v>
      </c>
      <c r="C448" s="15"/>
      <c r="E448" s="236" t="s">
        <v>14</v>
      </c>
      <c r="F448" s="236"/>
      <c r="G448" s="236"/>
      <c r="H448" s="10">
        <f>SUM(H434:H447)</f>
        <v>560</v>
      </c>
      <c r="N448" s="8"/>
      <c r="O448" s="8"/>
      <c r="P448" s="8"/>
      <c r="Q448" s="8"/>
      <c r="R448" s="11"/>
      <c r="S448" s="8"/>
      <c r="V448" s="1"/>
      <c r="X448" s="16" t="s">
        <v>206</v>
      </c>
      <c r="Y448" s="15">
        <f>AN455</f>
        <v>460.11</v>
      </c>
      <c r="AA448" s="236" t="s">
        <v>14</v>
      </c>
      <c r="AB448" s="236"/>
      <c r="AC448" s="236"/>
      <c r="AD448" s="10">
        <f>SUM(AD434:AD447)</f>
        <v>210</v>
      </c>
    </row>
    <row r="449" spans="1:43" ht="27" customHeight="1">
      <c r="B449" s="18"/>
      <c r="C449" s="15"/>
      <c r="E449" s="19"/>
      <c r="F449" s="19"/>
      <c r="G449" s="19"/>
      <c r="N449" s="8"/>
      <c r="O449" s="8"/>
      <c r="P449" s="8"/>
      <c r="Q449" s="8"/>
      <c r="R449" s="11"/>
      <c r="S449" s="8"/>
      <c r="V449" s="1"/>
      <c r="X449" s="18"/>
      <c r="Y449" s="15"/>
      <c r="AA449" s="19"/>
      <c r="AB449" s="19"/>
      <c r="AC449" s="19"/>
      <c r="AJ449" s="52" t="s">
        <v>194</v>
      </c>
      <c r="AK449" s="52" t="s">
        <v>195</v>
      </c>
      <c r="AL449" s="52" t="s">
        <v>196</v>
      </c>
      <c r="AM449" s="52" t="s">
        <v>197</v>
      </c>
      <c r="AN449" s="52" t="s">
        <v>198</v>
      </c>
      <c r="AO449" s="52" t="s">
        <v>199</v>
      </c>
      <c r="AP449" s="52" t="s">
        <v>200</v>
      </c>
    </row>
    <row r="450" spans="1:43">
      <c r="B450" s="18"/>
      <c r="C450" s="15"/>
      <c r="N450" s="236" t="s">
        <v>14</v>
      </c>
      <c r="O450" s="236"/>
      <c r="P450" s="236"/>
      <c r="Q450" s="236"/>
      <c r="R450" s="11">
        <f>SUM(R434:R449)</f>
        <v>0</v>
      </c>
      <c r="S450" s="8"/>
      <c r="V450" s="1"/>
      <c r="X450" s="18"/>
      <c r="Y450" s="15"/>
      <c r="AJ450" s="53" t="s">
        <v>1129</v>
      </c>
      <c r="AK450" s="54">
        <v>45071.751944440002</v>
      </c>
      <c r="AL450" s="53" t="s">
        <v>90</v>
      </c>
      <c r="AM450" s="55">
        <v>34.289000000000001</v>
      </c>
      <c r="AN450" s="55">
        <v>60.01</v>
      </c>
      <c r="AO450" s="55">
        <v>9999</v>
      </c>
      <c r="AP450" s="56" t="s">
        <v>1098</v>
      </c>
    </row>
    <row r="451" spans="1:43">
      <c r="B451" s="18"/>
      <c r="C451" s="15"/>
      <c r="V451" s="1"/>
      <c r="X451" s="18"/>
      <c r="Y451" s="15"/>
      <c r="AJ451" s="53" t="s">
        <v>1129</v>
      </c>
      <c r="AK451" s="54">
        <v>45063.472627319999</v>
      </c>
      <c r="AL451" s="53" t="s">
        <v>90</v>
      </c>
      <c r="AM451" s="55">
        <v>62.904000000000003</v>
      </c>
      <c r="AN451" s="55">
        <v>110.08</v>
      </c>
      <c r="AO451" s="55">
        <v>0</v>
      </c>
      <c r="AP451" s="56" t="s">
        <v>1131</v>
      </c>
    </row>
    <row r="452" spans="1:43">
      <c r="B452" s="16"/>
      <c r="C452" s="15"/>
      <c r="V452" s="1"/>
      <c r="X452" s="16"/>
      <c r="Y452" s="15"/>
      <c r="AJ452" s="53" t="s">
        <v>1129</v>
      </c>
      <c r="AK452" s="54">
        <v>45065.797002320003</v>
      </c>
      <c r="AL452" s="53" t="s">
        <v>90</v>
      </c>
      <c r="AM452" s="55">
        <v>40.002000000000002</v>
      </c>
      <c r="AN452" s="55">
        <v>70</v>
      </c>
      <c r="AO452" s="55">
        <v>24562</v>
      </c>
      <c r="AP452" s="56" t="s">
        <v>1098</v>
      </c>
    </row>
    <row r="453" spans="1:43">
      <c r="B453" s="21" t="s">
        <v>28</v>
      </c>
      <c r="C453" s="22">
        <f>SUM(C440:C452)</f>
        <v>50</v>
      </c>
      <c r="V453" s="1"/>
      <c r="X453" s="21" t="s">
        <v>28</v>
      </c>
      <c r="Y453" s="22">
        <f>SUM(Y440:Y452)</f>
        <v>1119.24</v>
      </c>
      <c r="AJ453" s="53" t="s">
        <v>1129</v>
      </c>
      <c r="AK453" s="54">
        <v>45068.816041669998</v>
      </c>
      <c r="AL453" s="53" t="s">
        <v>90</v>
      </c>
      <c r="AM453" s="55">
        <v>85.727000000000004</v>
      </c>
      <c r="AN453" s="55">
        <v>150.02000000000001</v>
      </c>
      <c r="AO453" s="55">
        <v>0</v>
      </c>
      <c r="AP453" s="56" t="s">
        <v>1131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  <c r="AJ454" s="53" t="s">
        <v>1129</v>
      </c>
      <c r="AK454" s="54">
        <v>45076.769548609998</v>
      </c>
      <c r="AL454" s="53" t="s">
        <v>90</v>
      </c>
      <c r="AM454" s="55">
        <v>40</v>
      </c>
      <c r="AN454" s="55">
        <v>70</v>
      </c>
      <c r="AO454" s="55">
        <v>0</v>
      </c>
      <c r="AP454" s="56" t="s">
        <v>1098</v>
      </c>
    </row>
    <row r="455" spans="1:43">
      <c r="E455" s="5" t="s">
        <v>31</v>
      </c>
      <c r="V455" s="1"/>
      <c r="AA455" s="5" t="s">
        <v>31</v>
      </c>
      <c r="AN455" s="58">
        <f>SUM(AN450:AN454)</f>
        <v>460.11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37" t="s">
        <v>32</v>
      </c>
      <c r="I466" s="237"/>
      <c r="J466" s="237"/>
      <c r="V466" s="1"/>
      <c r="AA466" s="237" t="s">
        <v>33</v>
      </c>
      <c r="AB466" s="237"/>
      <c r="AC466" s="237"/>
    </row>
    <row r="467" spans="2:41">
      <c r="H467" s="237"/>
      <c r="I467" s="237"/>
      <c r="J467" s="237"/>
      <c r="V467" s="1"/>
      <c r="AA467" s="237"/>
      <c r="AB467" s="237"/>
      <c r="AC467" s="237"/>
    </row>
    <row r="468" spans="2:41" ht="23.25">
      <c r="B468" s="25" t="s">
        <v>57</v>
      </c>
      <c r="V468" s="1"/>
      <c r="X468" s="2" t="s">
        <v>57</v>
      </c>
    </row>
    <row r="469" spans="2:41" ht="23.25">
      <c r="B469" s="3" t="s">
        <v>67</v>
      </c>
      <c r="C469" s="4">
        <f>IF(X432="PAGADO",0,Y437)</f>
        <v>-909.24</v>
      </c>
      <c r="E469" s="238" t="s">
        <v>1111</v>
      </c>
      <c r="F469" s="238"/>
      <c r="G469" s="238"/>
      <c r="H469" s="238"/>
      <c r="V469" s="1"/>
      <c r="X469" s="3" t="s">
        <v>91</v>
      </c>
      <c r="Y469" s="4">
        <f>IF(B469="PAGADO",0,C474)</f>
        <v>0</v>
      </c>
      <c r="AA469" s="238" t="s">
        <v>1111</v>
      </c>
      <c r="AB469" s="238"/>
      <c r="AC469" s="238"/>
      <c r="AD469" s="238"/>
    </row>
    <row r="470" spans="2:41">
      <c r="B470" s="5" t="s">
        <v>7</v>
      </c>
      <c r="C470" s="6">
        <f>H485</f>
        <v>1535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1945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>
        <v>45047</v>
      </c>
      <c r="F471" s="8" t="s">
        <v>1141</v>
      </c>
      <c r="G471" s="8"/>
      <c r="H471" s="10">
        <v>150</v>
      </c>
      <c r="N471" s="23">
        <v>45095</v>
      </c>
      <c r="O471" s="8" t="s">
        <v>1142</v>
      </c>
      <c r="P471" s="8"/>
      <c r="Q471" s="8"/>
      <c r="R471" s="11">
        <v>25</v>
      </c>
      <c r="S471" s="8"/>
      <c r="V471" s="1"/>
      <c r="Y471" s="4"/>
      <c r="AA471" s="9">
        <v>45063</v>
      </c>
      <c r="AB471" s="8" t="s">
        <v>105</v>
      </c>
      <c r="AC471" s="8" t="s">
        <v>1060</v>
      </c>
      <c r="AD471" s="10">
        <v>580</v>
      </c>
      <c r="AJ471" s="23">
        <v>45092</v>
      </c>
      <c r="AK471" s="8" t="s">
        <v>132</v>
      </c>
      <c r="AL471" s="8"/>
      <c r="AM471" s="8"/>
      <c r="AN471" s="11">
        <v>500</v>
      </c>
      <c r="AO471" s="8"/>
    </row>
    <row r="472" spans="2:41">
      <c r="B472" s="5" t="s">
        <v>15</v>
      </c>
      <c r="C472" s="6">
        <f>IF(C469&gt;0,C469+C470,C470)</f>
        <v>1535</v>
      </c>
      <c r="E472" s="9"/>
      <c r="F472" s="8"/>
      <c r="G472" s="8"/>
      <c r="H472" s="10">
        <v>150</v>
      </c>
      <c r="N472" s="23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1945</v>
      </c>
      <c r="AA472" s="9">
        <v>45029</v>
      </c>
      <c r="AB472" s="8" t="s">
        <v>189</v>
      </c>
      <c r="AC472" s="8" t="s">
        <v>134</v>
      </c>
      <c r="AD472" s="10">
        <v>390</v>
      </c>
      <c r="AJ472" s="23">
        <v>45092</v>
      </c>
      <c r="AK472" s="8" t="s">
        <v>1143</v>
      </c>
      <c r="AL472" s="8"/>
      <c r="AM472" s="8"/>
      <c r="AN472" s="11">
        <v>10</v>
      </c>
      <c r="AO472" s="8"/>
    </row>
    <row r="473" spans="2:41">
      <c r="B473" s="5" t="s">
        <v>16</v>
      </c>
      <c r="C473" s="4">
        <f>C491</f>
        <v>952.44</v>
      </c>
      <c r="E473" s="9">
        <v>45065</v>
      </c>
      <c r="F473" s="8" t="s">
        <v>176</v>
      </c>
      <c r="G473" s="8" t="s">
        <v>552</v>
      </c>
      <c r="H473" s="10">
        <v>285</v>
      </c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Y491</f>
        <v>1444.9999999999998</v>
      </c>
      <c r="AA473" s="9">
        <v>45033</v>
      </c>
      <c r="AB473" s="8" t="s">
        <v>189</v>
      </c>
      <c r="AC473" s="8" t="s">
        <v>1117</v>
      </c>
      <c r="AD473" s="10">
        <v>275</v>
      </c>
      <c r="AJ473" s="23">
        <v>45099</v>
      </c>
      <c r="AK473" s="8" t="s">
        <v>132</v>
      </c>
      <c r="AL473" s="8"/>
      <c r="AM473" s="8"/>
      <c r="AN473" s="11">
        <v>667.91</v>
      </c>
      <c r="AO473" s="8"/>
    </row>
    <row r="474" spans="2:41">
      <c r="B474" s="12" t="s">
        <v>37</v>
      </c>
      <c r="C474" s="13">
        <f>C472-C473</f>
        <v>582.55999999999995</v>
      </c>
      <c r="E474" s="9">
        <v>45069</v>
      </c>
      <c r="F474" s="8" t="s">
        <v>176</v>
      </c>
      <c r="G474" s="8" t="s">
        <v>134</v>
      </c>
      <c r="H474" s="10">
        <v>315</v>
      </c>
      <c r="N474" s="8"/>
      <c r="O474" s="8"/>
      <c r="P474" s="8"/>
      <c r="Q474" s="8"/>
      <c r="R474" s="11"/>
      <c r="S474" s="8"/>
      <c r="V474" s="1"/>
      <c r="X474" s="12" t="s">
        <v>38</v>
      </c>
      <c r="Y474" s="13">
        <f>Y472-Y473</f>
        <v>500.00000000000023</v>
      </c>
      <c r="AA474" s="144">
        <v>45094</v>
      </c>
      <c r="AB474" s="145" t="s">
        <v>262</v>
      </c>
      <c r="AC474" s="145" t="s">
        <v>106</v>
      </c>
      <c r="AD474" s="146">
        <v>170</v>
      </c>
      <c r="AJ474" s="23"/>
      <c r="AK474" s="8"/>
      <c r="AL474" s="8"/>
      <c r="AM474" s="8"/>
      <c r="AN474" s="11"/>
      <c r="AO474" s="8"/>
    </row>
    <row r="475" spans="2:41" ht="23.25">
      <c r="B475" s="12"/>
      <c r="C475" s="26"/>
      <c r="E475" s="9">
        <v>45070</v>
      </c>
      <c r="F475" s="8" t="s">
        <v>176</v>
      </c>
      <c r="G475" s="8" t="s">
        <v>1144</v>
      </c>
      <c r="H475" s="10">
        <v>285</v>
      </c>
      <c r="N475" s="8"/>
      <c r="O475" s="8"/>
      <c r="P475" s="8"/>
      <c r="Q475" s="8"/>
      <c r="R475" s="11"/>
      <c r="S475" s="8"/>
      <c r="V475" s="1"/>
      <c r="X475" s="239" t="str">
        <f>IF(Y474&lt;0,"NO PAGAR","COBRAR'")</f>
        <v>COBRAR'</v>
      </c>
      <c r="Y475" s="239"/>
      <c r="AA475" s="147">
        <v>45078</v>
      </c>
      <c r="AB475" s="30" t="s">
        <v>105</v>
      </c>
      <c r="AC475" s="30" t="s">
        <v>147</v>
      </c>
      <c r="AD475" s="148">
        <v>330</v>
      </c>
      <c r="AJ475" s="8"/>
      <c r="AK475" s="8"/>
      <c r="AL475" s="8"/>
      <c r="AM475" s="8"/>
      <c r="AN475" s="11"/>
      <c r="AO475" s="8"/>
    </row>
    <row r="476" spans="2:41" ht="23.25">
      <c r="B476" s="239" t="str">
        <f>IF(C474&lt;0,"NO PAGAR","COBRAR'")</f>
        <v>COBRAR'</v>
      </c>
      <c r="C476" s="239"/>
      <c r="E476" s="9">
        <v>45028</v>
      </c>
      <c r="F476" s="8" t="s">
        <v>191</v>
      </c>
      <c r="G476" s="8" t="s">
        <v>406</v>
      </c>
      <c r="H476" s="10">
        <v>350</v>
      </c>
      <c r="N476" s="8"/>
      <c r="O476" s="8"/>
      <c r="P476" s="8"/>
      <c r="Q476" s="8"/>
      <c r="R476" s="11"/>
      <c r="S476" s="8"/>
      <c r="V476" s="1"/>
      <c r="X476" s="12"/>
      <c r="Y476" s="24"/>
      <c r="AA476" s="9">
        <v>45086</v>
      </c>
      <c r="AB476" s="8" t="s">
        <v>105</v>
      </c>
      <c r="AC476" s="8" t="s">
        <v>106</v>
      </c>
      <c r="AD476" s="10">
        <v>200</v>
      </c>
      <c r="AJ476" s="8"/>
      <c r="AK476" s="8"/>
      <c r="AL476" s="8"/>
      <c r="AM476" s="8"/>
      <c r="AN476" s="11"/>
      <c r="AO476" s="8"/>
    </row>
    <row r="477" spans="2:41">
      <c r="B477" s="240" t="s">
        <v>16</v>
      </c>
      <c r="C477" s="240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240" t="s">
        <v>16</v>
      </c>
      <c r="Y477" s="240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4" t="str">
        <f>IF(Y437&lt;0,"SALDO ADELANTADO","SALDO A FAVOR '")</f>
        <v>SALDO ADELANTADO</v>
      </c>
      <c r="C478" s="15">
        <f>IF(Y437&lt;=0,Y437*-1)</f>
        <v>909.24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4" t="str">
        <f>IF(C474&lt;0,"SALDO ADELANTADO","SALDO A FAVOR'")</f>
        <v>SALDO A FAVOR'</v>
      </c>
      <c r="Y478" s="15" t="b">
        <f>IF(C474&lt;=0,C474*-1)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19</v>
      </c>
      <c r="C479" s="15">
        <f>R487</f>
        <v>25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19</v>
      </c>
      <c r="Y479" s="15">
        <f>AN487</f>
        <v>1177.9099999999999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20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20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21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21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22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22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23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23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25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25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1145</v>
      </c>
      <c r="C485" s="15">
        <v>18.2</v>
      </c>
      <c r="E485" s="236" t="s">
        <v>14</v>
      </c>
      <c r="F485" s="236"/>
      <c r="G485" s="236"/>
      <c r="H485" s="10">
        <f>SUM(H471:H484)</f>
        <v>1535</v>
      </c>
      <c r="N485" s="8"/>
      <c r="O485" s="8"/>
      <c r="P485" s="8"/>
      <c r="Q485" s="8"/>
      <c r="R485" s="11"/>
      <c r="S485" s="8"/>
      <c r="V485" s="1"/>
      <c r="X485" s="16" t="s">
        <v>26</v>
      </c>
      <c r="Y485" s="15"/>
      <c r="AA485" s="236" t="s">
        <v>14</v>
      </c>
      <c r="AB485" s="236"/>
      <c r="AC485" s="236"/>
      <c r="AD485" s="10">
        <f>SUM(AD471:AD484)</f>
        <v>1945</v>
      </c>
      <c r="AJ485" s="8"/>
      <c r="AK485" s="8"/>
      <c r="AL485" s="8"/>
      <c r="AM485" s="8"/>
      <c r="AN485" s="11"/>
      <c r="AO485" s="8"/>
    </row>
    <row r="486" spans="2:42">
      <c r="B486" s="16" t="s">
        <v>27</v>
      </c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6" t="s">
        <v>225</v>
      </c>
      <c r="Y486" s="75">
        <v>267.08999999999997</v>
      </c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2">
      <c r="B487" s="18"/>
      <c r="C487" s="15"/>
      <c r="N487" s="236" t="s">
        <v>14</v>
      </c>
      <c r="O487" s="236"/>
      <c r="P487" s="236"/>
      <c r="Q487" s="236"/>
      <c r="R487" s="11">
        <f>SUM(R471:R486)</f>
        <v>25</v>
      </c>
      <c r="S487" s="8"/>
      <c r="V487" s="1"/>
      <c r="X487" s="18"/>
      <c r="Y487" s="15"/>
      <c r="AJ487" s="236" t="s">
        <v>14</v>
      </c>
      <c r="AK487" s="236"/>
      <c r="AL487" s="236"/>
      <c r="AM487" s="236"/>
      <c r="AN487" s="11">
        <f>SUM(AN471:AN486)</f>
        <v>1177.9099999999999</v>
      </c>
      <c r="AO487" s="8"/>
    </row>
    <row r="488" spans="2:42" ht="26.25">
      <c r="B488" s="18"/>
      <c r="C488" s="15"/>
      <c r="V488" s="1"/>
      <c r="X488" s="18"/>
      <c r="Y488" s="15"/>
      <c r="AJ488" s="60">
        <v>20230602</v>
      </c>
      <c r="AK488" s="60" t="s">
        <v>1129</v>
      </c>
      <c r="AL488" s="60" t="s">
        <v>227</v>
      </c>
      <c r="AM488" s="60" t="s">
        <v>90</v>
      </c>
      <c r="AN488" s="61">
        <v>149.62</v>
      </c>
      <c r="AO488" s="62">
        <v>85497</v>
      </c>
      <c r="AP488" s="60">
        <v>12345</v>
      </c>
    </row>
    <row r="489" spans="2:42" ht="26.25">
      <c r="B489" s="18"/>
      <c r="C489" s="15"/>
      <c r="V489" s="1"/>
      <c r="X489" s="18"/>
      <c r="Y489" s="15"/>
      <c r="AJ489" s="60">
        <v>20230611</v>
      </c>
      <c r="AK489" s="60" t="s">
        <v>1129</v>
      </c>
      <c r="AL489" s="60" t="s">
        <v>227</v>
      </c>
      <c r="AM489" s="60" t="s">
        <v>90</v>
      </c>
      <c r="AN489" s="61">
        <v>55.11</v>
      </c>
      <c r="AO489" s="62">
        <v>31489</v>
      </c>
      <c r="AP489" s="60">
        <v>59845</v>
      </c>
    </row>
    <row r="490" spans="2:42" ht="26.25">
      <c r="B490" s="16"/>
      <c r="C490" s="15"/>
      <c r="V490" s="1"/>
      <c r="X490" s="16"/>
      <c r="Y490" s="15"/>
      <c r="AJ490" s="60">
        <v>20230614</v>
      </c>
      <c r="AK490" s="60" t="s">
        <v>1129</v>
      </c>
      <c r="AL490" s="60" t="s">
        <v>227</v>
      </c>
      <c r="AM490" s="60" t="s">
        <v>90</v>
      </c>
      <c r="AN490" s="61">
        <v>62.36</v>
      </c>
      <c r="AO490" s="62">
        <v>35635</v>
      </c>
      <c r="AP490" s="60">
        <v>0</v>
      </c>
    </row>
    <row r="491" spans="2:42">
      <c r="B491" s="21" t="s">
        <v>28</v>
      </c>
      <c r="C491" s="22">
        <f>SUM(C478:C490)</f>
        <v>952.44</v>
      </c>
      <c r="D491" t="s">
        <v>29</v>
      </c>
      <c r="E491" t="s">
        <v>30</v>
      </c>
      <c r="V491" s="1"/>
      <c r="X491" s="21" t="s">
        <v>28</v>
      </c>
      <c r="Y491" s="22">
        <f>SUM(Y478:Y490)</f>
        <v>1444.9999999999998</v>
      </c>
      <c r="Z491" t="s">
        <v>29</v>
      </c>
      <c r="AA491" t="s">
        <v>30</v>
      </c>
      <c r="AN491" s="96">
        <f>SUM(AN488:AN490)</f>
        <v>267.09000000000003</v>
      </c>
    </row>
    <row r="492" spans="2:42">
      <c r="E492" s="5" t="s">
        <v>31</v>
      </c>
      <c r="V492" s="1"/>
      <c r="AA492" s="5" t="s">
        <v>31</v>
      </c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</row>
    <row r="511" spans="8:31">
      <c r="V511" s="1"/>
      <c r="AC511" s="242" t="s">
        <v>0</v>
      </c>
      <c r="AD511" s="242"/>
      <c r="AE511" s="242"/>
    </row>
    <row r="512" spans="8:31" ht="15.75" customHeight="1">
      <c r="H512" s="237" t="s">
        <v>1</v>
      </c>
      <c r="I512" s="237"/>
      <c r="J512" s="237"/>
      <c r="V512" s="1"/>
      <c r="AC512" s="242"/>
      <c r="AD512" s="242"/>
      <c r="AE512" s="242"/>
    </row>
    <row r="513" spans="2:41">
      <c r="H513" s="237"/>
      <c r="I513" s="237"/>
      <c r="J513" s="237"/>
      <c r="V513" s="1"/>
      <c r="AC513" s="242"/>
      <c r="AD513" s="242"/>
      <c r="AE513" s="242"/>
    </row>
    <row r="514" spans="2:41" ht="23.25">
      <c r="B514" s="2" t="s">
        <v>58</v>
      </c>
      <c r="V514" s="1"/>
      <c r="X514" s="2" t="s">
        <v>58</v>
      </c>
    </row>
    <row r="515" spans="2:41" ht="23.25">
      <c r="B515" s="3" t="s">
        <v>5</v>
      </c>
      <c r="C515" s="4">
        <f>IF(X469="PAGADO",0,Y474)</f>
        <v>0</v>
      </c>
      <c r="E515" s="238" t="s">
        <v>1111</v>
      </c>
      <c r="F515" s="238"/>
      <c r="G515" s="238"/>
      <c r="H515" s="238"/>
      <c r="V515" s="1"/>
      <c r="X515" s="3" t="s">
        <v>5</v>
      </c>
      <c r="Y515" s="4">
        <f>IF(B515="PAGADO",0,C520)</f>
        <v>-1429.17</v>
      </c>
      <c r="AA515" s="238" t="s">
        <v>1146</v>
      </c>
      <c r="AB515" s="238"/>
      <c r="AC515" s="238"/>
      <c r="AD515" s="238"/>
    </row>
    <row r="516" spans="2:41">
      <c r="B516" s="5" t="s">
        <v>7</v>
      </c>
      <c r="C516" s="6">
        <f>H531</f>
        <v>0</v>
      </c>
      <c r="E516" s="7" t="s">
        <v>8</v>
      </c>
      <c r="F516" s="7" t="s">
        <v>9</v>
      </c>
      <c r="G516" s="7" t="s">
        <v>10</v>
      </c>
      <c r="H516" s="7" t="s">
        <v>11</v>
      </c>
      <c r="N516" s="7" t="s">
        <v>8</v>
      </c>
      <c r="O516" s="7" t="s">
        <v>12</v>
      </c>
      <c r="P516" s="7" t="s">
        <v>11</v>
      </c>
      <c r="Q516" s="7" t="s">
        <v>13</v>
      </c>
      <c r="R516" s="7" t="s">
        <v>14</v>
      </c>
      <c r="S516" s="8"/>
      <c r="V516" s="1"/>
      <c r="X516" s="5" t="s">
        <v>7</v>
      </c>
      <c r="Y516" s="6">
        <f>AD531</f>
        <v>942</v>
      </c>
      <c r="AA516" s="7" t="s">
        <v>8</v>
      </c>
      <c r="AB516" s="7" t="s">
        <v>9</v>
      </c>
      <c r="AC516" s="7" t="s">
        <v>10</v>
      </c>
      <c r="AD516" s="7" t="s">
        <v>11</v>
      </c>
      <c r="AJ516" s="7" t="s">
        <v>8</v>
      </c>
      <c r="AK516" s="7" t="s">
        <v>12</v>
      </c>
      <c r="AL516" s="7" t="s">
        <v>11</v>
      </c>
      <c r="AM516" s="7" t="s">
        <v>13</v>
      </c>
      <c r="AN516" s="7" t="s">
        <v>14</v>
      </c>
      <c r="AO516" s="8"/>
    </row>
    <row r="517" spans="2:41">
      <c r="C517" s="4"/>
      <c r="E517" s="9"/>
      <c r="F517" s="8"/>
      <c r="G517" s="8"/>
      <c r="H517" s="10"/>
      <c r="N517" s="23">
        <v>45112</v>
      </c>
      <c r="O517" s="8" t="s">
        <v>1147</v>
      </c>
      <c r="P517" s="8"/>
      <c r="Q517" s="8"/>
      <c r="R517" s="11">
        <v>64.5</v>
      </c>
      <c r="S517" s="8"/>
      <c r="V517" s="1"/>
      <c r="Y517" s="4"/>
      <c r="AA517" s="9">
        <v>45084</v>
      </c>
      <c r="AB517" s="8" t="s">
        <v>105</v>
      </c>
      <c r="AC517" s="8" t="s">
        <v>118</v>
      </c>
      <c r="AD517" s="10">
        <v>170</v>
      </c>
      <c r="AJ517" s="23">
        <v>45117</v>
      </c>
      <c r="AK517" s="8" t="s">
        <v>156</v>
      </c>
      <c r="AL517" s="8"/>
      <c r="AM517" s="8"/>
      <c r="AN517" s="11">
        <v>1000</v>
      </c>
      <c r="AO517" s="8"/>
    </row>
    <row r="518" spans="2:41">
      <c r="B518" s="5" t="s">
        <v>15</v>
      </c>
      <c r="C518" s="6">
        <f>IF(C515&gt;0,C515+C516,C516)</f>
        <v>0</v>
      </c>
      <c r="E518" s="9"/>
      <c r="F518" s="8"/>
      <c r="G518" s="8"/>
      <c r="H518" s="10"/>
      <c r="N518" s="23">
        <v>45129</v>
      </c>
      <c r="O518" s="8" t="s">
        <v>79</v>
      </c>
      <c r="P518" s="8"/>
      <c r="Q518" s="8"/>
      <c r="R518" s="11">
        <v>1000</v>
      </c>
      <c r="S518" s="8"/>
      <c r="V518" s="1"/>
      <c r="X518" s="5" t="s">
        <v>15</v>
      </c>
      <c r="Y518" s="6">
        <f>IF(Y515&gt;0,Y515+Y516,Y516)</f>
        <v>942</v>
      </c>
      <c r="AA518" s="9">
        <v>45096</v>
      </c>
      <c r="AB518" s="8" t="s">
        <v>233</v>
      </c>
      <c r="AC518" s="8" t="s">
        <v>118</v>
      </c>
      <c r="AD518" s="10">
        <v>75</v>
      </c>
      <c r="AJ518" s="8"/>
      <c r="AK518" s="8"/>
      <c r="AL518" s="8"/>
      <c r="AM518" s="8"/>
      <c r="AN518" s="11"/>
      <c r="AO518" s="8"/>
    </row>
    <row r="519" spans="2:41">
      <c r="B519" s="5" t="s">
        <v>16</v>
      </c>
      <c r="C519" s="4">
        <f>C538</f>
        <v>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5" t="s">
        <v>16</v>
      </c>
      <c r="Y519" s="4">
        <f>Y538</f>
        <v>2429.17</v>
      </c>
      <c r="AA519" s="9">
        <v>45042</v>
      </c>
      <c r="AB519" s="8" t="s">
        <v>909</v>
      </c>
      <c r="AC519" s="8" t="s">
        <v>406</v>
      </c>
      <c r="AD519" s="10">
        <v>320</v>
      </c>
      <c r="AJ519" s="8"/>
      <c r="AK519" s="8"/>
      <c r="AL519" s="8"/>
      <c r="AM519" s="8"/>
      <c r="AN519" s="11"/>
      <c r="AO519" s="8"/>
    </row>
    <row r="520" spans="2:41">
      <c r="B520" s="12" t="s">
        <v>17</v>
      </c>
      <c r="C520" s="13">
        <f>C518-C519</f>
        <v>-1429.17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2" t="s">
        <v>18</v>
      </c>
      <c r="Y520" s="13">
        <f>Y518-Y519</f>
        <v>-1487.17</v>
      </c>
      <c r="AA520" s="9"/>
      <c r="AB520" s="8" t="s">
        <v>1148</v>
      </c>
      <c r="AC520" s="8"/>
      <c r="AD520" s="10">
        <v>17</v>
      </c>
      <c r="AJ520" s="8"/>
      <c r="AK520" s="8"/>
      <c r="AL520" s="8"/>
      <c r="AM520" s="8"/>
      <c r="AN520" s="11"/>
      <c r="AO520" s="8"/>
    </row>
    <row r="521" spans="2:41" ht="26.25">
      <c r="B521" s="241" t="str">
        <f>IF(C520&lt;0,"NO PAGAR","COBRAR")</f>
        <v>NO PAGAR</v>
      </c>
      <c r="C521" s="241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1" t="str">
        <f>IF(Y520&lt;0,"NO PAGAR","COBRAR")</f>
        <v>NO PAGAR</v>
      </c>
      <c r="Y521" s="241"/>
      <c r="AA521" s="9">
        <v>45058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240" t="s">
        <v>16</v>
      </c>
      <c r="C522" s="240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0" t="s">
        <v>16</v>
      </c>
      <c r="Y522" s="240"/>
      <c r="AA522" s="9">
        <v>45059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4" t="str">
        <f>IF(C552&lt;0,"SALDO A FAVOR","SALDO ADELANTAD0'")</f>
        <v>SALDO ADELANTAD0'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IF(C520&lt;0,"SALDO ADELANTADO","SALDO A FAVOR'")</f>
        <v>SALDO ADELANTADO</v>
      </c>
      <c r="Y523" s="15">
        <f>IF(C520&lt;=0,C520*-1)</f>
        <v>1429.17</v>
      </c>
      <c r="AA523" s="9">
        <v>45077</v>
      </c>
      <c r="AB523" s="8" t="s">
        <v>119</v>
      </c>
      <c r="AC523" s="8" t="s">
        <v>118</v>
      </c>
      <c r="AD523" s="10">
        <v>120</v>
      </c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R533</f>
        <v>1064.5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AN533</f>
        <v>1000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>
        <v>50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952</v>
      </c>
      <c r="C528" s="15">
        <v>59.14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788</v>
      </c>
      <c r="C531" s="15">
        <v>255.53</v>
      </c>
      <c r="E531" s="236" t="s">
        <v>14</v>
      </c>
      <c r="F531" s="236"/>
      <c r="G531" s="236"/>
      <c r="H531" s="10">
        <f>SUM(H517:H530)</f>
        <v>0</v>
      </c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236" t="s">
        <v>14</v>
      </c>
      <c r="AB531" s="236"/>
      <c r="AC531" s="236"/>
      <c r="AD531" s="10">
        <f>SUM(AD517:AD530)</f>
        <v>942</v>
      </c>
      <c r="AJ531" s="8"/>
      <c r="AK531" s="8"/>
      <c r="AL531" s="8"/>
      <c r="AM531" s="8"/>
      <c r="AN531" s="11"/>
      <c r="AO531" s="8"/>
    </row>
    <row r="532" spans="2:41">
      <c r="B532" s="18"/>
      <c r="C532" s="15"/>
      <c r="E532" s="19"/>
      <c r="F532" s="19"/>
      <c r="G532" s="19"/>
      <c r="N532" s="8"/>
      <c r="O532" s="8"/>
      <c r="P532" s="8"/>
      <c r="Q532" s="8"/>
      <c r="R532" s="11"/>
      <c r="S532" s="8"/>
      <c r="V532" s="1"/>
      <c r="X532" s="18"/>
      <c r="Y532" s="15"/>
      <c r="AA532" s="19"/>
      <c r="AB532" s="19"/>
      <c r="AC532" s="19"/>
      <c r="AJ532" s="8"/>
      <c r="AK532" s="8"/>
      <c r="AL532" s="8"/>
      <c r="AM532" s="8"/>
      <c r="AN532" s="11"/>
      <c r="AO532" s="8"/>
    </row>
    <row r="533" spans="2:41">
      <c r="B533" s="18"/>
      <c r="C533" s="15"/>
      <c r="N533" s="236" t="s">
        <v>14</v>
      </c>
      <c r="O533" s="236"/>
      <c r="P533" s="236"/>
      <c r="Q533" s="236"/>
      <c r="R533" s="11">
        <f>SUM(R517:R532)</f>
        <v>1064.5</v>
      </c>
      <c r="S533" s="8"/>
      <c r="V533" s="1"/>
      <c r="X533" s="18"/>
      <c r="Y533" s="15"/>
      <c r="AJ533" s="236" t="s">
        <v>14</v>
      </c>
      <c r="AK533" s="236"/>
      <c r="AL533" s="236"/>
      <c r="AM533" s="236"/>
      <c r="AN533" s="11">
        <f>SUM(AN517:AN532)</f>
        <v>1000</v>
      </c>
      <c r="AO533" s="8"/>
    </row>
    <row r="534" spans="2:41" ht="20.25" customHeight="1">
      <c r="B534" s="18"/>
      <c r="C534" s="15"/>
      <c r="N534" s="60">
        <v>20230616</v>
      </c>
      <c r="O534" s="60" t="s">
        <v>1129</v>
      </c>
      <c r="P534" s="60" t="s">
        <v>90</v>
      </c>
      <c r="Q534" s="61">
        <v>72.010000000000005</v>
      </c>
      <c r="R534" s="60">
        <v>41.149000000000001</v>
      </c>
      <c r="S534" s="60">
        <v>0</v>
      </c>
      <c r="V534" s="1"/>
      <c r="X534" s="18"/>
      <c r="Y534" s="15"/>
    </row>
    <row r="535" spans="2:41" ht="21" customHeight="1">
      <c r="B535" s="18"/>
      <c r="C535" s="15"/>
      <c r="N535" s="60">
        <v>20230621</v>
      </c>
      <c r="O535" s="60" t="s">
        <v>1129</v>
      </c>
      <c r="P535" s="60" t="s">
        <v>90</v>
      </c>
      <c r="Q535" s="61">
        <v>73</v>
      </c>
      <c r="R535" s="60">
        <v>41.716000000000001</v>
      </c>
      <c r="S535" s="60">
        <v>0</v>
      </c>
      <c r="V535" s="1"/>
      <c r="X535" s="18"/>
      <c r="Y535" s="15"/>
    </row>
    <row r="536" spans="2:41" ht="17.25" customHeight="1">
      <c r="B536" s="18"/>
      <c r="C536" s="15"/>
      <c r="E536" s="20"/>
      <c r="N536" s="60">
        <v>20230626</v>
      </c>
      <c r="O536" s="60" t="s">
        <v>1129</v>
      </c>
      <c r="P536" s="60" t="s">
        <v>90</v>
      </c>
      <c r="Q536" s="61">
        <v>70.010000000000005</v>
      </c>
      <c r="R536" s="60">
        <v>40.006</v>
      </c>
      <c r="S536" s="60">
        <v>44</v>
      </c>
      <c r="V536" s="1"/>
      <c r="X536" s="18"/>
      <c r="Y536" s="15"/>
      <c r="AA536" s="20"/>
    </row>
    <row r="537" spans="2:41" ht="17.25" customHeight="1">
      <c r="B537" s="18"/>
      <c r="C537" s="15"/>
      <c r="N537" s="60">
        <v>20230628</v>
      </c>
      <c r="O537" s="60" t="s">
        <v>1129</v>
      </c>
      <c r="P537" s="60" t="s">
        <v>90</v>
      </c>
      <c r="Q537" s="61">
        <v>40.51</v>
      </c>
      <c r="R537" s="60">
        <v>23.15</v>
      </c>
      <c r="S537" s="60">
        <v>0</v>
      </c>
      <c r="V537" s="1"/>
      <c r="X537" s="18"/>
      <c r="Y537" s="15"/>
    </row>
    <row r="538" spans="2:41">
      <c r="B538" s="21" t="s">
        <v>28</v>
      </c>
      <c r="C538" s="22">
        <f>SUM(C523:C537)</f>
        <v>1429.17</v>
      </c>
      <c r="V538" s="1"/>
      <c r="X538" s="21" t="s">
        <v>28</v>
      </c>
      <c r="Y538" s="22">
        <f>SUM(Y523:Y537)</f>
        <v>2429.17</v>
      </c>
    </row>
    <row r="539" spans="2:41">
      <c r="D539" t="s">
        <v>29</v>
      </c>
      <c r="E539" t="s">
        <v>30</v>
      </c>
      <c r="V539" s="1"/>
      <c r="Z539" t="s">
        <v>29</v>
      </c>
      <c r="AA539" t="s">
        <v>30</v>
      </c>
    </row>
    <row r="540" spans="2:41">
      <c r="E540" s="5" t="s">
        <v>31</v>
      </c>
      <c r="V540" s="1"/>
      <c r="AA540" s="5" t="s">
        <v>31</v>
      </c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V550" s="1"/>
    </row>
    <row r="551" spans="1:43">
      <c r="H551" s="237" t="s">
        <v>32</v>
      </c>
      <c r="I551" s="237"/>
      <c r="J551" s="237"/>
      <c r="V551" s="1"/>
      <c r="AA551" s="237" t="s">
        <v>33</v>
      </c>
      <c r="AB551" s="237"/>
      <c r="AC551" s="237"/>
    </row>
    <row r="552" spans="1:43">
      <c r="H552" s="237"/>
      <c r="I552" s="237"/>
      <c r="J552" s="237"/>
      <c r="V552" s="1"/>
      <c r="AA552" s="237"/>
      <c r="AB552" s="237"/>
      <c r="AC552" s="237"/>
    </row>
    <row r="553" spans="1:43">
      <c r="V553" s="1"/>
    </row>
    <row r="554" spans="1:43">
      <c r="V554" s="1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67</v>
      </c>
      <c r="C556" s="4">
        <f>IF(X515="PAGADO",0,Y520)</f>
        <v>-1487.17</v>
      </c>
      <c r="E556" s="238" t="s">
        <v>1106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1106</v>
      </c>
      <c r="AB556" s="238"/>
      <c r="AC556" s="238"/>
      <c r="AD556" s="238"/>
    </row>
    <row r="557" spans="1:43">
      <c r="B557" s="5" t="s">
        <v>7</v>
      </c>
      <c r="C557" s="6">
        <f>H572</f>
        <v>2600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45088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15</v>
      </c>
      <c r="C559" s="6">
        <f>IF(C556&gt;0,C556+C557,C557)</f>
        <v>2600</v>
      </c>
      <c r="E559" s="9">
        <v>45091</v>
      </c>
      <c r="F559" s="8" t="s">
        <v>176</v>
      </c>
      <c r="G559" s="8" t="s">
        <v>1149</v>
      </c>
      <c r="H559" s="10">
        <v>310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5" t="s">
        <v>16</v>
      </c>
      <c r="C560" s="4">
        <f>C580</f>
        <v>1826.51</v>
      </c>
      <c r="E560" s="9">
        <v>45105</v>
      </c>
      <c r="F560" s="8" t="s">
        <v>176</v>
      </c>
      <c r="G560" s="8" t="s">
        <v>406</v>
      </c>
      <c r="H560" s="10">
        <v>285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Y580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>
        <f>C559-C560</f>
        <v>773.49</v>
      </c>
      <c r="E561" s="9">
        <v>45050</v>
      </c>
      <c r="F561" s="8" t="s">
        <v>72</v>
      </c>
      <c r="G561" s="8" t="s">
        <v>147</v>
      </c>
      <c r="H561" s="10">
        <v>390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45055</v>
      </c>
      <c r="F562" s="8" t="s">
        <v>72</v>
      </c>
      <c r="G562" s="8" t="s">
        <v>218</v>
      </c>
      <c r="H562" s="10">
        <v>180</v>
      </c>
      <c r="N562" s="8"/>
      <c r="O562" s="8"/>
      <c r="P562" s="8"/>
      <c r="Q562" s="8"/>
      <c r="R562" s="11"/>
      <c r="S562" s="8"/>
      <c r="V562" s="1"/>
      <c r="X562" s="239" t="str">
        <f>IF(Y561&lt;0,"NO PAGAR","COBRAR'")</f>
        <v>COBRAR'</v>
      </c>
      <c r="Y562" s="239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39" t="str">
        <f>IF(C561&lt;0,"NO PAGAR","COBRAR'")</f>
        <v>COBRAR'</v>
      </c>
      <c r="C563" s="239"/>
      <c r="E563" s="9">
        <v>45057</v>
      </c>
      <c r="F563" s="8" t="s">
        <v>72</v>
      </c>
      <c r="G563" s="8" t="s">
        <v>112</v>
      </c>
      <c r="H563" s="10">
        <v>170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0" t="s">
        <v>16</v>
      </c>
      <c r="C564" s="240"/>
      <c r="E564" s="9">
        <v>45003</v>
      </c>
      <c r="F564" s="8" t="s">
        <v>72</v>
      </c>
      <c r="G564" s="8" t="s">
        <v>147</v>
      </c>
      <c r="H564" s="10">
        <v>390</v>
      </c>
      <c r="N564" s="8"/>
      <c r="O564" s="8"/>
      <c r="P564" s="8"/>
      <c r="Q564" s="8"/>
      <c r="R564" s="11"/>
      <c r="S564" s="8"/>
      <c r="V564" s="1"/>
      <c r="X564" s="240" t="s">
        <v>16</v>
      </c>
      <c r="Y564" s="240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str">
        <f>IF(Y520&lt;0,"SALDO ADELANTADO","SALDO A FAVOR '")</f>
        <v>SALDO ADELANTADO</v>
      </c>
      <c r="C565" s="15">
        <f>IF(Y520&lt;=0,Y520*-1)</f>
        <v>1487.17</v>
      </c>
      <c r="E565" s="9">
        <v>45071</v>
      </c>
      <c r="F565" s="8" t="s">
        <v>72</v>
      </c>
      <c r="G565" s="8" t="s">
        <v>147</v>
      </c>
      <c r="H565" s="10">
        <v>380</v>
      </c>
      <c r="N565" s="8"/>
      <c r="O565" s="8"/>
      <c r="P565" s="8"/>
      <c r="Q565" s="8"/>
      <c r="R565" s="11"/>
      <c r="S565" s="8"/>
      <c r="V565" s="1"/>
      <c r="X565" s="14" t="str">
        <f>IF(C561&lt;0,"SALDO ADELANTADO","SALDO A FAVOR'")</f>
        <v>SALDO A FAVOR'</v>
      </c>
      <c r="Y565" s="15" t="b">
        <f>IF(C561&lt;=0,C561*-1)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0</v>
      </c>
      <c r="E566" s="9">
        <v>45076</v>
      </c>
      <c r="F566" s="8" t="s">
        <v>120</v>
      </c>
      <c r="G566" s="8" t="s">
        <v>112</v>
      </c>
      <c r="H566" s="10">
        <v>210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6" t="s">
        <v>14</v>
      </c>
      <c r="F572" s="236"/>
      <c r="G572" s="236"/>
      <c r="H572" s="10">
        <f>SUM(H558:H571)</f>
        <v>2600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15">
        <v>339.34</v>
      </c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N575" t="s">
        <v>245</v>
      </c>
      <c r="O575" s="27">
        <v>0.25998842592592603</v>
      </c>
      <c r="P575">
        <v>20230701</v>
      </c>
      <c r="Q575" t="s">
        <v>1129</v>
      </c>
      <c r="R575" t="s">
        <v>227</v>
      </c>
      <c r="S575" t="s">
        <v>90</v>
      </c>
      <c r="T575" s="65">
        <v>64</v>
      </c>
      <c r="U575" s="65">
        <v>36.569000000000003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0.49709490740740703</v>
      </c>
      <c r="P576">
        <v>20230709</v>
      </c>
      <c r="Q576" t="s">
        <v>1129</v>
      </c>
      <c r="R576" t="s">
        <v>227</v>
      </c>
      <c r="S576" t="s">
        <v>90</v>
      </c>
      <c r="T576" s="65">
        <v>68</v>
      </c>
      <c r="U576" s="65">
        <v>38.857999999999997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0.65501157407407395</v>
      </c>
      <c r="P577">
        <v>20230705</v>
      </c>
      <c r="Q577" t="s">
        <v>1129</v>
      </c>
      <c r="R577" t="s">
        <v>227</v>
      </c>
      <c r="S577" t="s">
        <v>90</v>
      </c>
      <c r="T577" s="65">
        <v>72.84</v>
      </c>
      <c r="U577" s="65">
        <v>41.621000000000002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0.768935185185185</v>
      </c>
      <c r="P578">
        <v>20230712</v>
      </c>
      <c r="Q578" t="s">
        <v>1129</v>
      </c>
      <c r="R578" t="s">
        <v>227</v>
      </c>
      <c r="S578" t="s">
        <v>90</v>
      </c>
      <c r="T578" s="65">
        <v>70</v>
      </c>
      <c r="U578" s="65">
        <v>39.997999999999998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0.51361111111111102</v>
      </c>
      <c r="P579">
        <v>20230714</v>
      </c>
      <c r="Q579" t="s">
        <v>1129</v>
      </c>
      <c r="R579" t="s">
        <v>227</v>
      </c>
      <c r="S579" t="s">
        <v>90</v>
      </c>
      <c r="T579" s="65">
        <v>64.5</v>
      </c>
      <c r="U579" s="65">
        <v>36.856000000000002</v>
      </c>
      <c r="V579" s="1"/>
      <c r="X579" s="18"/>
      <c r="Y579" s="15"/>
    </row>
    <row r="580" spans="2:27">
      <c r="B580" s="21" t="s">
        <v>28</v>
      </c>
      <c r="C580" s="22">
        <f>SUM(C565:C579)</f>
        <v>1826.51</v>
      </c>
      <c r="D580" t="s">
        <v>29</v>
      </c>
      <c r="E580" t="s">
        <v>30</v>
      </c>
      <c r="V580" s="1"/>
      <c r="X580" s="21" t="s">
        <v>28</v>
      </c>
      <c r="Y580" s="22">
        <f>SUM(Y565:Y579)</f>
        <v>0</v>
      </c>
      <c r="Z580" t="s">
        <v>29</v>
      </c>
      <c r="AA580" t="s">
        <v>30</v>
      </c>
    </row>
    <row r="581" spans="2:27">
      <c r="E581" s="5" t="s">
        <v>31</v>
      </c>
      <c r="V581" s="1"/>
      <c r="AA581" s="5" t="s">
        <v>31</v>
      </c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>
      <c r="V594" s="1"/>
      <c r="AC594" s="242" t="s">
        <v>0</v>
      </c>
      <c r="AD594" s="242"/>
      <c r="AE594" s="242"/>
    </row>
    <row r="595" spans="2:41">
      <c r="H595" s="237" t="s">
        <v>1</v>
      </c>
      <c r="I595" s="237"/>
      <c r="J595" s="237"/>
      <c r="V595" s="1"/>
      <c r="AC595" s="242"/>
      <c r="AD595" s="242"/>
      <c r="AE595" s="242"/>
    </row>
    <row r="596" spans="2:41">
      <c r="H596" s="237"/>
      <c r="I596" s="237"/>
      <c r="J596" s="237"/>
      <c r="V596" s="1"/>
      <c r="AC596" s="242"/>
      <c r="AD596" s="242"/>
      <c r="AE596" s="242"/>
    </row>
    <row r="597" spans="2:41">
      <c r="V597" s="1"/>
    </row>
    <row r="598" spans="2:41">
      <c r="V598" s="1"/>
    </row>
    <row r="599" spans="2:41" ht="23.25">
      <c r="B599" s="2" t="s">
        <v>59</v>
      </c>
      <c r="V599" s="1"/>
      <c r="X599" s="2" t="s">
        <v>59</v>
      </c>
    </row>
    <row r="600" spans="2:41" ht="23.25">
      <c r="B600" s="3" t="s">
        <v>5</v>
      </c>
      <c r="C600" s="4">
        <f>IF(X556="PAGADO",0,Y561)</f>
        <v>0</v>
      </c>
      <c r="E600" s="238" t="s">
        <v>1111</v>
      </c>
      <c r="F600" s="238"/>
      <c r="G600" s="238"/>
      <c r="H600" s="238"/>
      <c r="V600" s="1"/>
      <c r="X600" s="3" t="s">
        <v>5</v>
      </c>
      <c r="Y600" s="4">
        <f>IF(B600="PAGADO",0,C605)</f>
        <v>-867.90000000000009</v>
      </c>
      <c r="AA600" s="238" t="s">
        <v>1097</v>
      </c>
      <c r="AB600" s="238"/>
      <c r="AC600" s="238"/>
      <c r="AD600" s="238"/>
    </row>
    <row r="601" spans="2:41">
      <c r="B601" s="5" t="s">
        <v>7</v>
      </c>
      <c r="C601" s="6">
        <f>H616</f>
        <v>1320</v>
      </c>
      <c r="E601" s="7" t="s">
        <v>8</v>
      </c>
      <c r="F601" s="7" t="s">
        <v>9</v>
      </c>
      <c r="G601" s="7" t="s">
        <v>10</v>
      </c>
      <c r="H601" s="7" t="s">
        <v>11</v>
      </c>
      <c r="N601" s="7" t="s">
        <v>8</v>
      </c>
      <c r="O601" s="7" t="s">
        <v>12</v>
      </c>
      <c r="P601" s="7" t="s">
        <v>11</v>
      </c>
      <c r="Q601" s="7" t="s">
        <v>13</v>
      </c>
      <c r="R601" s="7" t="s">
        <v>14</v>
      </c>
      <c r="S601" s="8"/>
      <c r="V601" s="1"/>
      <c r="X601" s="5" t="s">
        <v>7</v>
      </c>
      <c r="Y601" s="6">
        <f>AD616</f>
        <v>225</v>
      </c>
      <c r="AA601" s="7" t="s">
        <v>8</v>
      </c>
      <c r="AB601" s="7" t="s">
        <v>9</v>
      </c>
      <c r="AC601" s="7" t="s">
        <v>10</v>
      </c>
      <c r="AD601" s="7" t="s">
        <v>11</v>
      </c>
      <c r="AJ601" s="7" t="s">
        <v>8</v>
      </c>
      <c r="AK601" s="7" t="s">
        <v>12</v>
      </c>
      <c r="AL601" s="7" t="s">
        <v>11</v>
      </c>
      <c r="AM601" s="7" t="s">
        <v>13</v>
      </c>
      <c r="AN601" s="7" t="s">
        <v>14</v>
      </c>
      <c r="AO601" s="8"/>
    </row>
    <row r="602" spans="2:41">
      <c r="C602" s="4"/>
      <c r="E602" s="9">
        <v>45047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1151</v>
      </c>
      <c r="P602" s="8"/>
      <c r="Q602" s="8"/>
      <c r="R602" s="11">
        <v>100</v>
      </c>
      <c r="S602" s="8"/>
      <c r="V602" s="1"/>
      <c r="Y602" s="4"/>
      <c r="AA602" s="9">
        <v>45112</v>
      </c>
      <c r="AB602" s="8" t="s">
        <v>876</v>
      </c>
      <c r="AC602" s="8" t="s">
        <v>81</v>
      </c>
      <c r="AD602" s="10">
        <v>225</v>
      </c>
      <c r="AJ602" s="23">
        <v>45145</v>
      </c>
      <c r="AK602" s="8" t="s">
        <v>51</v>
      </c>
      <c r="AL602" s="8"/>
      <c r="AM602" s="8"/>
      <c r="AN602" s="11">
        <v>800</v>
      </c>
      <c r="AO602" s="8"/>
    </row>
    <row r="603" spans="2:41">
      <c r="B603" s="5" t="s">
        <v>15</v>
      </c>
      <c r="C603" s="6">
        <f>IF(C600&gt;0,C600+C601,C601)</f>
        <v>1320</v>
      </c>
      <c r="E603" s="9">
        <v>45054</v>
      </c>
      <c r="F603" s="8" t="s">
        <v>1150</v>
      </c>
      <c r="G603" s="8" t="s">
        <v>112</v>
      </c>
      <c r="H603" s="10">
        <v>135</v>
      </c>
      <c r="N603" s="23">
        <v>45140</v>
      </c>
      <c r="O603" s="8" t="s">
        <v>456</v>
      </c>
      <c r="P603" s="8"/>
      <c r="Q603" s="8"/>
      <c r="R603" s="11">
        <v>1700</v>
      </c>
      <c r="S603" s="8"/>
      <c r="V603" s="1"/>
      <c r="X603" s="5" t="s">
        <v>15</v>
      </c>
      <c r="Y603" s="6">
        <f>IF(Y600&gt;0,Y600+Y601,Y601)</f>
        <v>225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5" t="s">
        <v>16</v>
      </c>
      <c r="C604" s="4">
        <f>C627</f>
        <v>2187.9</v>
      </c>
      <c r="E604" s="9">
        <v>45066</v>
      </c>
      <c r="F604" s="8" t="s">
        <v>1150</v>
      </c>
      <c r="G604" s="8" t="s">
        <v>112</v>
      </c>
      <c r="H604" s="10">
        <v>150</v>
      </c>
      <c r="N604" s="8"/>
      <c r="O604" s="8"/>
      <c r="P604" s="8"/>
      <c r="Q604" s="8"/>
      <c r="R604" s="11"/>
      <c r="S604" s="8"/>
      <c r="V604" s="1"/>
      <c r="X604" s="5" t="s">
        <v>16</v>
      </c>
      <c r="Y604" s="4">
        <f>Y627</f>
        <v>1745.01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2" t="s">
        <v>17</v>
      </c>
      <c r="C605" s="13">
        <f>C603-C604</f>
        <v>-867.90000000000009</v>
      </c>
      <c r="E605" s="9">
        <v>45068</v>
      </c>
      <c r="F605" s="8" t="s">
        <v>922</v>
      </c>
      <c r="G605" s="8" t="s">
        <v>1117</v>
      </c>
      <c r="H605" s="10">
        <v>140</v>
      </c>
      <c r="I605" s="94"/>
      <c r="N605" s="8"/>
      <c r="O605" s="8"/>
      <c r="P605" s="8"/>
      <c r="Q605" s="8"/>
      <c r="R605" s="11"/>
      <c r="S605" s="8"/>
      <c r="V605" s="1"/>
      <c r="X605" s="12" t="s">
        <v>18</v>
      </c>
      <c r="Y605" s="13">
        <f>Y603-Y604</f>
        <v>-1520.01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 ht="26.25">
      <c r="B606" s="241" t="str">
        <f>IF(C605&lt;0,"NO PAGAR","COBRAR")</f>
        <v>NO PAGAR</v>
      </c>
      <c r="C606" s="241"/>
      <c r="E606" s="9">
        <v>45099</v>
      </c>
      <c r="F606" s="8" t="s">
        <v>185</v>
      </c>
      <c r="G606" s="8" t="s">
        <v>147</v>
      </c>
      <c r="H606" s="10">
        <v>330</v>
      </c>
      <c r="N606" s="8"/>
      <c r="O606" s="8"/>
      <c r="P606" s="8"/>
      <c r="Q606" s="8"/>
      <c r="R606" s="11"/>
      <c r="S606" s="8"/>
      <c r="V606" s="1"/>
      <c r="X606" s="241" t="str">
        <f>IF(Y605&lt;0,"NO PAGAR","COBRAR")</f>
        <v>NO PAGAR</v>
      </c>
      <c r="Y606" s="241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240" t="s">
        <v>16</v>
      </c>
      <c r="C607" s="240"/>
      <c r="E607" s="9">
        <v>45100</v>
      </c>
      <c r="F607" s="8" t="s">
        <v>185</v>
      </c>
      <c r="G607" s="8" t="s">
        <v>106</v>
      </c>
      <c r="H607" s="10">
        <v>200</v>
      </c>
      <c r="N607" s="8"/>
      <c r="O607" s="8"/>
      <c r="P607" s="8"/>
      <c r="Q607" s="8"/>
      <c r="R607" s="11"/>
      <c r="S607" s="8"/>
      <c r="V607" s="1"/>
      <c r="X607" s="240" t="s">
        <v>16</v>
      </c>
      <c r="Y607" s="240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4" t="str">
        <f>IF(C641&lt;0,"SALDO A FAVOR","SALDO ADELANTAD0'")</f>
        <v>SALDO ADELANTAD0'</v>
      </c>
      <c r="C608" s="15">
        <f>IF(Y556&lt;=0,Y556*-1)</f>
        <v>0</v>
      </c>
      <c r="E608" s="9">
        <v>45115</v>
      </c>
      <c r="F608" s="8" t="s">
        <v>185</v>
      </c>
      <c r="G608" s="8" t="s">
        <v>122</v>
      </c>
      <c r="H608" s="10">
        <v>110</v>
      </c>
      <c r="I608" t="s">
        <v>1152</v>
      </c>
      <c r="N608" s="8"/>
      <c r="O608" s="8"/>
      <c r="P608" s="8"/>
      <c r="Q608" s="8"/>
      <c r="R608" s="11"/>
      <c r="S608" s="8"/>
      <c r="V608" s="1"/>
      <c r="X608" s="14" t="str">
        <f>IF(C605&lt;0,"SALDO ADELANTADO","SALDO A FAVOR'")</f>
        <v>SALDO ADELANTADO</v>
      </c>
      <c r="Y608" s="15">
        <f>IF(C605&lt;=0,C605*-1)</f>
        <v>867.90000000000009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19</v>
      </c>
      <c r="C609" s="15">
        <f>R618</f>
        <v>1800</v>
      </c>
      <c r="E609" s="9">
        <v>45103</v>
      </c>
      <c r="F609" s="8" t="s">
        <v>119</v>
      </c>
      <c r="G609" s="8" t="s">
        <v>112</v>
      </c>
      <c r="H609" s="10">
        <v>120</v>
      </c>
      <c r="N609" s="8"/>
      <c r="O609" s="8"/>
      <c r="P609" s="8"/>
      <c r="Q609" s="8"/>
      <c r="R609" s="11"/>
      <c r="S609" s="8"/>
      <c r="V609" s="1"/>
      <c r="X609" s="16" t="s">
        <v>19</v>
      </c>
      <c r="Y609" s="15">
        <f>AN618</f>
        <v>800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20</v>
      </c>
      <c r="C610" s="15">
        <v>50</v>
      </c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20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21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21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22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22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23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879</v>
      </c>
      <c r="Y613" s="15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25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25</v>
      </c>
      <c r="Y614" s="15">
        <v>59.09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26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1153</v>
      </c>
      <c r="Y615" s="15">
        <v>18.02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27</v>
      </c>
      <c r="C616" s="15">
        <f>R626</f>
        <v>337.9</v>
      </c>
      <c r="E616" s="236" t="s">
        <v>14</v>
      </c>
      <c r="F616" s="236"/>
      <c r="G616" s="236"/>
      <c r="H616" s="10">
        <f>SUM(H602:H615)</f>
        <v>1320</v>
      </c>
      <c r="N616" s="8"/>
      <c r="O616" s="8"/>
      <c r="P616" s="8"/>
      <c r="Q616" s="8"/>
      <c r="R616" s="11"/>
      <c r="S616" s="8"/>
      <c r="V616" s="1"/>
      <c r="X616" s="16" t="s">
        <v>27</v>
      </c>
      <c r="Y616" s="15"/>
      <c r="AA616" s="236" t="s">
        <v>14</v>
      </c>
      <c r="AB616" s="236"/>
      <c r="AC616" s="236"/>
      <c r="AD616" s="10">
        <f>SUM(AD602:AD615)</f>
        <v>225</v>
      </c>
      <c r="AJ616" s="8"/>
      <c r="AK616" s="8"/>
      <c r="AL616" s="8"/>
      <c r="AM616" s="8"/>
      <c r="AN616" s="11"/>
      <c r="AO616" s="8"/>
    </row>
    <row r="617" spans="2:41">
      <c r="B617" s="18"/>
      <c r="C617" s="15"/>
      <c r="E617" s="19"/>
      <c r="F617" s="19"/>
      <c r="G617" s="19"/>
      <c r="N617" s="8"/>
      <c r="O617" s="8"/>
      <c r="P617" s="8"/>
      <c r="Q617" s="8"/>
      <c r="R617" s="11"/>
      <c r="S617" s="8"/>
      <c r="V617" s="1"/>
      <c r="X617" s="18"/>
      <c r="Y617" s="15"/>
      <c r="AA617" s="19"/>
      <c r="AB617" s="19"/>
      <c r="AC617" s="19"/>
      <c r="AJ617" s="8"/>
      <c r="AK617" s="8"/>
      <c r="AL617" s="8"/>
      <c r="AM617" s="8"/>
      <c r="AN617" s="11"/>
      <c r="AO617" s="8"/>
    </row>
    <row r="618" spans="2:41">
      <c r="B618" s="18"/>
      <c r="C618" s="15"/>
      <c r="N618" s="236" t="s">
        <v>14</v>
      </c>
      <c r="O618" s="236"/>
      <c r="P618" s="236"/>
      <c r="Q618" s="236"/>
      <c r="R618" s="11">
        <f>SUM(R602:R617)</f>
        <v>1800</v>
      </c>
      <c r="S618" s="8"/>
      <c r="V618" s="1"/>
      <c r="X618" s="18"/>
      <c r="Y618" s="15"/>
      <c r="AJ618" s="236" t="s">
        <v>14</v>
      </c>
      <c r="AK618" s="236"/>
      <c r="AL618" s="236"/>
      <c r="AM618" s="236"/>
      <c r="AN618" s="11">
        <f>SUM(AN602:AN617)</f>
        <v>800</v>
      </c>
      <c r="AO618" s="8"/>
    </row>
    <row r="619" spans="2:41">
      <c r="B619" s="18"/>
      <c r="C619" s="15"/>
      <c r="N619" s="53" t="s">
        <v>1129</v>
      </c>
      <c r="O619" s="54">
        <v>45124.579768520001</v>
      </c>
      <c r="P619" s="53" t="s">
        <v>90</v>
      </c>
      <c r="Q619" s="55">
        <v>37.426000000000002</v>
      </c>
      <c r="R619" s="55">
        <v>65.5</v>
      </c>
      <c r="S619" s="56" t="s">
        <v>1098</v>
      </c>
      <c r="V619" s="1"/>
      <c r="X619" s="18"/>
      <c r="Y619" s="15"/>
    </row>
    <row r="620" spans="2:41">
      <c r="B620" s="18"/>
      <c r="C620" s="15"/>
      <c r="N620" s="53" t="s">
        <v>1129</v>
      </c>
      <c r="O620" s="54">
        <v>45131.46859954</v>
      </c>
      <c r="P620" s="53" t="s">
        <v>90</v>
      </c>
      <c r="Q620" s="55">
        <v>24.001000000000001</v>
      </c>
      <c r="R620" s="55">
        <v>42</v>
      </c>
      <c r="S620" s="56" t="s">
        <v>1098</v>
      </c>
      <c r="V620" s="1"/>
      <c r="X620" s="18"/>
      <c r="Y620" s="15"/>
    </row>
    <row r="621" spans="2:41">
      <c r="B621" s="18"/>
      <c r="C621" s="15"/>
      <c r="E621" s="20"/>
      <c r="N621" s="53" t="s">
        <v>1129</v>
      </c>
      <c r="O621" s="54">
        <v>45125.726018519999</v>
      </c>
      <c r="P621" s="53" t="s">
        <v>90</v>
      </c>
      <c r="Q621" s="55">
        <v>34.283000000000001</v>
      </c>
      <c r="R621" s="55">
        <v>60</v>
      </c>
      <c r="S621" s="56" t="s">
        <v>1098</v>
      </c>
      <c r="V621" s="1"/>
      <c r="X621" s="18"/>
      <c r="Y621" s="15"/>
      <c r="AA621" s="20"/>
    </row>
    <row r="622" spans="2:41">
      <c r="B622" s="18"/>
      <c r="C622" s="15"/>
      <c r="N622" s="53" t="s">
        <v>1129</v>
      </c>
      <c r="O622" s="54">
        <v>45128.462152779997</v>
      </c>
      <c r="P622" s="53" t="s">
        <v>90</v>
      </c>
      <c r="Q622" s="55">
        <v>3.4569999999999999</v>
      </c>
      <c r="R622" s="55">
        <v>6.05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45128.540219909999</v>
      </c>
      <c r="P623" s="53" t="s">
        <v>90</v>
      </c>
      <c r="Q623" s="55">
        <v>28.792000000000002</v>
      </c>
      <c r="R623" s="55">
        <v>50.39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45132.675960649998</v>
      </c>
      <c r="P624" s="53" t="s">
        <v>90</v>
      </c>
      <c r="Q624" s="55">
        <v>30.834</v>
      </c>
      <c r="R624" s="55">
        <v>53.96</v>
      </c>
      <c r="S624" s="56" t="s">
        <v>1098</v>
      </c>
      <c r="V624" s="1"/>
      <c r="X624" s="18"/>
      <c r="Y624" s="15"/>
    </row>
    <row r="625" spans="1:43">
      <c r="B625" s="18"/>
      <c r="C625" s="15"/>
      <c r="N625" s="53" t="s">
        <v>1129</v>
      </c>
      <c r="O625" s="54">
        <v>45134.477858799997</v>
      </c>
      <c r="P625" s="53" t="s">
        <v>90</v>
      </c>
      <c r="Q625" s="55">
        <v>34.286999999999999</v>
      </c>
      <c r="R625" s="55">
        <v>60</v>
      </c>
      <c r="S625" s="56" t="s">
        <v>1098</v>
      </c>
      <c r="V625" s="1"/>
      <c r="X625" s="18"/>
      <c r="Y625" s="15"/>
    </row>
    <row r="626" spans="1:43">
      <c r="B626" s="16"/>
      <c r="C626" s="15"/>
      <c r="R626" s="67">
        <f>SUM(R619:R625)</f>
        <v>337.9</v>
      </c>
      <c r="V626" s="1"/>
      <c r="X626" s="16"/>
      <c r="Y626" s="15"/>
    </row>
    <row r="627" spans="1:43">
      <c r="B627" s="21" t="s">
        <v>28</v>
      </c>
      <c r="C627" s="22">
        <f>SUM(C608:C626)</f>
        <v>2187.9</v>
      </c>
      <c r="V627" s="1"/>
      <c r="X627" s="21" t="s">
        <v>28</v>
      </c>
      <c r="Y627" s="22">
        <f>SUM(Y608:Y626)</f>
        <v>1745.01</v>
      </c>
    </row>
    <row r="628" spans="1:43">
      <c r="D628" t="s">
        <v>29</v>
      </c>
      <c r="E628" t="s">
        <v>30</v>
      </c>
      <c r="V628" s="1"/>
      <c r="Z628" t="s">
        <v>29</v>
      </c>
      <c r="AA628" t="s">
        <v>30</v>
      </c>
    </row>
    <row r="629" spans="1:43">
      <c r="E629" s="5" t="s">
        <v>31</v>
      </c>
      <c r="V629" s="1"/>
      <c r="AA629" s="5" t="s">
        <v>31</v>
      </c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V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>
      <c r="V639" s="1"/>
    </row>
    <row r="640" spans="1:43">
      <c r="H640" s="237" t="s">
        <v>32</v>
      </c>
      <c r="I640" s="237"/>
      <c r="J640" s="237"/>
      <c r="V640" s="1"/>
      <c r="AA640" s="237" t="s">
        <v>33</v>
      </c>
      <c r="AB640" s="237"/>
      <c r="AC640" s="237"/>
    </row>
    <row r="641" spans="2:41">
      <c r="H641" s="237"/>
      <c r="I641" s="237"/>
      <c r="J641" s="237"/>
      <c r="V641" s="1"/>
      <c r="AA641" s="237"/>
      <c r="AB641" s="237"/>
      <c r="AC641" s="237"/>
    </row>
    <row r="642" spans="2:41">
      <c r="V642" s="1"/>
    </row>
    <row r="643" spans="2:41">
      <c r="V643" s="1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91</v>
      </c>
      <c r="C645" s="4">
        <f>IF(X600="PAGADO",0,Y605)</f>
        <v>-1520.01</v>
      </c>
      <c r="E645" s="238" t="s">
        <v>1111</v>
      </c>
      <c r="F645" s="238"/>
      <c r="G645" s="238"/>
      <c r="H645" s="238"/>
      <c r="V645" s="1"/>
      <c r="X645" s="3" t="s">
        <v>91</v>
      </c>
      <c r="Y645" s="4">
        <f>IF(B645="PAGADO",0,C650)</f>
        <v>0</v>
      </c>
      <c r="AA645" s="238" t="s">
        <v>1111</v>
      </c>
      <c r="AB645" s="238"/>
      <c r="AC645" s="238"/>
      <c r="AD645" s="238"/>
    </row>
    <row r="646" spans="2:41">
      <c r="B646" s="5" t="s">
        <v>7</v>
      </c>
      <c r="C646" s="6">
        <f>H661</f>
        <v>3770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760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45107</v>
      </c>
      <c r="F647" s="8" t="s">
        <v>317</v>
      </c>
      <c r="G647" s="8" t="s">
        <v>318</v>
      </c>
      <c r="H647" s="10">
        <v>160</v>
      </c>
      <c r="N647" s="23">
        <v>45152</v>
      </c>
      <c r="O647" s="8" t="s">
        <v>51</v>
      </c>
      <c r="P647" s="8"/>
      <c r="Q647" s="8"/>
      <c r="R647" s="11">
        <v>200</v>
      </c>
      <c r="S647" s="8"/>
      <c r="V647" s="1"/>
      <c r="Y647" s="4"/>
      <c r="AA647" s="9">
        <v>45139</v>
      </c>
      <c r="AB647" s="8" t="s">
        <v>317</v>
      </c>
      <c r="AC647" s="8" t="s">
        <v>318</v>
      </c>
      <c r="AD647" s="10">
        <v>140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>
        <f>IF(C645&gt;0,C645+C646,C646)</f>
        <v>3770</v>
      </c>
      <c r="E648" s="9">
        <v>45085</v>
      </c>
      <c r="F648" s="8" t="s">
        <v>292</v>
      </c>
      <c r="G648" s="8" t="s">
        <v>81</v>
      </c>
      <c r="H648" s="10">
        <v>170</v>
      </c>
      <c r="N648" s="23">
        <v>45155</v>
      </c>
      <c r="O648" s="8" t="s">
        <v>1154</v>
      </c>
      <c r="P648" s="8"/>
      <c r="Q648" s="8"/>
      <c r="R648" s="11">
        <v>100</v>
      </c>
      <c r="S648" s="8"/>
      <c r="V648" s="1"/>
      <c r="X648" s="5" t="s">
        <v>15</v>
      </c>
      <c r="Y648" s="6">
        <f>IF(Y645&gt;0,Y645+Y646,Y646)</f>
        <v>760</v>
      </c>
      <c r="AA648" s="9">
        <v>45148</v>
      </c>
      <c r="AB648" s="8" t="s">
        <v>317</v>
      </c>
      <c r="AC648" s="8" t="s">
        <v>81</v>
      </c>
      <c r="AD648" s="10">
        <v>130</v>
      </c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>
        <f>C669</f>
        <v>1820.01</v>
      </c>
      <c r="E649" s="9">
        <v>45090</v>
      </c>
      <c r="F649" s="8" t="s">
        <v>292</v>
      </c>
      <c r="G649" s="8" t="s">
        <v>73</v>
      </c>
      <c r="H649" s="10">
        <v>170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>
        <f>Y669</f>
        <v>352.03</v>
      </c>
      <c r="AA649" s="9">
        <v>45118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>
      <c r="B650" s="12" t="s">
        <v>37</v>
      </c>
      <c r="C650" s="13">
        <f>C648-C649</f>
        <v>1949.99</v>
      </c>
      <c r="E650" s="9">
        <v>45092</v>
      </c>
      <c r="F650" s="8" t="s">
        <v>292</v>
      </c>
      <c r="G650" s="8" t="s">
        <v>293</v>
      </c>
      <c r="H650" s="10">
        <v>380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>
        <f>Y648-Y649</f>
        <v>407.97</v>
      </c>
      <c r="AA650" s="9">
        <v>45127</v>
      </c>
      <c r="AB650" s="8" t="s">
        <v>285</v>
      </c>
      <c r="AC650" s="8" t="s">
        <v>883</v>
      </c>
      <c r="AD650" s="10">
        <v>160</v>
      </c>
      <c r="AJ650" s="8"/>
      <c r="AK650" s="8"/>
      <c r="AL650" s="8"/>
      <c r="AM650" s="8"/>
      <c r="AN650" s="11"/>
      <c r="AO650" s="8"/>
    </row>
    <row r="651" spans="2:41" ht="23.25">
      <c r="B651" s="12"/>
      <c r="C651" s="26"/>
      <c r="E651" s="9">
        <v>45111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239" t="str">
        <f>IF(Y650&lt;0,"NO PAGAR","COBRAR'")</f>
        <v>COBRAR'</v>
      </c>
      <c r="Y651" s="239"/>
      <c r="AA651" s="9">
        <v>45098</v>
      </c>
      <c r="AB651" s="8" t="s">
        <v>292</v>
      </c>
      <c r="AC651" s="8" t="s">
        <v>73</v>
      </c>
      <c r="AD651" s="10">
        <v>170</v>
      </c>
      <c r="AJ651" s="8"/>
      <c r="AK651" s="8"/>
      <c r="AL651" s="8"/>
      <c r="AM651" s="8"/>
      <c r="AN651" s="11"/>
      <c r="AO651" s="8"/>
    </row>
    <row r="652" spans="2:41" ht="23.25">
      <c r="B652" s="239" t="str">
        <f>IF(C650&lt;0,"NO PAGAR","COBRAR'")</f>
        <v>COBRAR'</v>
      </c>
      <c r="C652" s="239"/>
      <c r="E652" s="9">
        <v>45116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2"/>
      <c r="Y652" s="2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240" t="s">
        <v>16</v>
      </c>
      <c r="C653" s="240"/>
      <c r="E653" s="9">
        <v>45119</v>
      </c>
      <c r="F653" s="8" t="s">
        <v>1155</v>
      </c>
      <c r="G653" s="8" t="s">
        <v>578</v>
      </c>
      <c r="H653" s="10">
        <v>460</v>
      </c>
      <c r="N653" s="8"/>
      <c r="O653" s="8"/>
      <c r="P653" s="8"/>
      <c r="Q653" s="8"/>
      <c r="R653" s="11"/>
      <c r="S653" s="8"/>
      <c r="V653" s="1"/>
      <c r="X653" s="240" t="s">
        <v>16</v>
      </c>
      <c r="Y653" s="240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4" t="str">
        <f>IF(Y605&lt;0,"SALDO ADELANTADO","SALDO A FAVOR '")</f>
        <v>SALDO ADELANTADO</v>
      </c>
      <c r="C654" s="15">
        <f>IF(Y605&lt;=0,Y605*-1)</f>
        <v>1520.01</v>
      </c>
      <c r="E654" s="9">
        <v>45121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4" t="str">
        <f>IF(C650&lt;0,"SALDO ADELANTADO","SALDO A FAVOR'")</f>
        <v>SALDO A FAVOR'</v>
      </c>
      <c r="Y654" s="15" t="b">
        <f>IF(C650&lt;=0,C650*-1)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300</v>
      </c>
      <c r="E655" s="9">
        <v>45125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0</v>
      </c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45132</v>
      </c>
      <c r="F656" s="8" t="s">
        <v>289</v>
      </c>
      <c r="G656" s="8" t="s">
        <v>573</v>
      </c>
      <c r="H656" s="10">
        <v>285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45135</v>
      </c>
      <c r="F657" s="8" t="s">
        <v>289</v>
      </c>
      <c r="G657" s="8" t="s">
        <v>580</v>
      </c>
      <c r="H657" s="10">
        <v>330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45083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45093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45104</v>
      </c>
      <c r="F660" s="8" t="s">
        <v>574</v>
      </c>
      <c r="G660" s="8" t="s">
        <v>81</v>
      </c>
      <c r="H660" s="10">
        <v>210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6" t="s">
        <v>14</v>
      </c>
      <c r="F661" s="236"/>
      <c r="G661" s="236"/>
      <c r="H661" s="10">
        <f>SUM(H647:H660)</f>
        <v>3770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36" t="s">
        <v>14</v>
      </c>
      <c r="AB661" s="236"/>
      <c r="AC661" s="236"/>
      <c r="AD661" s="10">
        <f>SUM(AD647:AD660)</f>
        <v>760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AN667</f>
        <v>352.03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N663" s="236" t="s">
        <v>14</v>
      </c>
      <c r="O663" s="236"/>
      <c r="P663" s="236"/>
      <c r="Q663" s="236"/>
      <c r="R663" s="11">
        <f>SUM(R647:R662)</f>
        <v>300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0</v>
      </c>
      <c r="AO663" s="8"/>
    </row>
    <row r="664" spans="2:42">
      <c r="B664" s="18"/>
      <c r="C664" s="15"/>
      <c r="V664" s="1"/>
      <c r="X664" s="18"/>
      <c r="Y664" s="15"/>
      <c r="AJ664" s="68">
        <v>0.69174768518518504</v>
      </c>
      <c r="AK664" s="69">
        <v>20230801</v>
      </c>
      <c r="AL664" s="69" t="s">
        <v>1129</v>
      </c>
      <c r="AM664" s="69" t="s">
        <v>90</v>
      </c>
      <c r="AN664" s="69">
        <v>152</v>
      </c>
      <c r="AO664" s="70">
        <v>86857</v>
      </c>
      <c r="AP664" s="69">
        <v>585956</v>
      </c>
    </row>
    <row r="665" spans="2:42">
      <c r="B665" s="18"/>
      <c r="C665" s="15"/>
      <c r="V665" s="1"/>
      <c r="X665" s="18"/>
      <c r="Y665" s="15"/>
      <c r="AJ665" s="68">
        <v>0.70434027777777797</v>
      </c>
      <c r="AK665" s="69">
        <v>20230807</v>
      </c>
      <c r="AL665" s="69" t="s">
        <v>1129</v>
      </c>
      <c r="AM665" s="69" t="s">
        <v>90</v>
      </c>
      <c r="AN665" s="69">
        <v>150.01</v>
      </c>
      <c r="AO665" s="70">
        <v>85721</v>
      </c>
      <c r="AP665" s="69">
        <v>0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0.76175925925926002</v>
      </c>
      <c r="AK666" s="69">
        <v>20230810</v>
      </c>
      <c r="AL666" s="69" t="s">
        <v>1129</v>
      </c>
      <c r="AM666" s="69" t="s">
        <v>90</v>
      </c>
      <c r="AN666" s="69">
        <v>50.02</v>
      </c>
      <c r="AO666" s="70">
        <v>28581</v>
      </c>
      <c r="AP666" s="69">
        <v>0</v>
      </c>
    </row>
    <row r="667" spans="2:42">
      <c r="B667" s="18"/>
      <c r="C667" s="15"/>
      <c r="V667" s="1"/>
      <c r="X667" s="18"/>
      <c r="Y667" s="15"/>
      <c r="AN667" s="5">
        <f>SUM(AN664:AN666)</f>
        <v>352.03</v>
      </c>
    </row>
    <row r="668" spans="2:42">
      <c r="B668" s="18"/>
      <c r="C668" s="15"/>
      <c r="V668" s="1"/>
      <c r="X668" s="18"/>
      <c r="Y668" s="15"/>
    </row>
    <row r="669" spans="2:42">
      <c r="B669" s="21" t="s">
        <v>28</v>
      </c>
      <c r="C669" s="22">
        <f>SUM(C654:C668)</f>
        <v>1820.01</v>
      </c>
      <c r="D669" t="s">
        <v>29</v>
      </c>
      <c r="E669" t="s">
        <v>30</v>
      </c>
      <c r="V669" s="1"/>
      <c r="X669" s="21" t="s">
        <v>28</v>
      </c>
      <c r="Y669" s="22">
        <f>SUM(Y654:Y668)</f>
        <v>352.03</v>
      </c>
      <c r="Z669" t="s">
        <v>29</v>
      </c>
      <c r="AA669" t="s">
        <v>30</v>
      </c>
    </row>
    <row r="670" spans="2:42">
      <c r="E670" s="5" t="s">
        <v>31</v>
      </c>
      <c r="V670" s="1"/>
      <c r="AA670" s="5" t="s">
        <v>31</v>
      </c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</row>
    <row r="683" spans="2:41">
      <c r="V683" s="1"/>
      <c r="AC683" s="242" t="s">
        <v>0</v>
      </c>
      <c r="AD683" s="242"/>
      <c r="AE683" s="242"/>
    </row>
    <row r="684" spans="2:41">
      <c r="H684" s="237" t="s">
        <v>1</v>
      </c>
      <c r="I684" s="237"/>
      <c r="J684" s="237"/>
      <c r="V684" s="1"/>
      <c r="AC684" s="242"/>
      <c r="AD684" s="242"/>
      <c r="AE684" s="242"/>
    </row>
    <row r="685" spans="2:41">
      <c r="H685" s="237"/>
      <c r="I685" s="237"/>
      <c r="J685" s="237"/>
      <c r="V685" s="1"/>
      <c r="AC685" s="242"/>
      <c r="AD685" s="242"/>
      <c r="AE685" s="242"/>
    </row>
    <row r="686" spans="2:41" ht="23.25">
      <c r="B686" s="2" t="s">
        <v>61</v>
      </c>
      <c r="V686" s="1"/>
      <c r="X686" s="2" t="s">
        <v>61</v>
      </c>
    </row>
    <row r="687" spans="2:41" ht="31.5">
      <c r="B687" s="3" t="s">
        <v>5</v>
      </c>
      <c r="C687" s="4">
        <f>IF(X645="PAGADO",0,Y650)</f>
        <v>0</v>
      </c>
      <c r="E687" s="238" t="s">
        <v>1111</v>
      </c>
      <c r="F687" s="238"/>
      <c r="G687" s="238"/>
      <c r="H687" s="238"/>
      <c r="V687" s="1"/>
      <c r="X687" s="3" t="s">
        <v>5</v>
      </c>
      <c r="Y687" s="4">
        <f>IF(B687="PAGADO",0,C692)</f>
        <v>-566.41000000000008</v>
      </c>
      <c r="AA687" s="238" t="s">
        <v>1106</v>
      </c>
      <c r="AB687" s="238"/>
      <c r="AC687" s="238"/>
      <c r="AD687" s="238"/>
      <c r="AK687" s="254" t="s">
        <v>19</v>
      </c>
      <c r="AL687" s="254"/>
      <c r="AM687" s="254"/>
    </row>
    <row r="688" spans="2:41">
      <c r="B688" s="5" t="s">
        <v>7</v>
      </c>
      <c r="C688" s="6">
        <f>H703</f>
        <v>480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855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45159</v>
      </c>
      <c r="F689" s="8" t="s">
        <v>932</v>
      </c>
      <c r="G689" s="8" t="s">
        <v>1156</v>
      </c>
      <c r="H689" s="10">
        <v>270</v>
      </c>
      <c r="N689" s="9">
        <v>45169</v>
      </c>
      <c r="O689" s="8" t="s">
        <v>1157</v>
      </c>
      <c r="P689" s="8">
        <v>500</v>
      </c>
      <c r="Q689" s="8">
        <v>1365</v>
      </c>
      <c r="R689" s="11">
        <v>500</v>
      </c>
      <c r="S689" s="8"/>
      <c r="V689" s="1"/>
      <c r="Y689" s="4"/>
      <c r="AA689" s="9">
        <v>45147</v>
      </c>
      <c r="AB689" s="8" t="s">
        <v>876</v>
      </c>
      <c r="AC689" s="8" t="s">
        <v>81</v>
      </c>
      <c r="AD689" s="10">
        <v>75</v>
      </c>
      <c r="AJ689" s="23">
        <v>45175</v>
      </c>
      <c r="AK689" s="8" t="s">
        <v>79</v>
      </c>
      <c r="AL689" s="8">
        <v>500</v>
      </c>
      <c r="AM689" s="8">
        <v>1389</v>
      </c>
      <c r="AN689" s="11">
        <v>500</v>
      </c>
      <c r="AO689" s="8"/>
    </row>
    <row r="690" spans="2:41">
      <c r="B690" s="5" t="s">
        <v>15</v>
      </c>
      <c r="C690" s="6">
        <f>IF(C687&gt;0,C687+C688,C688)</f>
        <v>480</v>
      </c>
      <c r="E690" s="9">
        <v>45108</v>
      </c>
      <c r="F690" s="8" t="s">
        <v>574</v>
      </c>
      <c r="G690" s="8" t="s">
        <v>819</v>
      </c>
      <c r="H690" s="10">
        <v>210</v>
      </c>
      <c r="N690" s="8"/>
      <c r="O690" s="8"/>
      <c r="P690" s="8"/>
      <c r="Q690" s="8"/>
      <c r="R690" s="11"/>
      <c r="S690" s="8"/>
      <c r="V690" s="1"/>
      <c r="X690" s="5" t="s">
        <v>15</v>
      </c>
      <c r="Y690" s="6">
        <f>IF(Y687&gt;0,Y687+Y688,Y688)</f>
        <v>855</v>
      </c>
      <c r="AA690" s="9">
        <v>45140</v>
      </c>
      <c r="AB690" s="8" t="s">
        <v>105</v>
      </c>
      <c r="AC690" s="8" t="s">
        <v>809</v>
      </c>
      <c r="AD690" s="10">
        <v>580</v>
      </c>
      <c r="AJ690" s="23">
        <v>45182</v>
      </c>
      <c r="AK690" s="8" t="s">
        <v>834</v>
      </c>
      <c r="AL690" s="8"/>
      <c r="AM690" s="8"/>
      <c r="AN690" s="11">
        <v>100</v>
      </c>
      <c r="AO690" s="8"/>
    </row>
    <row r="691" spans="2:41">
      <c r="B691" s="5" t="s">
        <v>16</v>
      </c>
      <c r="C691" s="4">
        <f>C712</f>
        <v>1046.4100000000001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5" t="s">
        <v>16</v>
      </c>
      <c r="Y691" s="4">
        <f>Y712</f>
        <v>1855</v>
      </c>
      <c r="AA691" s="9">
        <v>45156</v>
      </c>
      <c r="AB691" s="8" t="s">
        <v>105</v>
      </c>
      <c r="AC691" s="8" t="s">
        <v>82</v>
      </c>
      <c r="AD691" s="10">
        <v>200</v>
      </c>
      <c r="AJ691" s="23">
        <v>45183</v>
      </c>
      <c r="AK691" s="8" t="s">
        <v>51</v>
      </c>
      <c r="AL691" s="8"/>
      <c r="AM691" s="8"/>
      <c r="AN691" s="11">
        <v>670.54</v>
      </c>
      <c r="AO691" s="8"/>
    </row>
    <row r="692" spans="2:41">
      <c r="B692" s="12" t="s">
        <v>17</v>
      </c>
      <c r="C692" s="13">
        <f>C690-C691</f>
        <v>-566.41000000000008</v>
      </c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2" t="s">
        <v>18</v>
      </c>
      <c r="Y692" s="13">
        <f>Y690-Y691</f>
        <v>-1000</v>
      </c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 ht="26.25">
      <c r="B693" s="241" t="str">
        <f>IF(C692&lt;0,"NO PAGAR","COBRAR")</f>
        <v>NO PAGAR</v>
      </c>
      <c r="C693" s="241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1" t="str">
        <f>IF(Y692&lt;0,"NO PAGAR","COBRAR")</f>
        <v>NO PAGAR</v>
      </c>
      <c r="Y693" s="241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240" t="s">
        <v>16</v>
      </c>
      <c r="C694" s="240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240" t="s">
        <v>16</v>
      </c>
      <c r="Y694" s="240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4" t="str">
        <f>IF(C726&lt;0,"SALDO A FAVOR","SALDO ADELANTAD0'")</f>
        <v>SALDO ADELANTAD0'</v>
      </c>
      <c r="C695" s="15">
        <f>IF(Y645&lt;=0,Y645*-1)</f>
        <v>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4" t="str">
        <f>IF(C692&lt;0,"SALDO ADELANTADO","SALDO A FAVOR'")</f>
        <v>SALDO ADELANTADO</v>
      </c>
      <c r="Y695" s="15">
        <f>IF(C692&lt;=0,C692*-1)</f>
        <v>566.41000000000008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500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19</v>
      </c>
      <c r="Y696" s="15">
        <f>AN705</f>
        <v>1270.54</v>
      </c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150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20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>
        <v>59.1</v>
      </c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1158</v>
      </c>
      <c r="Y702" s="15">
        <v>18.05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R710</f>
        <v>337.31</v>
      </c>
      <c r="E703" s="236" t="s">
        <v>14</v>
      </c>
      <c r="F703" s="236"/>
      <c r="G703" s="236"/>
      <c r="H703" s="10">
        <f>SUM(H689:H702)</f>
        <v>480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36" t="s">
        <v>14</v>
      </c>
      <c r="AB703" s="236"/>
      <c r="AC703" s="236"/>
      <c r="AD703" s="10">
        <f>SUM(AD689:AD702)</f>
        <v>855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19"/>
      <c r="F704" s="19"/>
      <c r="G704" s="19"/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N705" s="236" t="s">
        <v>14</v>
      </c>
      <c r="O705" s="236"/>
      <c r="P705" s="236"/>
      <c r="Q705" s="236"/>
      <c r="R705" s="11">
        <f>SUM(R689:R704)</f>
        <v>500</v>
      </c>
      <c r="S705" s="8"/>
      <c r="V705" s="1"/>
      <c r="X705" s="18"/>
      <c r="Y705" s="15"/>
      <c r="AJ705" s="236" t="s">
        <v>14</v>
      </c>
      <c r="AK705" s="236"/>
      <c r="AL705" s="236"/>
      <c r="AM705" s="236"/>
      <c r="AN705" s="11">
        <f>SUM(AN689:AN704)</f>
        <v>1270.54</v>
      </c>
      <c r="AO705" s="8"/>
    </row>
    <row r="706" spans="2:41">
      <c r="B706" s="18"/>
      <c r="C706" s="15"/>
      <c r="N706" s="53" t="s">
        <v>1129</v>
      </c>
      <c r="O706" s="53" t="s">
        <v>163</v>
      </c>
      <c r="P706" s="54">
        <v>45155.833333330003</v>
      </c>
      <c r="Q706" s="55">
        <v>42.854999999999997</v>
      </c>
      <c r="R706" s="55">
        <v>75</v>
      </c>
      <c r="S706" s="56" t="s">
        <v>1131</v>
      </c>
      <c r="V706" s="1"/>
      <c r="X706" s="18"/>
      <c r="Y706" s="15"/>
    </row>
    <row r="707" spans="2:41">
      <c r="B707" s="18"/>
      <c r="C707" s="15"/>
      <c r="N707" s="53" t="s">
        <v>1129</v>
      </c>
      <c r="O707" s="53" t="s">
        <v>163</v>
      </c>
      <c r="P707" s="54">
        <v>45156.793287040004</v>
      </c>
      <c r="Q707" s="55">
        <v>38.856000000000002</v>
      </c>
      <c r="R707" s="55">
        <v>68</v>
      </c>
      <c r="S707" s="56" t="s">
        <v>1131</v>
      </c>
      <c r="V707" s="1"/>
      <c r="X707" s="18"/>
      <c r="Y707" s="15"/>
    </row>
    <row r="708" spans="2:41">
      <c r="B708" s="18"/>
      <c r="C708" s="15"/>
      <c r="E708" s="20"/>
      <c r="N708" s="53" t="s">
        <v>1129</v>
      </c>
      <c r="O708" s="53" t="s">
        <v>163</v>
      </c>
      <c r="P708" s="54">
        <v>45162.506863429997</v>
      </c>
      <c r="Q708" s="55">
        <v>34.286000000000001</v>
      </c>
      <c r="R708" s="55">
        <v>60</v>
      </c>
      <c r="S708" s="56" t="s">
        <v>1098</v>
      </c>
      <c r="V708" s="1"/>
      <c r="X708" s="18"/>
      <c r="Y708" s="15"/>
      <c r="AA708" s="20"/>
    </row>
    <row r="709" spans="2:41">
      <c r="B709" s="18"/>
      <c r="C709" s="15"/>
      <c r="N709" s="53" t="s">
        <v>1129</v>
      </c>
      <c r="O709" s="53" t="s">
        <v>163</v>
      </c>
      <c r="P709" s="54">
        <v>45167.549710649997</v>
      </c>
      <c r="Q709" s="55">
        <v>76.75</v>
      </c>
      <c r="R709" s="55">
        <v>134.31</v>
      </c>
      <c r="S709" s="56" t="s">
        <v>1098</v>
      </c>
      <c r="V709" s="1"/>
      <c r="X709" s="18"/>
      <c r="Y709" s="15"/>
    </row>
    <row r="710" spans="2:41">
      <c r="B710" s="18"/>
      <c r="C710" s="15"/>
      <c r="E710" t="s">
        <v>29</v>
      </c>
      <c r="F710" t="s">
        <v>30</v>
      </c>
      <c r="R710" s="73">
        <f>SUM(R706:R709)</f>
        <v>337.31</v>
      </c>
      <c r="V710" s="1"/>
      <c r="X710" s="18"/>
      <c r="Y710" s="15"/>
    </row>
    <row r="711" spans="2:41">
      <c r="B711" s="18"/>
      <c r="C711" s="15"/>
      <c r="F711" s="5" t="s">
        <v>31</v>
      </c>
      <c r="V711" s="1"/>
      <c r="X711" s="18"/>
      <c r="Y711" s="15"/>
      <c r="AB711" t="s">
        <v>30</v>
      </c>
    </row>
    <row r="712" spans="2:41">
      <c r="B712" s="21" t="s">
        <v>28</v>
      </c>
      <c r="C712" s="22">
        <f>SUM(C695:C711)</f>
        <v>1046.4100000000001</v>
      </c>
      <c r="V712" s="1"/>
      <c r="X712" s="21" t="s">
        <v>28</v>
      </c>
      <c r="Y712" s="22">
        <f>SUM(Y695:Y711)</f>
        <v>1855</v>
      </c>
      <c r="AB712" s="5" t="s">
        <v>31</v>
      </c>
    </row>
    <row r="713" spans="2:41">
      <c r="V713" s="1"/>
    </row>
    <row r="714" spans="2:41">
      <c r="E714" s="5"/>
      <c r="V714" s="1"/>
    </row>
    <row r="715" spans="2:41">
      <c r="V715" s="1"/>
    </row>
    <row r="716" spans="2:41">
      <c r="V716" s="1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V724" s="1"/>
    </row>
    <row r="725" spans="1:43">
      <c r="H725" s="237" t="s">
        <v>32</v>
      </c>
      <c r="I725" s="237"/>
      <c r="J725" s="237"/>
      <c r="V725" s="1"/>
      <c r="AA725" s="237" t="s">
        <v>33</v>
      </c>
      <c r="AB725" s="237"/>
      <c r="AC725" s="237"/>
    </row>
    <row r="726" spans="1:43">
      <c r="H726" s="237"/>
      <c r="I726" s="237"/>
      <c r="J726" s="237"/>
      <c r="V726" s="1"/>
      <c r="AA726" s="237"/>
      <c r="AB726" s="237"/>
      <c r="AC726" s="237"/>
    </row>
    <row r="727" spans="1:43">
      <c r="V727" s="1"/>
    </row>
    <row r="728" spans="1:43">
      <c r="V728" s="1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91</v>
      </c>
      <c r="C730" s="4">
        <f>IF(X687="PAGADO",0,C692)</f>
        <v>-566.41000000000008</v>
      </c>
      <c r="E730" s="238" t="s">
        <v>1111</v>
      </c>
      <c r="F730" s="238"/>
      <c r="G730" s="238"/>
      <c r="H730" s="238"/>
      <c r="V730" s="1"/>
      <c r="X730" s="3" t="s">
        <v>67</v>
      </c>
      <c r="Y730" s="4">
        <f>IF(B730="PAGADO",0,C735)</f>
        <v>0</v>
      </c>
      <c r="AA730" s="238" t="s">
        <v>1159</v>
      </c>
      <c r="AB730" s="238"/>
      <c r="AC730" s="238"/>
      <c r="AD730" s="238"/>
      <c r="AK730" s="238" t="s">
        <v>311</v>
      </c>
      <c r="AL730" s="238"/>
      <c r="AM730" s="238"/>
    </row>
    <row r="731" spans="1:43">
      <c r="B731" s="5" t="s">
        <v>7</v>
      </c>
      <c r="C731" s="6">
        <f>H746</f>
        <v>1445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900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45113</v>
      </c>
      <c r="F732" s="8" t="s">
        <v>288</v>
      </c>
      <c r="G732" s="8" t="s">
        <v>293</v>
      </c>
      <c r="H732" s="10">
        <v>380</v>
      </c>
      <c r="N732" s="23"/>
      <c r="O732" s="8"/>
      <c r="P732" s="8"/>
      <c r="Q732" s="8"/>
      <c r="R732" s="11"/>
      <c r="S732" s="8"/>
      <c r="V732" s="1"/>
      <c r="Y732" s="4"/>
      <c r="AA732" s="9">
        <v>45173</v>
      </c>
      <c r="AB732" s="8" t="s">
        <v>317</v>
      </c>
      <c r="AC732" s="8" t="s">
        <v>318</v>
      </c>
      <c r="AD732" s="10">
        <v>140</v>
      </c>
      <c r="AJ732" s="23">
        <v>45190</v>
      </c>
      <c r="AK732" s="8" t="s">
        <v>51</v>
      </c>
      <c r="AL732" s="8"/>
      <c r="AM732" s="8"/>
      <c r="AN732" s="11">
        <v>240</v>
      </c>
      <c r="AO732" s="8"/>
    </row>
    <row r="733" spans="1:43">
      <c r="B733" s="5" t="s">
        <v>15</v>
      </c>
      <c r="C733" s="6">
        <f>IF(C730&gt;0,C730+C731,C731)</f>
        <v>1445</v>
      </c>
      <c r="E733" s="9">
        <v>45154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15</v>
      </c>
      <c r="Y733" s="6">
        <f>IF(Y730&gt;0,Y730+Y731,Y731)</f>
        <v>900</v>
      </c>
      <c r="AA733" s="9">
        <v>45176</v>
      </c>
      <c r="AB733" s="8" t="s">
        <v>317</v>
      </c>
      <c r="AC733" s="8" t="s">
        <v>318</v>
      </c>
      <c r="AD733" s="10">
        <v>130</v>
      </c>
      <c r="AJ733" s="8"/>
      <c r="AK733" s="8"/>
      <c r="AL733" s="8"/>
      <c r="AM733" s="8"/>
      <c r="AN733" s="11"/>
      <c r="AO733" s="8"/>
    </row>
    <row r="734" spans="1:43">
      <c r="B734" s="5" t="s">
        <v>16</v>
      </c>
      <c r="C734" s="4">
        <f>C753</f>
        <v>1185</v>
      </c>
      <c r="E734" s="9">
        <v>45167</v>
      </c>
      <c r="F734" s="8" t="s">
        <v>289</v>
      </c>
      <c r="G734" s="8" t="s">
        <v>576</v>
      </c>
      <c r="H734" s="10">
        <v>285</v>
      </c>
      <c r="N734" s="8"/>
      <c r="O734" s="8"/>
      <c r="P734" s="8"/>
      <c r="Q734" s="8"/>
      <c r="R734" s="11"/>
      <c r="S734" s="8"/>
      <c r="V734" s="1"/>
      <c r="X734" s="5" t="s">
        <v>16</v>
      </c>
      <c r="Y734" s="4">
        <f>Y753</f>
        <v>240</v>
      </c>
      <c r="AA734" s="9">
        <v>45128</v>
      </c>
      <c r="AB734" s="8" t="s">
        <v>83</v>
      </c>
      <c r="AC734" s="8" t="s">
        <v>82</v>
      </c>
      <c r="AD734" s="10">
        <v>200</v>
      </c>
      <c r="AJ734" s="8"/>
      <c r="AK734" s="8"/>
      <c r="AL734" s="8"/>
      <c r="AM734" s="8"/>
      <c r="AN734" s="11"/>
      <c r="AO734" s="8"/>
    </row>
    <row r="735" spans="1:43">
      <c r="B735" s="12" t="s">
        <v>37</v>
      </c>
      <c r="C735" s="13">
        <f>C733-C734</f>
        <v>260</v>
      </c>
      <c r="E735" s="9">
        <v>45168</v>
      </c>
      <c r="F735" s="8" t="s">
        <v>289</v>
      </c>
      <c r="G735" s="8" t="s">
        <v>85</v>
      </c>
      <c r="H735" s="10">
        <v>285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>
        <f>Y733-Y734</f>
        <v>660</v>
      </c>
      <c r="AA735" s="9">
        <v>45134</v>
      </c>
      <c r="AB735" s="8" t="s">
        <v>83</v>
      </c>
      <c r="AC735" s="8" t="s">
        <v>293</v>
      </c>
      <c r="AD735" s="10">
        <v>330</v>
      </c>
      <c r="AJ735" s="8"/>
      <c r="AK735" s="8"/>
      <c r="AL735" s="8"/>
      <c r="AM735" s="8"/>
      <c r="AN735" s="11"/>
      <c r="AO735" s="8"/>
    </row>
    <row r="736" spans="1:43" ht="23.25">
      <c r="B736" s="12"/>
      <c r="C736" s="26"/>
      <c r="E736" s="9">
        <v>45111</v>
      </c>
      <c r="F736" s="8" t="s">
        <v>327</v>
      </c>
      <c r="G736" s="8" t="s">
        <v>81</v>
      </c>
      <c r="H736" s="10">
        <v>210</v>
      </c>
      <c r="N736" s="8"/>
      <c r="O736" s="8"/>
      <c r="P736" s="8"/>
      <c r="Q736" s="8"/>
      <c r="R736" s="11"/>
      <c r="S736" s="8"/>
      <c r="V736" s="1"/>
      <c r="X736" s="239" t="str">
        <f>IF(Y735&lt;0,"NO PAGAR","COBRAR'")</f>
        <v>COBRAR'</v>
      </c>
      <c r="Y736" s="239"/>
      <c r="AA736" s="9">
        <v>45136</v>
      </c>
      <c r="AB736" s="8" t="s">
        <v>83</v>
      </c>
      <c r="AC736" s="8" t="s">
        <v>73</v>
      </c>
      <c r="AD736" s="10">
        <v>100</v>
      </c>
      <c r="AE736" t="s">
        <v>1152</v>
      </c>
      <c r="AJ736" s="8"/>
      <c r="AK736" s="8"/>
      <c r="AL736" s="8"/>
      <c r="AM736" s="8"/>
      <c r="AN736" s="11"/>
      <c r="AO736" s="8"/>
    </row>
    <row r="737" spans="2:41" ht="23.25">
      <c r="B737" s="239" t="str">
        <f>IF(C735&lt;0,"NO PAGAR","COBRAR'")</f>
        <v>COBRAR'</v>
      </c>
      <c r="C737" s="239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0" t="s">
        <v>16</v>
      </c>
      <c r="C738" s="240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240" t="s">
        <v>16</v>
      </c>
      <c r="Y738" s="240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str">
        <f>IF(Y692&lt;0,"SALDO ADELANTADO","SALDO A FAVOR '")</f>
        <v>SALDO ADELANTADO</v>
      </c>
      <c r="C739" s="15">
        <f>IF(Y692&lt;=0,Y692*-1)</f>
        <v>1000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str">
        <f>IF(C735&lt;0,"SALDO ADELANTADO","SALDO A FAVOR'")</f>
        <v>SALDO A FAVOR'</v>
      </c>
      <c r="Y739" s="15" t="b">
        <f>IF(C735&lt;=0,C735*-1)</f>
        <v>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240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36" t="s">
        <v>14</v>
      </c>
      <c r="F746" s="236"/>
      <c r="G746" s="236"/>
      <c r="H746" s="10">
        <f>SUM(H732:H745)</f>
        <v>1445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36" t="s">
        <v>14</v>
      </c>
      <c r="AB746" s="236"/>
      <c r="AC746" s="236"/>
      <c r="AD746" s="10">
        <f>SUM(AD732:AD745)</f>
        <v>900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R751</f>
        <v>185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36" t="s">
        <v>14</v>
      </c>
      <c r="O748" s="236"/>
      <c r="P748" s="236"/>
      <c r="Q748" s="236"/>
      <c r="R748" s="11">
        <f>SUM(R732:R747)</f>
        <v>0</v>
      </c>
      <c r="S748" s="8"/>
      <c r="V748" s="1"/>
      <c r="X748" s="18"/>
      <c r="Y748" s="15"/>
      <c r="AJ748" s="236" t="s">
        <v>14</v>
      </c>
      <c r="AK748" s="236"/>
      <c r="AL748" s="236"/>
      <c r="AM748" s="236"/>
      <c r="AN748" s="11">
        <f>SUM(AN732:AN747)</f>
        <v>240</v>
      </c>
      <c r="AO748" s="8"/>
    </row>
    <row r="749" spans="2:41">
      <c r="B749" s="18"/>
      <c r="C749" s="15"/>
      <c r="N749" s="53" t="s">
        <v>1129</v>
      </c>
      <c r="O749" s="54">
        <v>45175.084374999999</v>
      </c>
      <c r="P749" s="53" t="s">
        <v>90</v>
      </c>
      <c r="Q749" s="55">
        <v>65.716999999999999</v>
      </c>
      <c r="R749" s="55">
        <v>115</v>
      </c>
      <c r="S749" s="55">
        <v>999</v>
      </c>
      <c r="V749" s="1"/>
      <c r="X749" s="18"/>
      <c r="Y749" s="15"/>
    </row>
    <row r="750" spans="2:41">
      <c r="B750" s="18"/>
      <c r="C750" s="15"/>
      <c r="N750" s="53" t="s">
        <v>1129</v>
      </c>
      <c r="O750" s="54">
        <v>45180.468090280003</v>
      </c>
      <c r="P750" s="53" t="s">
        <v>90</v>
      </c>
      <c r="Q750" s="55">
        <v>40</v>
      </c>
      <c r="R750" s="55">
        <v>70</v>
      </c>
      <c r="S750" s="55">
        <v>123455</v>
      </c>
      <c r="V750" s="1"/>
      <c r="X750" s="18"/>
      <c r="Y750" s="15"/>
    </row>
    <row r="751" spans="2:41">
      <c r="B751" s="18"/>
      <c r="C751" s="15"/>
      <c r="E751" s="20"/>
      <c r="R751" s="73">
        <f>SUM(R749:R750)</f>
        <v>185</v>
      </c>
      <c r="V751" s="1"/>
      <c r="X751" s="18"/>
      <c r="Y751" s="15"/>
      <c r="AA751" s="20"/>
    </row>
    <row r="752" spans="2:41">
      <c r="B752" s="18"/>
      <c r="C752" s="15"/>
      <c r="V752" s="1"/>
      <c r="X752" s="18"/>
      <c r="Y752" s="15"/>
    </row>
    <row r="753" spans="2:31">
      <c r="B753" s="21" t="s">
        <v>28</v>
      </c>
      <c r="C753" s="22">
        <f>SUM(C739:C752)</f>
        <v>1185</v>
      </c>
      <c r="D753" t="s">
        <v>29</v>
      </c>
      <c r="E753" t="s">
        <v>30</v>
      </c>
      <c r="V753" s="1"/>
      <c r="X753" s="21" t="s">
        <v>28</v>
      </c>
      <c r="Y753" s="22">
        <f>SUM(Y739:Y752)</f>
        <v>240</v>
      </c>
      <c r="Z753" t="s">
        <v>29</v>
      </c>
      <c r="AA753" t="s">
        <v>30</v>
      </c>
    </row>
    <row r="754" spans="2:31">
      <c r="E754" s="5" t="s">
        <v>31</v>
      </c>
      <c r="V754" s="1"/>
      <c r="AA754" s="5" t="s">
        <v>31</v>
      </c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</row>
    <row r="766" spans="2:31">
      <c r="V766" s="1"/>
    </row>
    <row r="767" spans="2:31">
      <c r="V767" s="1"/>
      <c r="AC767" s="242" t="s">
        <v>0</v>
      </c>
      <c r="AD767" s="242"/>
      <c r="AE767" s="242"/>
    </row>
    <row r="768" spans="2:31">
      <c r="H768" s="237" t="s">
        <v>1</v>
      </c>
      <c r="I768" s="237"/>
      <c r="J768" s="237"/>
      <c r="V768" s="1"/>
      <c r="AC768" s="242"/>
      <c r="AD768" s="242"/>
      <c r="AE768" s="242"/>
    </row>
    <row r="769" spans="2:41">
      <c r="H769" s="237"/>
      <c r="I769" s="237"/>
      <c r="J769" s="237"/>
      <c r="V769" s="1"/>
      <c r="AC769" s="242"/>
      <c r="AD769" s="242"/>
      <c r="AE769" s="242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>
        <f>IF(X730="PAGADO",0,Y735)</f>
        <v>0</v>
      </c>
      <c r="E771" s="238" t="s">
        <v>1111</v>
      </c>
      <c r="F771" s="238"/>
      <c r="G771" s="238"/>
      <c r="H771" s="238"/>
      <c r="O771" s="247" t="s">
        <v>51</v>
      </c>
      <c r="P771" s="247"/>
      <c r="Q771" s="247"/>
      <c r="V771" s="1"/>
      <c r="X771" s="3" t="s">
        <v>67</v>
      </c>
      <c r="Y771" s="4">
        <f>IF(B771="PAGADO",0,C776)</f>
        <v>-1208.1099999999999</v>
      </c>
      <c r="AA771" s="238" t="s">
        <v>1111</v>
      </c>
      <c r="AB771" s="238"/>
      <c r="AC771" s="238"/>
      <c r="AD771" s="238"/>
    </row>
    <row r="772" spans="2:41">
      <c r="B772" s="5" t="s">
        <v>7</v>
      </c>
      <c r="C772" s="6">
        <f>H787</f>
        <v>320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2120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45181</v>
      </c>
      <c r="F773" s="8" t="s">
        <v>617</v>
      </c>
      <c r="G773" s="8" t="s">
        <v>295</v>
      </c>
      <c r="H773" s="10">
        <v>90</v>
      </c>
      <c r="N773" s="23">
        <v>45204</v>
      </c>
      <c r="O773" s="8" t="s">
        <v>51</v>
      </c>
      <c r="P773" s="8"/>
      <c r="Q773" s="8"/>
      <c r="R773" s="11">
        <v>1000</v>
      </c>
      <c r="S773" s="8"/>
      <c r="V773" s="1"/>
      <c r="Y773" s="4"/>
      <c r="AA773" s="9">
        <v>45155</v>
      </c>
      <c r="AB773" s="8" t="s">
        <v>176</v>
      </c>
      <c r="AC773" s="8" t="s">
        <v>136</v>
      </c>
      <c r="AD773" s="10">
        <v>375</v>
      </c>
      <c r="AJ773" s="8"/>
      <c r="AK773" s="8"/>
      <c r="AL773" s="8"/>
      <c r="AM773" s="8"/>
      <c r="AN773" s="11"/>
      <c r="AO773" s="8"/>
    </row>
    <row r="774" spans="2:41">
      <c r="B774" s="5" t="s">
        <v>15</v>
      </c>
      <c r="C774" s="6">
        <f>IF(C771&gt;0,C771+C772,C772)</f>
        <v>320</v>
      </c>
      <c r="E774" s="9">
        <v>45182</v>
      </c>
      <c r="F774" s="8" t="s">
        <v>617</v>
      </c>
      <c r="G774" s="8" t="s">
        <v>295</v>
      </c>
      <c r="H774" s="10">
        <v>90</v>
      </c>
      <c r="N774" s="8"/>
      <c r="O774" s="8"/>
      <c r="P774" s="8"/>
      <c r="Q774" s="8"/>
      <c r="R774" s="11"/>
      <c r="S774" s="8"/>
      <c r="V774" s="1"/>
      <c r="X774" s="5" t="s">
        <v>15</v>
      </c>
      <c r="Y774" s="6">
        <f>IF(Y771&gt;0,Y772+Y771,Y772)</f>
        <v>2120</v>
      </c>
      <c r="AA774" s="9">
        <v>45161</v>
      </c>
      <c r="AB774" s="8" t="s">
        <v>1160</v>
      </c>
      <c r="AC774" s="8" t="s">
        <v>1161</v>
      </c>
      <c r="AD774" s="10">
        <v>130</v>
      </c>
      <c r="AJ774" s="8"/>
      <c r="AK774" s="8"/>
      <c r="AL774" s="8"/>
      <c r="AM774" s="8"/>
      <c r="AN774" s="11"/>
      <c r="AO774" s="8"/>
    </row>
    <row r="775" spans="2:41">
      <c r="B775" s="5" t="s">
        <v>16</v>
      </c>
      <c r="C775" s="4">
        <f>C798</f>
        <v>1528.11</v>
      </c>
      <c r="E775" s="9">
        <v>45201</v>
      </c>
      <c r="F775" s="8" t="s">
        <v>1162</v>
      </c>
      <c r="G775" s="8" t="s">
        <v>118</v>
      </c>
      <c r="H775" s="10">
        <v>140</v>
      </c>
      <c r="N775" s="8"/>
      <c r="O775" s="8"/>
      <c r="P775" s="8"/>
      <c r="Q775" s="8"/>
      <c r="R775" s="11"/>
      <c r="S775" s="8"/>
      <c r="V775" s="1"/>
      <c r="X775" s="5" t="s">
        <v>16</v>
      </c>
      <c r="Y775" s="4">
        <f>Y798</f>
        <v>1267.2099999999998</v>
      </c>
      <c r="AA775" s="9">
        <v>45177</v>
      </c>
      <c r="AB775" s="8" t="s">
        <v>176</v>
      </c>
      <c r="AC775" s="8" t="s">
        <v>1163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12" t="s">
        <v>17</v>
      </c>
      <c r="C776" s="13">
        <f>C774-C775</f>
        <v>-1208.1099999999999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2" t="s">
        <v>18</v>
      </c>
      <c r="Y776" s="13">
        <f>Y774-Y775</f>
        <v>852.79000000000019</v>
      </c>
      <c r="AA776" s="9">
        <v>45186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 ht="26.25">
      <c r="B777" s="241" t="str">
        <f>IF(C776&lt;0,"NO PAGAR","COBRAR")</f>
        <v>NO PAGAR</v>
      </c>
      <c r="C777" s="241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1" t="str">
        <f>IF(Y776&lt;0,"NO PAGAR","COBRAR")</f>
        <v>COBRAR</v>
      </c>
      <c r="Y777" s="241"/>
      <c r="AA777" s="9">
        <v>45188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240" t="s">
        <v>16</v>
      </c>
      <c r="C778" s="240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40" t="s">
        <v>16</v>
      </c>
      <c r="Y778" s="240"/>
      <c r="AA778" s="9">
        <v>45189</v>
      </c>
      <c r="AB778" s="8" t="s">
        <v>176</v>
      </c>
      <c r="AC778" s="8" t="s">
        <v>548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>
        <f>IF(Y730&lt;=0,Y730*-1)</f>
        <v>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str">
        <f>IF(C776&lt;0,"SALDO ADELANTADO","SALDO A FAVOR'")</f>
        <v>SALDO ADELANTADO</v>
      </c>
      <c r="Y779" s="15">
        <f>IF(C776&lt;=0,C776*-1)</f>
        <v>1208.1099999999999</v>
      </c>
      <c r="AA779" s="9">
        <v>45194</v>
      </c>
      <c r="AB779" s="8" t="s">
        <v>176</v>
      </c>
      <c r="AC779" s="8" t="s">
        <v>1163</v>
      </c>
      <c r="AD779" s="10">
        <v>285</v>
      </c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1000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0</v>
      </c>
      <c r="AA780" s="9">
        <v>45152</v>
      </c>
      <c r="AB780" s="8" t="s">
        <v>319</v>
      </c>
      <c r="AC780" s="8" t="s">
        <v>82</v>
      </c>
      <c r="AD780" s="10">
        <v>190</v>
      </c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59.1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1164</v>
      </c>
      <c r="C786" s="15">
        <v>18.05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26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302</v>
      </c>
      <c r="C787" s="15">
        <f>S797</f>
        <v>360.06</v>
      </c>
      <c r="E787" s="236" t="s">
        <v>14</v>
      </c>
      <c r="F787" s="236"/>
      <c r="G787" s="236"/>
      <c r="H787" s="10">
        <f>SUM(H773:H786)</f>
        <v>320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36" t="s">
        <v>14</v>
      </c>
      <c r="AB787" s="236"/>
      <c r="AC787" s="236"/>
      <c r="AD787" s="10">
        <f>SUM(AD773:AD786)</f>
        <v>2120</v>
      </c>
      <c r="AJ787" s="8"/>
      <c r="AK787" s="8"/>
      <c r="AL787" s="8"/>
      <c r="AM787" s="8"/>
      <c r="AN787" s="11"/>
      <c r="AO787" s="8"/>
    </row>
    <row r="788" spans="2:41">
      <c r="B788" s="18"/>
      <c r="C788" s="15"/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36" t="s">
        <v>14</v>
      </c>
      <c r="O789" s="236"/>
      <c r="P789" s="236"/>
      <c r="Q789" s="236"/>
      <c r="R789" s="11">
        <f>SUM(R773:R788)</f>
        <v>1000</v>
      </c>
      <c r="S789" s="8"/>
      <c r="V789" s="1"/>
      <c r="X789" s="18"/>
      <c r="Y789" s="15"/>
      <c r="AJ789" s="236" t="s">
        <v>14</v>
      </c>
      <c r="AK789" s="236"/>
      <c r="AL789" s="236"/>
      <c r="AM789" s="236"/>
      <c r="AN789" s="11">
        <f>SUM(AN773:AN788)</f>
        <v>0</v>
      </c>
      <c r="AO789" s="8"/>
    </row>
    <row r="790" spans="2:41">
      <c r="B790" s="18"/>
      <c r="C790" s="15"/>
      <c r="N790" s="53" t="s">
        <v>1129</v>
      </c>
      <c r="O790" s="54">
        <v>45191.009016199998</v>
      </c>
      <c r="P790" s="53" t="s">
        <v>1165</v>
      </c>
      <c r="Q790" s="53" t="s">
        <v>90</v>
      </c>
      <c r="R790" s="55">
        <v>37.146000000000001</v>
      </c>
      <c r="S790" s="55">
        <v>65.010000000000005</v>
      </c>
      <c r="T790" s="56" t="s">
        <v>1098</v>
      </c>
      <c r="V790" s="1"/>
      <c r="X790" s="18"/>
      <c r="Y790" s="15"/>
    </row>
    <row r="791" spans="2:41">
      <c r="B791" s="18"/>
      <c r="C791" s="15"/>
      <c r="N791" s="53" t="s">
        <v>1129</v>
      </c>
      <c r="O791" s="54">
        <v>45186.723599539997</v>
      </c>
      <c r="P791" s="53" t="s">
        <v>1166</v>
      </c>
      <c r="Q791" s="53" t="s">
        <v>90</v>
      </c>
      <c r="R791" s="55">
        <v>16.018000000000001</v>
      </c>
      <c r="S791" s="55">
        <v>28.03</v>
      </c>
      <c r="T791" s="56" t="s">
        <v>1098</v>
      </c>
      <c r="V791" s="1"/>
      <c r="X791" s="18"/>
      <c r="Y791" s="15"/>
    </row>
    <row r="792" spans="2:41">
      <c r="B792" s="18"/>
      <c r="C792" s="15"/>
      <c r="E792" s="20"/>
      <c r="N792" s="53" t="s">
        <v>1129</v>
      </c>
      <c r="O792" s="54">
        <v>45188.804201389998</v>
      </c>
      <c r="P792" s="53" t="s">
        <v>1167</v>
      </c>
      <c r="Q792" s="53" t="s">
        <v>90</v>
      </c>
      <c r="R792" s="55">
        <v>30.292999999999999</v>
      </c>
      <c r="S792" s="55">
        <v>53.01</v>
      </c>
      <c r="T792" s="56" t="s">
        <v>1098</v>
      </c>
      <c r="V792" s="1"/>
      <c r="X792" s="18"/>
      <c r="Y792" s="15"/>
      <c r="AA792" s="20"/>
    </row>
    <row r="793" spans="2:41">
      <c r="B793" s="18"/>
      <c r="C793" s="15"/>
      <c r="N793" s="53" t="s">
        <v>1129</v>
      </c>
      <c r="O793" s="54">
        <v>45189.760578699999</v>
      </c>
      <c r="P793" s="53" t="s">
        <v>1168</v>
      </c>
      <c r="Q793" s="53" t="s">
        <v>90</v>
      </c>
      <c r="R793" s="55">
        <v>25.141999999999999</v>
      </c>
      <c r="S793" s="55">
        <v>44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45194.749953699997</v>
      </c>
      <c r="P794" s="53" t="s">
        <v>1169</v>
      </c>
      <c r="Q794" s="53" t="s">
        <v>90</v>
      </c>
      <c r="R794" s="55">
        <v>25.431999999999999</v>
      </c>
      <c r="S794" s="55">
        <v>44.51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45198.162592590001</v>
      </c>
      <c r="P795" s="53" t="s">
        <v>1170</v>
      </c>
      <c r="Q795" s="53" t="s">
        <v>90</v>
      </c>
      <c r="R795" s="55">
        <v>34.856000000000002</v>
      </c>
      <c r="S795" s="55">
        <v>61</v>
      </c>
      <c r="T795" s="56" t="s">
        <v>1098</v>
      </c>
      <c r="V795" s="1"/>
      <c r="X795" s="18"/>
      <c r="Y795" s="15"/>
    </row>
    <row r="796" spans="2:41">
      <c r="B796" s="18"/>
      <c r="C796" s="15"/>
      <c r="N796" s="53" t="s">
        <v>1129</v>
      </c>
      <c r="O796" s="54">
        <v>45199.756840280003</v>
      </c>
      <c r="P796" s="53" t="s">
        <v>1171</v>
      </c>
      <c r="Q796" s="53" t="s">
        <v>90</v>
      </c>
      <c r="R796" s="55">
        <v>36.857999999999997</v>
      </c>
      <c r="S796" s="55">
        <v>64.5</v>
      </c>
      <c r="T796" s="56" t="s">
        <v>1098</v>
      </c>
      <c r="V796" s="1"/>
      <c r="X796" s="18"/>
      <c r="Y796" s="15"/>
    </row>
    <row r="797" spans="2:41">
      <c r="B797" s="16"/>
      <c r="C797" s="15"/>
      <c r="E797" t="s">
        <v>29</v>
      </c>
      <c r="F797" t="s">
        <v>30</v>
      </c>
      <c r="S797" s="73">
        <f>SUM(S790:S796)</f>
        <v>360.06</v>
      </c>
      <c r="V797" s="1"/>
      <c r="X797" s="16"/>
      <c r="Y797" s="15"/>
    </row>
    <row r="798" spans="2:41">
      <c r="B798" s="21" t="s">
        <v>28</v>
      </c>
      <c r="C798" s="22">
        <f>SUM(C779:C797)</f>
        <v>1528.11</v>
      </c>
      <c r="F798" s="5" t="s">
        <v>31</v>
      </c>
      <c r="V798" s="1"/>
      <c r="X798" s="21" t="s">
        <v>28</v>
      </c>
      <c r="Y798" s="22">
        <f>SUM(Y779:Y797)</f>
        <v>1267.2099999999998</v>
      </c>
    </row>
    <row r="799" spans="2:41">
      <c r="V799" s="1"/>
      <c r="Z799" t="s">
        <v>29</v>
      </c>
      <c r="AA799" t="s">
        <v>30</v>
      </c>
    </row>
    <row r="800" spans="2:41"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>
      <c r="H811" s="237" t="s">
        <v>32</v>
      </c>
      <c r="I811" s="237"/>
      <c r="J811" s="237"/>
      <c r="V811" s="1"/>
      <c r="AA811" s="237" t="s">
        <v>33</v>
      </c>
      <c r="AB811" s="237"/>
      <c r="AC811" s="237"/>
    </row>
    <row r="812" spans="1:43">
      <c r="H812" s="237"/>
      <c r="I812" s="237"/>
      <c r="J812" s="237"/>
      <c r="V812" s="1"/>
      <c r="AA812" s="237"/>
      <c r="AB812" s="237"/>
      <c r="AC812" s="237"/>
    </row>
    <row r="813" spans="1:43">
      <c r="V813" s="1"/>
    </row>
    <row r="814" spans="1:43">
      <c r="V814" s="1"/>
    </row>
    <row r="815" spans="1:43" ht="23.25">
      <c r="B815" s="25" t="s">
        <v>62</v>
      </c>
      <c r="V815" s="1"/>
      <c r="X815" s="2" t="s">
        <v>62</v>
      </c>
    </row>
    <row r="816" spans="1:43" ht="23.25">
      <c r="B816" s="3" t="s">
        <v>5</v>
      </c>
      <c r="C816" s="4">
        <f>IF(X771="PAGADO",0,C776)</f>
        <v>0</v>
      </c>
      <c r="E816" s="238" t="s">
        <v>1111</v>
      </c>
      <c r="F816" s="238"/>
      <c r="G816" s="238"/>
      <c r="H816" s="238"/>
      <c r="V816" s="1"/>
      <c r="X816" s="3" t="s">
        <v>5</v>
      </c>
      <c r="Y816" s="4">
        <f>IF(B1606="PAGADO",0,C821)</f>
        <v>53.357999999999947</v>
      </c>
      <c r="AA816" s="238" t="s">
        <v>1111</v>
      </c>
      <c r="AB816" s="238"/>
      <c r="AC816" s="238"/>
      <c r="AD816" s="238"/>
    </row>
    <row r="817" spans="2:41">
      <c r="B817" s="5" t="s">
        <v>7</v>
      </c>
      <c r="C817" s="6">
        <f>H832</f>
        <v>1235</v>
      </c>
      <c r="E817" s="7" t="s">
        <v>8</v>
      </c>
      <c r="F817" s="7" t="s">
        <v>9</v>
      </c>
      <c r="G817" s="7" t="s">
        <v>10</v>
      </c>
      <c r="H817" s="7" t="s">
        <v>11</v>
      </c>
      <c r="N817" s="7" t="s">
        <v>8</v>
      </c>
      <c r="O817" s="7" t="s">
        <v>12</v>
      </c>
      <c r="P817" s="7" t="s">
        <v>11</v>
      </c>
      <c r="Q817" s="7" t="s">
        <v>13</v>
      </c>
      <c r="R817" s="7" t="s">
        <v>14</v>
      </c>
      <c r="S817" s="8"/>
      <c r="V817" s="1"/>
      <c r="X817" s="5" t="s">
        <v>7</v>
      </c>
      <c r="Y817" s="6">
        <f>AD832</f>
        <v>170</v>
      </c>
      <c r="AA817" s="7" t="s">
        <v>8</v>
      </c>
      <c r="AB817" s="7" t="s">
        <v>9</v>
      </c>
      <c r="AC817" s="7" t="s">
        <v>10</v>
      </c>
      <c r="AD817" s="7" t="s">
        <v>11</v>
      </c>
      <c r="AJ817" s="7" t="s">
        <v>8</v>
      </c>
      <c r="AK817" s="7" t="s">
        <v>12</v>
      </c>
      <c r="AL817" s="7" t="s">
        <v>11</v>
      </c>
      <c r="AM817" s="7" t="s">
        <v>13</v>
      </c>
      <c r="AN817" s="7" t="s">
        <v>14</v>
      </c>
      <c r="AO817" s="8"/>
    </row>
    <row r="818" spans="2:41">
      <c r="C818" s="4"/>
      <c r="E818" s="9">
        <v>45145</v>
      </c>
      <c r="F818" s="8" t="s">
        <v>292</v>
      </c>
      <c r="G818" s="8" t="s">
        <v>293</v>
      </c>
      <c r="H818" s="10">
        <v>390</v>
      </c>
      <c r="N818" s="23">
        <v>45211</v>
      </c>
      <c r="O818" s="8" t="s">
        <v>51</v>
      </c>
      <c r="P818" s="8"/>
      <c r="Q818" s="8"/>
      <c r="R818" s="11">
        <v>147.21</v>
      </c>
      <c r="S818" s="8"/>
      <c r="V818" s="1"/>
      <c r="Y818" s="4"/>
      <c r="AA818" s="9">
        <v>45195</v>
      </c>
      <c r="AB818" s="8" t="s">
        <v>83</v>
      </c>
      <c r="AC818" s="8" t="s">
        <v>81</v>
      </c>
      <c r="AD818" s="10">
        <v>170</v>
      </c>
      <c r="AJ818" s="23">
        <v>45222</v>
      </c>
      <c r="AK818" s="8" t="s">
        <v>834</v>
      </c>
      <c r="AL818" s="8"/>
      <c r="AM818" s="8"/>
      <c r="AN818" s="11">
        <v>100</v>
      </c>
      <c r="AO818" s="8"/>
    </row>
    <row r="819" spans="2:41">
      <c r="B819" s="5" t="s">
        <v>15</v>
      </c>
      <c r="C819" s="6">
        <f>IF(C816&gt;0,C816+C817,C817)</f>
        <v>1235</v>
      </c>
      <c r="E819" s="9">
        <v>45148</v>
      </c>
      <c r="F819" s="8" t="s">
        <v>292</v>
      </c>
      <c r="G819" s="8" t="s">
        <v>293</v>
      </c>
      <c r="H819" s="10">
        <v>390</v>
      </c>
      <c r="N819" s="23">
        <v>45216</v>
      </c>
      <c r="O819" s="8" t="s">
        <v>51</v>
      </c>
      <c r="P819" s="8"/>
      <c r="Q819" s="8"/>
      <c r="R819" s="11">
        <v>632.79</v>
      </c>
      <c r="S819" s="8"/>
      <c r="V819" s="1"/>
      <c r="X819" s="5" t="s">
        <v>15</v>
      </c>
      <c r="Y819" s="6">
        <f>IF(Y816&gt;0,Y816+Y817,Y817)</f>
        <v>223.35799999999995</v>
      </c>
      <c r="AA819" s="9"/>
      <c r="AB819" s="8"/>
      <c r="AC819" s="8"/>
      <c r="AD819" s="10"/>
      <c r="AJ819" s="23">
        <v>45224</v>
      </c>
      <c r="AK819" s="8" t="s">
        <v>1182</v>
      </c>
      <c r="AL819" s="8"/>
      <c r="AM819" s="8"/>
      <c r="AN819" s="11">
        <v>70</v>
      </c>
      <c r="AO819" s="8"/>
    </row>
    <row r="820" spans="2:41">
      <c r="B820" s="5" t="s">
        <v>16</v>
      </c>
      <c r="C820" s="4">
        <f>C844</f>
        <v>1181.6420000000001</v>
      </c>
      <c r="E820" s="9">
        <v>45161</v>
      </c>
      <c r="F820" s="8" t="s">
        <v>83</v>
      </c>
      <c r="G820" s="8" t="s">
        <v>73</v>
      </c>
      <c r="H820" s="10">
        <v>180</v>
      </c>
      <c r="N820" s="8"/>
      <c r="O820" s="8"/>
      <c r="P820" s="8"/>
      <c r="Q820" s="8"/>
      <c r="R820" s="11"/>
      <c r="S820" s="8"/>
      <c r="V820" s="1"/>
      <c r="X820" s="5" t="s">
        <v>16</v>
      </c>
      <c r="Y820" s="4">
        <f>Y844</f>
        <v>170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2" t="s">
        <v>37</v>
      </c>
      <c r="C821" s="13">
        <f>C819-C820</f>
        <v>53.357999999999947</v>
      </c>
      <c r="E821" s="9">
        <v>45163</v>
      </c>
      <c r="F821" s="8" t="s">
        <v>83</v>
      </c>
      <c r="G821" s="8" t="s">
        <v>82</v>
      </c>
      <c r="H821" s="10">
        <v>200</v>
      </c>
      <c r="N821" s="8"/>
      <c r="O821" s="8"/>
      <c r="P821" s="8"/>
      <c r="Q821" s="8"/>
      <c r="R821" s="11"/>
      <c r="S821" s="8"/>
      <c r="V821" s="1"/>
      <c r="X821" s="12" t="s">
        <v>38</v>
      </c>
      <c r="Y821" s="13">
        <f>Y819-Y820</f>
        <v>53.357999999999947</v>
      </c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12"/>
      <c r="C822" s="26"/>
      <c r="E822" s="9">
        <v>45175</v>
      </c>
      <c r="F822" s="8" t="s">
        <v>1183</v>
      </c>
      <c r="G822" s="8"/>
      <c r="H822" s="10">
        <v>75</v>
      </c>
      <c r="N822" s="8"/>
      <c r="O822" s="8"/>
      <c r="P822" s="8"/>
      <c r="Q822" s="8"/>
      <c r="R822" s="11"/>
      <c r="S822" s="8"/>
      <c r="V822" s="1"/>
      <c r="X822" s="239" t="str">
        <f>IF(Y821&lt;0,"NO PAGAR","COBRAR'")</f>
        <v>COBRAR'</v>
      </c>
      <c r="Y822" s="239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 ht="23.25">
      <c r="B823" s="239" t="str">
        <f>IF(C821&lt;0,"NO PAGAR","COBRAR'")</f>
        <v>COBRAR'</v>
      </c>
      <c r="C823" s="239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2"/>
      <c r="Y823" s="2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240" t="s">
        <v>16</v>
      </c>
      <c r="C824" s="240"/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240" t="s">
        <v>16</v>
      </c>
      <c r="Y824" s="240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4" t="str">
        <f>IF(Y776&lt;0,"SALDO ADELANTADO","SALDO A FAVOR '")</f>
        <v>SALDO A FAVOR '</v>
      </c>
      <c r="C825" s="15" t="b">
        <f>IF(Y776&lt;=0,Y776*-1)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4" t="str">
        <f>IF(C821&lt;0,"SALDO ADELANTADO","SALDO A FAVOR'")</f>
        <v>SALDO A FAVOR'</v>
      </c>
      <c r="Y825" s="15" t="b">
        <f>IF(C821&lt;=0,C821*-1)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19</v>
      </c>
      <c r="C826" s="15">
        <f>R834</f>
        <v>780</v>
      </c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19</v>
      </c>
      <c r="Y826" s="15">
        <f>AN834</f>
        <v>170</v>
      </c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20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20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21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21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22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22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23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23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25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25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26</v>
      </c>
      <c r="C832" s="15"/>
      <c r="E832" s="236" t="s">
        <v>14</v>
      </c>
      <c r="F832" s="236"/>
      <c r="G832" s="236"/>
      <c r="H832" s="10">
        <f>SUM(H818:H831)</f>
        <v>1235</v>
      </c>
      <c r="N832" s="8"/>
      <c r="O832" s="8"/>
      <c r="P832" s="8"/>
      <c r="Q832" s="8"/>
      <c r="R832" s="11"/>
      <c r="S832" s="8"/>
      <c r="V832" s="1"/>
      <c r="X832" s="16" t="s">
        <v>26</v>
      </c>
      <c r="Y832" s="15"/>
      <c r="AA832" s="236" t="s">
        <v>14</v>
      </c>
      <c r="AB832" s="236"/>
      <c r="AC832" s="236"/>
      <c r="AD832" s="10">
        <f>SUM(AD818:AD831)</f>
        <v>170</v>
      </c>
      <c r="AJ832" s="8"/>
      <c r="AK832" s="8"/>
      <c r="AL832" s="8"/>
      <c r="AM832" s="8"/>
      <c r="AN832" s="11"/>
      <c r="AO832" s="8"/>
    </row>
    <row r="833" spans="2:41">
      <c r="B833" s="16" t="s">
        <v>315</v>
      </c>
      <c r="C833" s="15">
        <f>R841</f>
        <v>401.642</v>
      </c>
      <c r="E833" s="19"/>
      <c r="F833" s="19"/>
      <c r="G833" s="19"/>
      <c r="N833" s="8"/>
      <c r="O833" s="8"/>
      <c r="P833" s="8"/>
      <c r="Q833" s="8"/>
      <c r="R833" s="11"/>
      <c r="S833" s="8"/>
      <c r="V833" s="1"/>
      <c r="X833" s="16" t="s">
        <v>27</v>
      </c>
      <c r="Y833" s="15"/>
      <c r="AA833" s="19"/>
      <c r="AB833" s="19"/>
      <c r="AC833" s="19"/>
      <c r="AJ833" s="8"/>
      <c r="AK833" s="8"/>
      <c r="AL833" s="8"/>
      <c r="AM833" s="8"/>
      <c r="AN833" s="11"/>
      <c r="AO833" s="8"/>
    </row>
    <row r="834" spans="2:41">
      <c r="B834" s="18"/>
      <c r="C834" s="15"/>
      <c r="N834" s="236" t="s">
        <v>14</v>
      </c>
      <c r="O834" s="236"/>
      <c r="P834" s="236"/>
      <c r="Q834" s="236"/>
      <c r="R834" s="11">
        <f>SUM(R818:R833)</f>
        <v>780</v>
      </c>
      <c r="S834" s="8"/>
      <c r="V834" s="1"/>
      <c r="X834" s="18"/>
      <c r="Y834" s="15"/>
      <c r="AJ834" s="236" t="s">
        <v>14</v>
      </c>
      <c r="AK834" s="236"/>
      <c r="AL834" s="236"/>
      <c r="AM834" s="236"/>
      <c r="AN834" s="11">
        <f>SUM(AN818:AN833)</f>
        <v>170</v>
      </c>
      <c r="AO834" s="8"/>
    </row>
    <row r="835" spans="2:41">
      <c r="B835" s="18"/>
      <c r="C835" s="15"/>
      <c r="N835" t="s">
        <v>316</v>
      </c>
      <c r="O835" s="74">
        <v>44995</v>
      </c>
      <c r="P835" t="s">
        <v>1129</v>
      </c>
      <c r="Q835" t="s">
        <v>90</v>
      </c>
      <c r="R835">
        <v>50</v>
      </c>
      <c r="S835">
        <v>28.57</v>
      </c>
      <c r="V835" s="1"/>
      <c r="X835" s="18"/>
      <c r="Y835" s="15"/>
    </row>
    <row r="836" spans="2:41">
      <c r="B836" s="18"/>
      <c r="C836" s="15"/>
      <c r="N836" t="s">
        <v>316</v>
      </c>
      <c r="O836" s="74">
        <v>45026</v>
      </c>
      <c r="P836" t="s">
        <v>1129</v>
      </c>
      <c r="Q836" t="s">
        <v>90</v>
      </c>
      <c r="R836">
        <v>65</v>
      </c>
      <c r="S836">
        <v>37.145000000000003</v>
      </c>
      <c r="V836" s="1"/>
      <c r="X836" s="18"/>
      <c r="Y836" s="15"/>
    </row>
    <row r="837" spans="2:41">
      <c r="B837" s="18"/>
      <c r="C837" s="15"/>
      <c r="E837" s="20"/>
      <c r="N837" t="s">
        <v>316</v>
      </c>
      <c r="O837" s="74">
        <v>45148</v>
      </c>
      <c r="P837" t="s">
        <v>1129</v>
      </c>
      <c r="Q837" t="s">
        <v>90</v>
      </c>
      <c r="R837">
        <v>102.02</v>
      </c>
      <c r="S837">
        <v>58.298999999999999</v>
      </c>
      <c r="V837" s="1"/>
      <c r="X837" s="18"/>
      <c r="Y837" s="15"/>
      <c r="AA837" s="20"/>
    </row>
    <row r="838" spans="2:41">
      <c r="B838" s="18"/>
      <c r="C838" s="15"/>
      <c r="N838" t="s">
        <v>316</v>
      </c>
      <c r="O838" s="74">
        <v>45179</v>
      </c>
      <c r="P838" t="s">
        <v>1129</v>
      </c>
      <c r="Q838" t="s">
        <v>90</v>
      </c>
      <c r="R838">
        <v>35.549999999999997</v>
      </c>
      <c r="S838">
        <v>20.314</v>
      </c>
      <c r="V838" s="1"/>
      <c r="X838" s="18"/>
      <c r="Y838" s="15"/>
    </row>
    <row r="839" spans="2:41">
      <c r="B839" s="18"/>
      <c r="C839" s="15"/>
      <c r="N839" t="s">
        <v>316</v>
      </c>
      <c r="O839" s="74">
        <v>45270</v>
      </c>
      <c r="P839" t="s">
        <v>1129</v>
      </c>
      <c r="Q839" t="s">
        <v>90</v>
      </c>
      <c r="R839">
        <v>50.052</v>
      </c>
      <c r="S839">
        <v>28.600999999999999</v>
      </c>
      <c r="V839" s="1"/>
      <c r="X839" s="18"/>
      <c r="Y839" s="15"/>
    </row>
    <row r="840" spans="2:41">
      <c r="B840" s="18"/>
      <c r="C840" s="15"/>
      <c r="N840" t="s">
        <v>316</v>
      </c>
      <c r="O840" s="74">
        <v>45270</v>
      </c>
      <c r="P840" t="s">
        <v>1129</v>
      </c>
      <c r="Q840" t="s">
        <v>90</v>
      </c>
      <c r="R840">
        <v>99.02</v>
      </c>
      <c r="S840">
        <v>56.582000000000001</v>
      </c>
      <c r="V840" s="1"/>
      <c r="X840" s="18"/>
      <c r="Y840" s="15"/>
    </row>
    <row r="841" spans="2:41">
      <c r="B841" s="18"/>
      <c r="C841" s="15"/>
      <c r="R841">
        <f>SUM(R835:R840)</f>
        <v>401.642</v>
      </c>
      <c r="V841" s="1"/>
      <c r="X841" s="18"/>
      <c r="Y841" s="15"/>
    </row>
    <row r="842" spans="2:41">
      <c r="B842" s="18"/>
      <c r="C842" s="15"/>
      <c r="V842" s="1"/>
      <c r="X842" s="18"/>
      <c r="Y842" s="15"/>
    </row>
    <row r="843" spans="2:41">
      <c r="B843" s="16"/>
      <c r="C843" s="15"/>
      <c r="V843" s="1"/>
      <c r="X843" s="16"/>
      <c r="Y843" s="15"/>
    </row>
    <row r="844" spans="2:41">
      <c r="B844" s="21" t="s">
        <v>28</v>
      </c>
      <c r="C844" s="22">
        <f>SUM(C825:C843)</f>
        <v>1181.6420000000001</v>
      </c>
      <c r="D844" t="s">
        <v>29</v>
      </c>
      <c r="E844" t="s">
        <v>30</v>
      </c>
      <c r="V844" s="1"/>
      <c r="X844" s="21" t="s">
        <v>28</v>
      </c>
      <c r="Y844" s="22">
        <f>SUM(Y825:Y843)</f>
        <v>170</v>
      </c>
      <c r="Z844" t="s">
        <v>29</v>
      </c>
      <c r="AA844" t="s">
        <v>30</v>
      </c>
    </row>
    <row r="845" spans="2:41">
      <c r="E845" s="5" t="s">
        <v>31</v>
      </c>
      <c r="V845" s="1"/>
      <c r="AA845" s="5" t="s">
        <v>31</v>
      </c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</row>
    <row r="859" spans="2:31">
      <c r="V859" s="1"/>
      <c r="AC859" s="242" t="s">
        <v>0</v>
      </c>
      <c r="AD859" s="242"/>
      <c r="AE859" s="242"/>
    </row>
    <row r="860" spans="2:31">
      <c r="H860" s="237" t="s">
        <v>1</v>
      </c>
      <c r="I860" s="237"/>
      <c r="J860" s="237"/>
      <c r="V860" s="1"/>
      <c r="AC860" s="242"/>
      <c r="AD860" s="242"/>
      <c r="AE860" s="242"/>
    </row>
    <row r="861" spans="2:31">
      <c r="H861" s="237"/>
      <c r="I861" s="237"/>
      <c r="J861" s="237"/>
      <c r="V861" s="1"/>
      <c r="AC861" s="242"/>
      <c r="AD861" s="242"/>
      <c r="AE861" s="242"/>
    </row>
    <row r="862" spans="2:31">
      <c r="V862" s="1"/>
    </row>
    <row r="863" spans="2:31">
      <c r="V863" s="1"/>
    </row>
    <row r="864" spans="2:31" ht="23.25">
      <c r="B864" s="2" t="s">
        <v>63</v>
      </c>
      <c r="V864" s="1"/>
      <c r="X864" s="2" t="s">
        <v>63</v>
      </c>
    </row>
    <row r="865" spans="2:41" ht="23.25">
      <c r="B865" s="3" t="s">
        <v>91</v>
      </c>
      <c r="C865" s="4">
        <f>IF(X816="PAGADO",0,Y821)</f>
        <v>53.357999999999947</v>
      </c>
      <c r="E865" s="238" t="s">
        <v>1111</v>
      </c>
      <c r="F865" s="238"/>
      <c r="G865" s="238"/>
      <c r="H865" s="238"/>
      <c r="V865" s="1"/>
      <c r="X865" s="3" t="s">
        <v>5</v>
      </c>
      <c r="Y865" s="4">
        <f>IF(B865="PAGADO",0,C870)</f>
        <v>0</v>
      </c>
      <c r="AA865" s="238" t="s">
        <v>1106</v>
      </c>
      <c r="AB865" s="238"/>
      <c r="AC865" s="238"/>
      <c r="AD865" s="238"/>
    </row>
    <row r="866" spans="2:41">
      <c r="B866" s="5" t="s">
        <v>7</v>
      </c>
      <c r="C866" s="6">
        <f>H881</f>
        <v>3000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AD881</f>
        <v>855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>
        <v>45202</v>
      </c>
      <c r="F867" s="8" t="s">
        <v>317</v>
      </c>
      <c r="G867" s="8" t="s">
        <v>578</v>
      </c>
      <c r="H867" s="10">
        <v>430</v>
      </c>
      <c r="N867" s="23">
        <v>45225</v>
      </c>
      <c r="O867" s="8" t="s">
        <v>51</v>
      </c>
      <c r="P867" s="8"/>
      <c r="Q867" s="8"/>
      <c r="R867" s="11">
        <v>553.36</v>
      </c>
      <c r="S867" s="8"/>
      <c r="V867" s="1"/>
      <c r="Y867" s="4"/>
      <c r="AA867" s="9">
        <v>45207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3053.3580000000002</v>
      </c>
      <c r="E868" s="9">
        <v>45183</v>
      </c>
      <c r="F868" s="8" t="s">
        <v>285</v>
      </c>
      <c r="G868" s="8" t="s">
        <v>883</v>
      </c>
      <c r="H868" s="10">
        <v>160</v>
      </c>
      <c r="N868" s="23">
        <v>45225</v>
      </c>
      <c r="O868" s="8" t="s">
        <v>51</v>
      </c>
      <c r="P868" s="8"/>
      <c r="Q868" s="8"/>
      <c r="R868" s="11">
        <v>1000</v>
      </c>
      <c r="S868" s="8"/>
      <c r="V868" s="1"/>
      <c r="X868" s="5" t="s">
        <v>15</v>
      </c>
      <c r="Y868" s="6">
        <f>IF(Y865&gt;0,Y866+Y865,Y866)</f>
        <v>855</v>
      </c>
      <c r="AA868" s="9">
        <v>45215</v>
      </c>
      <c r="AB868" s="8" t="s">
        <v>289</v>
      </c>
      <c r="AC868" s="8" t="s">
        <v>573</v>
      </c>
      <c r="AD868" s="10">
        <v>285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C892</f>
        <v>2057.7939999999999</v>
      </c>
      <c r="E869" s="9">
        <v>45203</v>
      </c>
      <c r="F869" s="8" t="s">
        <v>83</v>
      </c>
      <c r="G869" s="8" t="s">
        <v>81</v>
      </c>
      <c r="H869" s="10">
        <v>170</v>
      </c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Y892</f>
        <v>77.150000000000006</v>
      </c>
      <c r="AA869" s="9">
        <v>45217</v>
      </c>
      <c r="AB869" s="8" t="s">
        <v>289</v>
      </c>
      <c r="AC869" s="8" t="s">
        <v>576</v>
      </c>
      <c r="AD869" s="10">
        <v>285</v>
      </c>
      <c r="AJ869" s="8"/>
      <c r="AK869" s="8"/>
      <c r="AL869" s="8"/>
      <c r="AM869" s="8"/>
      <c r="AN869" s="11"/>
      <c r="AO869" s="8"/>
    </row>
    <row r="870" spans="2:41">
      <c r="B870" s="12" t="s">
        <v>17</v>
      </c>
      <c r="C870" s="13">
        <f>C868-C869</f>
        <v>995.56400000000031</v>
      </c>
      <c r="E870" s="9">
        <v>45206</v>
      </c>
      <c r="F870" s="8" t="s">
        <v>83</v>
      </c>
      <c r="G870" s="8" t="s">
        <v>1184</v>
      </c>
      <c r="H870" s="10">
        <v>580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>
        <f>Y868-Y869</f>
        <v>777.85</v>
      </c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 ht="26.25">
      <c r="B871" s="241" t="str">
        <f>IF(C870&lt;0,"NO PAGAR","COBRAR")</f>
        <v>COBRAR</v>
      </c>
      <c r="C871" s="241"/>
      <c r="E871" s="9">
        <v>45211</v>
      </c>
      <c r="F871" s="8" t="s">
        <v>83</v>
      </c>
      <c r="G871" s="8" t="s">
        <v>1184</v>
      </c>
      <c r="H871" s="10">
        <v>580</v>
      </c>
      <c r="N871" s="8"/>
      <c r="O871" s="8"/>
      <c r="P871" s="8"/>
      <c r="Q871" s="8"/>
      <c r="R871" s="11"/>
      <c r="S871" s="8"/>
      <c r="V871" s="1"/>
      <c r="X871" s="241" t="str">
        <f>IF(Y870&lt;0,"NO PAGAR","COBRAR")</f>
        <v>COBRAR</v>
      </c>
      <c r="Y871" s="241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240" t="s">
        <v>16</v>
      </c>
      <c r="C872" s="240"/>
      <c r="E872" s="9">
        <v>45124</v>
      </c>
      <c r="F872" s="8" t="s">
        <v>288</v>
      </c>
      <c r="G872" s="8" t="s">
        <v>293</v>
      </c>
      <c r="H872" s="10">
        <v>380</v>
      </c>
      <c r="N872" s="8"/>
      <c r="O872" s="8"/>
      <c r="P872" s="8"/>
      <c r="Q872" s="8"/>
      <c r="R872" s="11"/>
      <c r="S872" s="8"/>
      <c r="V872" s="1"/>
      <c r="X872" s="240" t="s">
        <v>16</v>
      </c>
      <c r="Y872" s="240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4" t="str">
        <f>IF(C906&lt;0,"SALDO A FAVOR","SALDO ADELANTAD0'")</f>
        <v>SALDO ADELANTAD0'</v>
      </c>
      <c r="C873" s="15" t="b">
        <f>IF(Y821&lt;=0,Y821*-1)</f>
        <v>0</v>
      </c>
      <c r="E873" s="9">
        <v>45132</v>
      </c>
      <c r="F873" s="8" t="s">
        <v>288</v>
      </c>
      <c r="G873" s="8" t="s">
        <v>293</v>
      </c>
      <c r="H873" s="10">
        <v>380</v>
      </c>
      <c r="N873" s="8"/>
      <c r="O873" s="8"/>
      <c r="P873" s="8"/>
      <c r="Q873" s="8"/>
      <c r="R873" s="11"/>
      <c r="S873" s="8"/>
      <c r="V873" s="1"/>
      <c r="X873" s="14" t="str">
        <f>IF(C870&lt;0,"SALDO ADELANTADO","SALDO A FAVOR'")</f>
        <v>SALDO A FAVOR'</v>
      </c>
      <c r="Y873" s="15" t="b">
        <f>IF(C870&lt;=0,C870*-1)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19</v>
      </c>
      <c r="C874" s="15">
        <f>R883</f>
        <v>1553.3600000000001</v>
      </c>
      <c r="E874" s="9">
        <v>45162</v>
      </c>
      <c r="F874" s="8" t="s">
        <v>288</v>
      </c>
      <c r="G874" s="8" t="s">
        <v>82</v>
      </c>
      <c r="H874" s="10">
        <v>190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AN883</f>
        <v>0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20</v>
      </c>
      <c r="C875" s="15">
        <v>150</v>
      </c>
      <c r="E875" s="9">
        <v>45159</v>
      </c>
      <c r="F875" s="8" t="s">
        <v>295</v>
      </c>
      <c r="G875" s="8" t="s">
        <v>81</v>
      </c>
      <c r="H875" s="10">
        <v>130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21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22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23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75">
        <v>59.1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25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25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26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654</v>
      </c>
      <c r="Y880" s="15">
        <v>18.05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321</v>
      </c>
      <c r="C881" s="15">
        <f>R890</f>
        <v>354.43399999999997</v>
      </c>
      <c r="E881" s="236" t="s">
        <v>14</v>
      </c>
      <c r="F881" s="236"/>
      <c r="G881" s="236"/>
      <c r="H881" s="10">
        <f>SUM(H867:H880)</f>
        <v>3000</v>
      </c>
      <c r="N881" s="8"/>
      <c r="O881" s="8"/>
      <c r="P881" s="8"/>
      <c r="Q881" s="8"/>
      <c r="R881" s="11"/>
      <c r="S881" s="8"/>
      <c r="V881" s="1"/>
      <c r="X881" s="16" t="s">
        <v>27</v>
      </c>
      <c r="Y881" s="15"/>
      <c r="AA881" s="236" t="s">
        <v>14</v>
      </c>
      <c r="AB881" s="236"/>
      <c r="AC881" s="236"/>
      <c r="AD881" s="10">
        <f>SUM(AD867:AD880)</f>
        <v>855</v>
      </c>
      <c r="AJ881" s="8"/>
      <c r="AK881" s="8"/>
      <c r="AL881" s="8"/>
      <c r="AM881" s="8"/>
      <c r="AN881" s="11"/>
      <c r="AO881" s="8"/>
    </row>
    <row r="882" spans="2:41">
      <c r="B882" s="18"/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8"/>
      <c r="Y882" s="15"/>
      <c r="AA882" s="19"/>
      <c r="AB882" s="19"/>
      <c r="AC882" s="19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6" t="s">
        <v>14</v>
      </c>
      <c r="O883" s="236"/>
      <c r="P883" s="236"/>
      <c r="Q883" s="236"/>
      <c r="R883" s="11">
        <f>SUM(R867:R882)</f>
        <v>1553.3600000000001</v>
      </c>
      <c r="S883" s="8"/>
      <c r="V883" s="1"/>
      <c r="X883" s="18"/>
      <c r="Y883" s="15"/>
      <c r="AJ883" s="236" t="s">
        <v>14</v>
      </c>
      <c r="AK883" s="236"/>
      <c r="AL883" s="236"/>
      <c r="AM883" s="236"/>
      <c r="AN883" s="11">
        <f>SUM(AN867:AN882)</f>
        <v>0</v>
      </c>
      <c r="AO883" s="8"/>
    </row>
    <row r="884" spans="2:41">
      <c r="B884" s="18"/>
      <c r="C884" s="15"/>
      <c r="N884" s="53" t="s">
        <v>1129</v>
      </c>
      <c r="O884" s="53" t="s">
        <v>655</v>
      </c>
      <c r="P884" s="54">
        <v>45224.895914350003</v>
      </c>
      <c r="Q884" s="55">
        <v>41.14</v>
      </c>
      <c r="R884" s="55">
        <v>72</v>
      </c>
      <c r="V884" s="1"/>
      <c r="X884" s="18"/>
      <c r="Y884" s="15"/>
    </row>
    <row r="885" spans="2:41">
      <c r="B885" s="18"/>
      <c r="C885" s="15"/>
      <c r="N885" s="53" t="s">
        <v>1129</v>
      </c>
      <c r="O885" s="53" t="s">
        <v>474</v>
      </c>
      <c r="P885" s="54">
        <v>45225.775416670003</v>
      </c>
      <c r="Q885" s="55">
        <v>28.001999999999999</v>
      </c>
      <c r="R885" s="55">
        <v>49.003999999999998</v>
      </c>
      <c r="V885" s="1"/>
      <c r="X885" s="18"/>
      <c r="Y885" s="15"/>
    </row>
    <row r="886" spans="2:41">
      <c r="B886" s="18"/>
      <c r="C886" s="15"/>
      <c r="E886" s="20"/>
      <c r="N886" s="53" t="s">
        <v>1129</v>
      </c>
      <c r="O886" s="53" t="s">
        <v>163</v>
      </c>
      <c r="P886" s="54">
        <v>45217.82603009</v>
      </c>
      <c r="Q886" s="55">
        <v>29.145</v>
      </c>
      <c r="R886" s="55">
        <v>51</v>
      </c>
      <c r="V886" s="1"/>
      <c r="X886" s="18"/>
      <c r="Y886" s="15"/>
      <c r="AA886" s="20"/>
    </row>
    <row r="887" spans="2:41">
      <c r="B887" s="18"/>
      <c r="C887" s="15"/>
      <c r="N887" s="53" t="s">
        <v>1129</v>
      </c>
      <c r="O887" s="53" t="s">
        <v>163</v>
      </c>
      <c r="P887" s="54">
        <v>45223.701643519998</v>
      </c>
      <c r="Q887" s="55">
        <v>38.296999999999997</v>
      </c>
      <c r="R887" s="55">
        <v>67.02</v>
      </c>
      <c r="V887" s="1"/>
      <c r="X887" s="18"/>
      <c r="Y887" s="15"/>
    </row>
    <row r="888" spans="2:41">
      <c r="B888" s="18"/>
      <c r="C888" s="15"/>
      <c r="N888" s="53" t="s">
        <v>1129</v>
      </c>
      <c r="O888" s="53" t="s">
        <v>163</v>
      </c>
      <c r="P888" s="54">
        <v>45229.467222220002</v>
      </c>
      <c r="Q888" s="55">
        <v>25.95</v>
      </c>
      <c r="R888" s="55">
        <v>45.41</v>
      </c>
      <c r="V888" s="1"/>
      <c r="X888" s="18"/>
      <c r="Y888" s="15"/>
    </row>
    <row r="889" spans="2:41">
      <c r="B889" s="18"/>
      <c r="C889" s="15"/>
      <c r="N889" s="53" t="s">
        <v>1129</v>
      </c>
      <c r="O889" s="53" t="s">
        <v>163</v>
      </c>
      <c r="P889" s="54">
        <v>45215.729895830002</v>
      </c>
      <c r="Q889" s="55">
        <v>39.997999999999998</v>
      </c>
      <c r="R889" s="55">
        <v>70</v>
      </c>
      <c r="V889" s="1"/>
      <c r="X889" s="18"/>
      <c r="Y889" s="15"/>
    </row>
    <row r="890" spans="2:41">
      <c r="B890" s="18"/>
      <c r="C890" s="15"/>
      <c r="R890" s="73">
        <f>SUM(R884:R889)</f>
        <v>354.43399999999997</v>
      </c>
      <c r="V890" s="1"/>
      <c r="X890" s="18"/>
      <c r="Y890" s="15"/>
    </row>
    <row r="891" spans="2:41">
      <c r="B891" s="16"/>
      <c r="C891" s="15"/>
      <c r="V891" s="1"/>
      <c r="X891" s="16"/>
      <c r="Y891" s="15"/>
    </row>
    <row r="892" spans="2:41">
      <c r="B892" s="21" t="s">
        <v>28</v>
      </c>
      <c r="C892" s="22">
        <f>SUM(C873:C891)</f>
        <v>2057.7939999999999</v>
      </c>
      <c r="V892" s="1"/>
      <c r="X892" s="21" t="s">
        <v>28</v>
      </c>
      <c r="Y892" s="22">
        <f>SUM(Y873:Y891)</f>
        <v>77.150000000000006</v>
      </c>
    </row>
    <row r="893" spans="2:41">
      <c r="D893" t="s">
        <v>29</v>
      </c>
      <c r="E893" t="s">
        <v>30</v>
      </c>
      <c r="V893" s="1"/>
      <c r="Z893" t="s">
        <v>29</v>
      </c>
      <c r="AA893" t="s">
        <v>30</v>
      </c>
    </row>
    <row r="894" spans="2:41">
      <c r="E894" s="5" t="s">
        <v>31</v>
      </c>
      <c r="V894" s="1"/>
      <c r="AA894" s="5" t="s">
        <v>31</v>
      </c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V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V904" s="1"/>
    </row>
    <row r="905" spans="1:43" ht="15" customHeight="1">
      <c r="F905" s="237" t="s">
        <v>32</v>
      </c>
      <c r="G905" s="237"/>
      <c r="H905" s="237"/>
      <c r="I905" s="149"/>
      <c r="J905" s="149"/>
      <c r="V905" s="1"/>
      <c r="AA905" s="237" t="s">
        <v>33</v>
      </c>
      <c r="AB905" s="237"/>
      <c r="AC905" s="237"/>
    </row>
    <row r="906" spans="1:43" ht="15" customHeight="1">
      <c r="F906" s="237"/>
      <c r="G906" s="237"/>
      <c r="H906" s="237"/>
      <c r="I906" s="149"/>
      <c r="J906" s="149"/>
      <c r="V906" s="1"/>
      <c r="AA906" s="237"/>
      <c r="AB906" s="237"/>
      <c r="AC906" s="237"/>
    </row>
    <row r="907" spans="1:43" ht="23.25">
      <c r="B907" s="25" t="s">
        <v>64</v>
      </c>
      <c r="V907" s="1"/>
      <c r="X907" s="2" t="s">
        <v>63</v>
      </c>
    </row>
    <row r="908" spans="1:43" ht="23.25">
      <c r="B908" s="3" t="s">
        <v>91</v>
      </c>
      <c r="C908" s="4">
        <f>IF(X865="PAGADO",0,Y870)</f>
        <v>777.85</v>
      </c>
      <c r="E908" s="238" t="s">
        <v>1106</v>
      </c>
      <c r="F908" s="238"/>
      <c r="G908" s="238"/>
      <c r="H908" s="238"/>
      <c r="V908" s="1"/>
      <c r="X908" s="3" t="s">
        <v>5</v>
      </c>
      <c r="Y908" s="4">
        <f>IF(B908="PAGADO",0,C913)</f>
        <v>0</v>
      </c>
      <c r="AA908" s="238" t="s">
        <v>1097</v>
      </c>
      <c r="AB908" s="238"/>
      <c r="AC908" s="238"/>
      <c r="AD908" s="238"/>
    </row>
    <row r="909" spans="1:43">
      <c r="B909" s="5" t="s">
        <v>7</v>
      </c>
      <c r="C909" s="6">
        <f>H924</f>
        <v>350</v>
      </c>
      <c r="E909" s="7" t="s">
        <v>8</v>
      </c>
      <c r="F909" s="7" t="s">
        <v>9</v>
      </c>
      <c r="G909" s="7" t="s">
        <v>10</v>
      </c>
      <c r="H909" s="7" t="s">
        <v>11</v>
      </c>
      <c r="N909" s="7" t="s">
        <v>8</v>
      </c>
      <c r="O909" s="7" t="s">
        <v>12</v>
      </c>
      <c r="P909" s="7" t="s">
        <v>11</v>
      </c>
      <c r="Q909" s="7" t="s">
        <v>13</v>
      </c>
      <c r="R909" s="7" t="s">
        <v>14</v>
      </c>
      <c r="S909" s="8"/>
      <c r="V909" s="1"/>
      <c r="X909" s="5" t="s">
        <v>7</v>
      </c>
      <c r="Y909" s="6">
        <f>AD924</f>
        <v>2070</v>
      </c>
      <c r="AA909" s="7" t="s">
        <v>8</v>
      </c>
      <c r="AB909" s="7" t="s">
        <v>9</v>
      </c>
      <c r="AC909" s="7" t="s">
        <v>10</v>
      </c>
      <c r="AD909" s="7" t="s">
        <v>11</v>
      </c>
      <c r="AJ909" s="7" t="s">
        <v>8</v>
      </c>
      <c r="AK909" s="7" t="s">
        <v>12</v>
      </c>
      <c r="AL909" s="7" t="s">
        <v>11</v>
      </c>
      <c r="AM909" s="7" t="s">
        <v>13</v>
      </c>
      <c r="AN909" s="7" t="s">
        <v>14</v>
      </c>
      <c r="AO909" s="8"/>
    </row>
    <row r="910" spans="1:43">
      <c r="C910" s="4"/>
      <c r="E910" s="9">
        <v>45174</v>
      </c>
      <c r="F910" s="8" t="s">
        <v>1185</v>
      </c>
      <c r="G910" s="8" t="s">
        <v>573</v>
      </c>
      <c r="H910" s="10">
        <v>350</v>
      </c>
      <c r="N910" s="8"/>
      <c r="O910" s="8"/>
      <c r="P910" s="8"/>
      <c r="Q910" s="8"/>
      <c r="R910" s="11"/>
      <c r="S910" s="8"/>
      <c r="V910" s="1"/>
      <c r="Y910" s="4"/>
      <c r="AA910" s="9">
        <v>45191</v>
      </c>
      <c r="AB910" s="8" t="s">
        <v>574</v>
      </c>
      <c r="AC910" s="8" t="s">
        <v>82</v>
      </c>
      <c r="AD910" s="10">
        <v>240</v>
      </c>
      <c r="AJ910" s="23">
        <v>45252</v>
      </c>
      <c r="AK910" s="8" t="s">
        <v>51</v>
      </c>
      <c r="AL910" s="8"/>
      <c r="AM910" s="8"/>
      <c r="AN910" s="11">
        <v>2000</v>
      </c>
      <c r="AO910" s="8"/>
    </row>
    <row r="911" spans="1:43">
      <c r="B911" s="5" t="s">
        <v>15</v>
      </c>
      <c r="C911" s="6">
        <f>IF(C908&gt;0,C908+C909,C909)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15</v>
      </c>
      <c r="Y911" s="6">
        <f>IF(Y908&gt;0,Y908+Y909,Y909)</f>
        <v>2070</v>
      </c>
      <c r="AA911" s="9">
        <v>45228</v>
      </c>
      <c r="AB911" s="8" t="s">
        <v>574</v>
      </c>
      <c r="AC911" s="8" t="s">
        <v>81</v>
      </c>
      <c r="AD911" s="10">
        <v>210</v>
      </c>
      <c r="AJ911" s="8"/>
      <c r="AK911" s="8"/>
      <c r="AL911" s="8"/>
      <c r="AM911" s="8"/>
      <c r="AN911" s="11"/>
      <c r="AO911" s="8"/>
    </row>
    <row r="912" spans="1:43">
      <c r="B912" s="5" t="s">
        <v>16</v>
      </c>
      <c r="C912" s="4">
        <f>C932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5" t="s">
        <v>16</v>
      </c>
      <c r="Y912" s="4">
        <f>Y932</f>
        <v>2198.0300000000002</v>
      </c>
      <c r="AA912" s="9">
        <v>45170</v>
      </c>
      <c r="AB912" s="8" t="s">
        <v>559</v>
      </c>
      <c r="AC912" s="8" t="s">
        <v>81</v>
      </c>
      <c r="AD912" s="10">
        <v>130</v>
      </c>
      <c r="AJ912" s="8"/>
      <c r="AK912" s="8"/>
      <c r="AL912" s="8"/>
      <c r="AM912" s="8"/>
      <c r="AN912" s="11"/>
      <c r="AO912" s="8"/>
    </row>
    <row r="913" spans="2:41">
      <c r="B913" s="12" t="s">
        <v>37</v>
      </c>
      <c r="C913" s="13">
        <f>C911-C912</f>
        <v>1127.8499999999999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 t="s">
        <v>38</v>
      </c>
      <c r="Y913" s="13">
        <f>Y911-Y912</f>
        <v>-128.0300000000002</v>
      </c>
      <c r="AA913" s="9">
        <v>45224</v>
      </c>
      <c r="AB913" s="8" t="s">
        <v>83</v>
      </c>
      <c r="AC913" s="8" t="s">
        <v>74</v>
      </c>
      <c r="AD913" s="10">
        <v>580</v>
      </c>
      <c r="AJ913" s="8"/>
      <c r="AK913" s="8"/>
      <c r="AL913" s="8"/>
      <c r="AM913" s="8"/>
      <c r="AN913" s="11"/>
      <c r="AO913" s="8"/>
    </row>
    <row r="914" spans="2:41" ht="23.25">
      <c r="B914" s="12"/>
      <c r="C914" s="26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39" t="str">
        <f>IF(Y913&lt;0,"NO PAGAR","COBRAR'")</f>
        <v>NO PAGAR</v>
      </c>
      <c r="Y914" s="239"/>
      <c r="AA914" s="9">
        <v>45226</v>
      </c>
      <c r="AB914" s="8" t="s">
        <v>83</v>
      </c>
      <c r="AC914" s="8" t="s">
        <v>82</v>
      </c>
      <c r="AD914" s="10">
        <v>200</v>
      </c>
      <c r="AJ914" s="8"/>
      <c r="AK914" s="8"/>
      <c r="AL914" s="8"/>
      <c r="AM914" s="8"/>
      <c r="AN914" s="11"/>
      <c r="AO914" s="8"/>
    </row>
    <row r="915" spans="2:41" ht="23.25">
      <c r="B915" s="239" t="str">
        <f>IF(C913&lt;0,"NO PAGAR","COBRAR'")</f>
        <v>COBRAR'</v>
      </c>
      <c r="C915" s="239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2"/>
      <c r="Y915" s="24"/>
      <c r="AA915" s="9">
        <v>45231</v>
      </c>
      <c r="AB915" s="8" t="s">
        <v>83</v>
      </c>
      <c r="AC915" s="8" t="s">
        <v>81</v>
      </c>
      <c r="AD915" s="10">
        <v>170</v>
      </c>
      <c r="AJ915" s="8"/>
      <c r="AK915" s="8"/>
      <c r="AL915" s="8"/>
      <c r="AM915" s="8"/>
      <c r="AN915" s="11"/>
      <c r="AO915" s="8"/>
    </row>
    <row r="916" spans="2:41">
      <c r="B916" s="240" t="s">
        <v>16</v>
      </c>
      <c r="C916" s="240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240" t="s">
        <v>16</v>
      </c>
      <c r="Y916" s="240"/>
      <c r="AA916" s="9">
        <v>45176</v>
      </c>
      <c r="AB916" s="8" t="s">
        <v>619</v>
      </c>
      <c r="AC916" s="8" t="s">
        <v>1093</v>
      </c>
      <c r="AD916" s="10">
        <v>250</v>
      </c>
      <c r="AJ916" s="8"/>
      <c r="AK916" s="8"/>
      <c r="AL916" s="8"/>
      <c r="AM916" s="8"/>
      <c r="AN916" s="11"/>
      <c r="AO916" s="8"/>
    </row>
    <row r="917" spans="2:41">
      <c r="B917" s="14" t="str">
        <f>IF(Y870&lt;0,"SALDO ADELANTADO","SALDO A FAVOR '")</f>
        <v>SALDO A FAVOR '</v>
      </c>
      <c r="C917" s="15" t="b">
        <f>IF(Y870&lt;=0,Y870*-1)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4" t="str">
        <f>IF(C913&lt;0,"SALDO ADELANTADO","SALDO A FAVOR'")</f>
        <v>SALDO A FAVOR'</v>
      </c>
      <c r="Y917" s="15" t="b">
        <f>IF(C913&lt;=0,C913*-1)</f>
        <v>0</v>
      </c>
      <c r="AA917" s="9">
        <v>45197</v>
      </c>
      <c r="AB917" s="8" t="s">
        <v>619</v>
      </c>
      <c r="AC917" s="8" t="s">
        <v>620</v>
      </c>
      <c r="AD917" s="10">
        <v>290</v>
      </c>
      <c r="AJ917" s="8"/>
      <c r="AK917" s="8"/>
      <c r="AL917" s="8"/>
      <c r="AM917" s="8"/>
      <c r="AN917" s="11"/>
      <c r="AO917" s="8"/>
    </row>
    <row r="918" spans="2:41">
      <c r="B918" s="16" t="s">
        <v>19</v>
      </c>
      <c r="C918" s="15">
        <f>R926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19</v>
      </c>
      <c r="Y918" s="15">
        <f>AN926</f>
        <v>2000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20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20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21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21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22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22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23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23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25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25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26</v>
      </c>
      <c r="C924" s="15"/>
      <c r="E924" s="236" t="s">
        <v>14</v>
      </c>
      <c r="F924" s="236"/>
      <c r="G924" s="236"/>
      <c r="H924" s="10">
        <f>SUM(H910:H923)</f>
        <v>350</v>
      </c>
      <c r="N924" s="8"/>
      <c r="O924" s="8"/>
      <c r="P924" s="8"/>
      <c r="Q924" s="8"/>
      <c r="R924" s="11"/>
      <c r="S924" s="8"/>
      <c r="V924" s="1"/>
      <c r="X924" s="16" t="s">
        <v>26</v>
      </c>
      <c r="Y924" s="15"/>
      <c r="AA924" s="236" t="s">
        <v>14</v>
      </c>
      <c r="AB924" s="236"/>
      <c r="AC924" s="236"/>
      <c r="AD924" s="10">
        <f>SUM(AD910:AD923)</f>
        <v>2070</v>
      </c>
      <c r="AJ924" s="8"/>
      <c r="AK924" s="8"/>
      <c r="AL924" s="8"/>
      <c r="AM924" s="8"/>
      <c r="AN924" s="11"/>
      <c r="AO924" s="8"/>
    </row>
    <row r="925" spans="2:41">
      <c r="B925" s="16" t="s">
        <v>27</v>
      </c>
      <c r="C925" s="15"/>
      <c r="E925" s="19"/>
      <c r="F925" s="19"/>
      <c r="G925" s="19"/>
      <c r="N925" s="8"/>
      <c r="O925" s="8"/>
      <c r="P925" s="8"/>
      <c r="Q925" s="8"/>
      <c r="R925" s="11"/>
      <c r="S925" s="8"/>
      <c r="V925" s="1"/>
      <c r="X925" s="16" t="s">
        <v>27</v>
      </c>
      <c r="Y925" s="15">
        <f>AN930</f>
        <v>198.03</v>
      </c>
      <c r="AA925" s="19"/>
      <c r="AB925" s="19"/>
      <c r="AC925" s="19"/>
      <c r="AJ925" s="8"/>
      <c r="AK925" s="8"/>
      <c r="AL925" s="8"/>
      <c r="AM925" s="8"/>
      <c r="AN925" s="11"/>
      <c r="AO925" s="8"/>
    </row>
    <row r="926" spans="2:41">
      <c r="B926" s="18"/>
      <c r="C926" s="15"/>
      <c r="N926" s="236" t="s">
        <v>14</v>
      </c>
      <c r="O926" s="236"/>
      <c r="P926" s="236"/>
      <c r="Q926" s="236"/>
      <c r="R926" s="11">
        <f>SUM(R910:R925)</f>
        <v>0</v>
      </c>
      <c r="S926" s="8"/>
      <c r="V926" s="1"/>
      <c r="X926" s="18"/>
      <c r="Y926" s="15"/>
      <c r="AJ926" s="236" t="s">
        <v>14</v>
      </c>
      <c r="AK926" s="236"/>
      <c r="AL926" s="236"/>
      <c r="AM926" s="236"/>
      <c r="AN926" s="11">
        <f>SUM(AN910:AN925)</f>
        <v>2000</v>
      </c>
      <c r="AO926" s="8"/>
    </row>
    <row r="927" spans="2:41">
      <c r="B927" s="18"/>
      <c r="C927" s="15"/>
      <c r="V927" s="1"/>
      <c r="X927" s="18"/>
      <c r="Y927" s="15"/>
      <c r="AJ927" t="s">
        <v>655</v>
      </c>
      <c r="AK927" t="s">
        <v>316</v>
      </c>
      <c r="AL927" s="77">
        <v>45233</v>
      </c>
      <c r="AM927" t="s">
        <v>1129</v>
      </c>
      <c r="AN927" s="78">
        <v>66</v>
      </c>
    </row>
    <row r="928" spans="2:41">
      <c r="B928" s="18"/>
      <c r="C928" s="15"/>
      <c r="V928" s="1"/>
      <c r="X928" s="18"/>
      <c r="Y928" s="15"/>
      <c r="AJ928" t="s">
        <v>655</v>
      </c>
      <c r="AK928" t="s">
        <v>316</v>
      </c>
      <c r="AL928" s="77">
        <v>45238</v>
      </c>
      <c r="AM928" t="s">
        <v>1129</v>
      </c>
      <c r="AN928" s="78">
        <v>84</v>
      </c>
    </row>
    <row r="929" spans="2:40">
      <c r="B929" s="18"/>
      <c r="C929" s="15"/>
      <c r="E929" s="20"/>
      <c r="V929" s="1"/>
      <c r="X929" s="18"/>
      <c r="Y929" s="15"/>
      <c r="AA929" s="20"/>
      <c r="AJ929" t="s">
        <v>1095</v>
      </c>
      <c r="AK929" t="s">
        <v>316</v>
      </c>
      <c r="AL929" s="77">
        <v>45240</v>
      </c>
      <c r="AM929" t="s">
        <v>1129</v>
      </c>
      <c r="AN929" s="78">
        <v>48.03</v>
      </c>
    </row>
    <row r="930" spans="2:40">
      <c r="B930" s="18"/>
      <c r="C930" s="15"/>
      <c r="V930" s="1"/>
      <c r="X930" s="18"/>
      <c r="Y930" s="15"/>
      <c r="AN930" s="79">
        <f>SUM(AN927:AN929)</f>
        <v>198.03</v>
      </c>
    </row>
    <row r="931" spans="2:40">
      <c r="B931" s="18"/>
      <c r="C931" s="15"/>
      <c r="V931" s="1"/>
      <c r="X931" s="18"/>
      <c r="Y931" s="15"/>
    </row>
    <row r="932" spans="2:40">
      <c r="B932" s="21" t="s">
        <v>28</v>
      </c>
      <c r="C932" s="22">
        <f>SUM(C917:C931)</f>
        <v>0</v>
      </c>
      <c r="D932" t="s">
        <v>29</v>
      </c>
      <c r="E932" t="s">
        <v>30</v>
      </c>
      <c r="V932" s="1"/>
      <c r="X932" s="21" t="s">
        <v>28</v>
      </c>
      <c r="Y932" s="22">
        <f>SUM(Y917:Y931)</f>
        <v>2198.0300000000002</v>
      </c>
      <c r="Z932" t="s">
        <v>29</v>
      </c>
      <c r="AA932" t="s">
        <v>30</v>
      </c>
    </row>
    <row r="933" spans="2:40">
      <c r="E933" s="5" t="s">
        <v>31</v>
      </c>
      <c r="V933" s="1"/>
      <c r="AA933" s="5" t="s">
        <v>31</v>
      </c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  <c r="AC946" s="242" t="s">
        <v>0</v>
      </c>
      <c r="AD946" s="242"/>
      <c r="AE946" s="242"/>
    </row>
    <row r="947" spans="2:41" ht="15" customHeight="1">
      <c r="H947" s="237" t="s">
        <v>1</v>
      </c>
      <c r="I947" s="237"/>
      <c r="J947" s="149"/>
      <c r="V947" s="1"/>
      <c r="AC947" s="242"/>
      <c r="AD947" s="242"/>
      <c r="AE947" s="242"/>
    </row>
    <row r="948" spans="2:41" ht="15" customHeight="1">
      <c r="H948" s="237"/>
      <c r="I948" s="237"/>
      <c r="J948" s="149"/>
      <c r="V948" s="1"/>
      <c r="AC948" s="242"/>
      <c r="AD948" s="242"/>
      <c r="AE948" s="242"/>
    </row>
    <row r="949" spans="2:41" ht="23.25">
      <c r="B949" s="2" t="s">
        <v>65</v>
      </c>
      <c r="V949" s="1"/>
      <c r="X949" s="2" t="s">
        <v>66</v>
      </c>
    </row>
    <row r="950" spans="2:41" ht="23.25">
      <c r="B950" s="3" t="s">
        <v>5</v>
      </c>
      <c r="C950" s="4">
        <f>IF(X908="PAGADO",0,Y913)</f>
        <v>-128.0300000000002</v>
      </c>
      <c r="E950" s="238" t="s">
        <v>1106</v>
      </c>
      <c r="F950" s="238"/>
      <c r="G950" s="238"/>
      <c r="H950" s="238"/>
      <c r="V950" s="1"/>
      <c r="X950" s="3" t="s">
        <v>5</v>
      </c>
      <c r="Y950" s="4">
        <f>IF(B950="PAGADO",0,C955)</f>
        <v>-1103.2550000000001</v>
      </c>
      <c r="AA950" s="238" t="s">
        <v>1111</v>
      </c>
      <c r="AB950" s="238"/>
      <c r="AC950" s="238"/>
      <c r="AD950" s="238"/>
    </row>
    <row r="951" spans="2:41">
      <c r="B951" s="5" t="s">
        <v>7</v>
      </c>
      <c r="C951" s="6">
        <f>H966</f>
        <v>1230</v>
      </c>
      <c r="E951" s="7" t="s">
        <v>8</v>
      </c>
      <c r="F951" s="7" t="s">
        <v>9</v>
      </c>
      <c r="G951" s="7" t="s">
        <v>10</v>
      </c>
      <c r="H951" s="7" t="s">
        <v>11</v>
      </c>
      <c r="N951" s="7" t="s">
        <v>8</v>
      </c>
      <c r="O951" s="7" t="s">
        <v>12</v>
      </c>
      <c r="P951" s="7" t="s">
        <v>11</v>
      </c>
      <c r="Q951" s="7" t="s">
        <v>13</v>
      </c>
      <c r="R951" s="7" t="s">
        <v>14</v>
      </c>
      <c r="S951" s="8"/>
      <c r="V951" s="1"/>
      <c r="X951" s="5" t="s">
        <v>7</v>
      </c>
      <c r="Y951" s="6">
        <f>AD966</f>
        <v>610</v>
      </c>
      <c r="AA951" s="7" t="s">
        <v>8</v>
      </c>
      <c r="AB951" s="7" t="s">
        <v>9</v>
      </c>
      <c r="AC951" s="7" t="s">
        <v>10</v>
      </c>
      <c r="AD951" s="7" t="s">
        <v>11</v>
      </c>
      <c r="AJ951" s="7" t="s">
        <v>8</v>
      </c>
      <c r="AK951" s="7" t="s">
        <v>12</v>
      </c>
      <c r="AL951" s="7" t="s">
        <v>11</v>
      </c>
      <c r="AM951" s="7" t="s">
        <v>13</v>
      </c>
      <c r="AN951" s="7" t="s">
        <v>14</v>
      </c>
      <c r="AO951" s="8"/>
    </row>
    <row r="952" spans="2:41">
      <c r="C952" s="4"/>
      <c r="E952" s="9">
        <v>45241</v>
      </c>
      <c r="F952" s="8" t="s">
        <v>83</v>
      </c>
      <c r="G952" s="8" t="s">
        <v>81</v>
      </c>
      <c r="H952" s="10">
        <v>170</v>
      </c>
      <c r="I952" t="s">
        <v>1186</v>
      </c>
      <c r="N952" s="23">
        <v>45266</v>
      </c>
      <c r="O952" s="8" t="s">
        <v>51</v>
      </c>
      <c r="P952" s="8"/>
      <c r="Q952" s="8"/>
      <c r="R952" s="11">
        <v>1681.27</v>
      </c>
      <c r="S952" s="8"/>
      <c r="V952" s="1"/>
      <c r="Y952" s="4"/>
      <c r="AA952" s="9">
        <v>45219</v>
      </c>
      <c r="AB952" s="8" t="s">
        <v>334</v>
      </c>
      <c r="AC952" s="8" t="s">
        <v>896</v>
      </c>
      <c r="AD952" s="10">
        <v>120</v>
      </c>
      <c r="AJ952" s="23">
        <v>45273</v>
      </c>
      <c r="AK952" s="8" t="s">
        <v>158</v>
      </c>
      <c r="AL952" s="8"/>
      <c r="AM952" s="8">
        <v>1617</v>
      </c>
      <c r="AN952" s="11">
        <v>300</v>
      </c>
      <c r="AO952" s="8"/>
    </row>
    <row r="953" spans="2:41">
      <c r="B953" s="5" t="s">
        <v>15</v>
      </c>
      <c r="C953" s="6">
        <f>IF(C950&gt;0,C950+C951,C951)</f>
        <v>1230</v>
      </c>
      <c r="E953" s="9">
        <v>45245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5" t="s">
        <v>15</v>
      </c>
      <c r="Y953" s="6">
        <f>IF(Y950&gt;0,Y950+Y951,Y951)</f>
        <v>610</v>
      </c>
      <c r="AA953" s="9">
        <v>45223</v>
      </c>
      <c r="AB953" s="8" t="s">
        <v>334</v>
      </c>
      <c r="AC953" s="8" t="s">
        <v>1187</v>
      </c>
      <c r="AD953" s="10">
        <v>120</v>
      </c>
      <c r="AJ953" s="8"/>
      <c r="AK953" s="8"/>
      <c r="AL953" s="8"/>
      <c r="AM953" s="8"/>
      <c r="AN953" s="11"/>
      <c r="AO953" s="8"/>
    </row>
    <row r="954" spans="2:41">
      <c r="B954" s="5" t="s">
        <v>16</v>
      </c>
      <c r="C954" s="4">
        <f>C977</f>
        <v>2333.2550000000001</v>
      </c>
      <c r="E954" s="9">
        <v>45247</v>
      </c>
      <c r="F954" s="8" t="s">
        <v>83</v>
      </c>
      <c r="G954" s="8" t="s">
        <v>81</v>
      </c>
      <c r="H954" s="10">
        <v>170</v>
      </c>
      <c r="I954" t="s">
        <v>1186</v>
      </c>
      <c r="N954" s="8"/>
      <c r="O954" s="8"/>
      <c r="P954" s="8"/>
      <c r="Q954" s="8"/>
      <c r="R954" s="11"/>
      <c r="S954" s="8"/>
      <c r="V954" s="1"/>
      <c r="X954" s="5" t="s">
        <v>16</v>
      </c>
      <c r="Y954" s="4">
        <f>Y977</f>
        <v>1403.2550000000001</v>
      </c>
      <c r="AA954" s="9">
        <v>45198</v>
      </c>
      <c r="AB954" s="8" t="s">
        <v>334</v>
      </c>
      <c r="AC954" s="8" t="s">
        <v>81</v>
      </c>
      <c r="AD954" s="10">
        <v>120</v>
      </c>
      <c r="AJ954" s="8"/>
      <c r="AK954" s="8"/>
      <c r="AL954" s="8"/>
      <c r="AM954" s="8"/>
      <c r="AN954" s="11"/>
      <c r="AO954" s="8"/>
    </row>
    <row r="955" spans="2:41">
      <c r="B955" s="12" t="s">
        <v>17</v>
      </c>
      <c r="C955" s="13">
        <f>C953-C954</f>
        <v>-1103.2550000000001</v>
      </c>
      <c r="E955" s="9">
        <v>45265</v>
      </c>
      <c r="F955" s="8" t="s">
        <v>1172</v>
      </c>
      <c r="G955" s="8" t="s">
        <v>81</v>
      </c>
      <c r="H955" s="10">
        <v>150</v>
      </c>
      <c r="N955" s="8"/>
      <c r="O955" s="8"/>
      <c r="P955" s="8"/>
      <c r="Q955" s="8"/>
      <c r="R955" s="11"/>
      <c r="S955" s="8"/>
      <c r="V955" s="1"/>
      <c r="X955" s="12" t="s">
        <v>18</v>
      </c>
      <c r="Y955" s="13">
        <f>Y953-Y954</f>
        <v>-793.25500000000011</v>
      </c>
      <c r="AA955" s="9">
        <v>45222</v>
      </c>
      <c r="AB955" s="8" t="s">
        <v>285</v>
      </c>
      <c r="AC955" s="8" t="s">
        <v>883</v>
      </c>
      <c r="AD955" s="10">
        <v>250</v>
      </c>
      <c r="AJ955" s="8"/>
      <c r="AK955" s="8"/>
      <c r="AL955" s="8"/>
      <c r="AM955" s="8"/>
      <c r="AN955" s="11"/>
      <c r="AO955" s="8"/>
    </row>
    <row r="956" spans="2:41" ht="26.25">
      <c r="B956" s="241" t="str">
        <f>IF(C955&lt;0,"NO PAGAR","COBRAR")</f>
        <v>NO PAGAR</v>
      </c>
      <c r="C956" s="241"/>
      <c r="E956" s="9">
        <v>45230</v>
      </c>
      <c r="F956" s="8" t="s">
        <v>68</v>
      </c>
      <c r="G956" s="8" t="s">
        <v>318</v>
      </c>
      <c r="H956" s="10">
        <v>140</v>
      </c>
      <c r="N956" s="8"/>
      <c r="O956" s="8"/>
      <c r="P956" s="8"/>
      <c r="Q956" s="8"/>
      <c r="R956" s="11"/>
      <c r="S956" s="8"/>
      <c r="V956" s="1"/>
      <c r="X956" s="241" t="str">
        <f>IF(Y955&lt;0,"NO PAGAR","COBRAR")</f>
        <v>NO PAGAR</v>
      </c>
      <c r="Y956" s="241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240" t="s">
        <v>16</v>
      </c>
      <c r="C957" s="240"/>
      <c r="E957" s="9">
        <v>45231</v>
      </c>
      <c r="F957" s="8" t="s">
        <v>68</v>
      </c>
      <c r="G957" s="8" t="s">
        <v>318</v>
      </c>
      <c r="H957" s="10">
        <v>140</v>
      </c>
      <c r="N957" s="8"/>
      <c r="O957" s="8"/>
      <c r="P957" s="8"/>
      <c r="Q957" s="8"/>
      <c r="R957" s="11"/>
      <c r="S957" s="8"/>
      <c r="V957" s="1"/>
      <c r="X957" s="240" t="s">
        <v>16</v>
      </c>
      <c r="Y957" s="240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4" t="str">
        <f>IF(C991&lt;0,"SALDO A FAVOR","SALDO ADELANTAD0'")</f>
        <v>SALDO ADELANTAD0'</v>
      </c>
      <c r="C958" s="15">
        <f>IF(Y913&lt;=0,Y913*-1)</f>
        <v>128.0300000000002</v>
      </c>
      <c r="E958" s="9">
        <v>45190</v>
      </c>
      <c r="F958" s="8" t="s">
        <v>1172</v>
      </c>
      <c r="G958" s="8" t="s">
        <v>81</v>
      </c>
      <c r="H958" s="10">
        <v>150</v>
      </c>
      <c r="N958" s="8"/>
      <c r="O958" s="8"/>
      <c r="P958" s="8"/>
      <c r="Q958" s="8"/>
      <c r="R958" s="11"/>
      <c r="S958" s="8"/>
      <c r="V958" s="1"/>
      <c r="X958" s="14" t="str">
        <f>IF(C955&lt;0,"SALDO ADELANTADO","SALDO A FAVOR'")</f>
        <v>SALDO ADELANTADO</v>
      </c>
      <c r="Y958" s="15">
        <f>IF(C955&lt;=0,C955*-1)</f>
        <v>1103.2550000000001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19</v>
      </c>
      <c r="C959" s="15">
        <f>R968</f>
        <v>1681.27</v>
      </c>
      <c r="E959" s="9">
        <v>45201</v>
      </c>
      <c r="F959" s="8" t="s">
        <v>328</v>
      </c>
      <c r="G959" s="8" t="s">
        <v>81</v>
      </c>
      <c r="H959" s="10">
        <v>140</v>
      </c>
      <c r="N959" s="8"/>
      <c r="O959" s="8"/>
      <c r="P959" s="8"/>
      <c r="Q959" s="8"/>
      <c r="R959" s="11"/>
      <c r="S959" s="8"/>
      <c r="V959" s="1"/>
      <c r="X959" s="16" t="s">
        <v>19</v>
      </c>
      <c r="Y959" s="15">
        <f>AN968</f>
        <v>300</v>
      </c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20</v>
      </c>
      <c r="C960" s="15">
        <v>150</v>
      </c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20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21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21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22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22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23</v>
      </c>
      <c r="C963" s="15">
        <v>59.1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23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25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25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1188</v>
      </c>
      <c r="C965" s="15">
        <v>18.05</v>
      </c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16" t="s">
        <v>26</v>
      </c>
      <c r="Y965" s="15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6" t="s">
        <v>339</v>
      </c>
      <c r="C966" s="15">
        <f>R975</f>
        <v>296.80499999999995</v>
      </c>
      <c r="E966" s="236" t="s">
        <v>14</v>
      </c>
      <c r="F966" s="236"/>
      <c r="G966" s="236"/>
      <c r="H966" s="10">
        <f>SUM(H952:H965)</f>
        <v>1230</v>
      </c>
      <c r="N966" s="8"/>
      <c r="O966" s="8"/>
      <c r="P966" s="8"/>
      <c r="Q966" s="8"/>
      <c r="R966" s="11"/>
      <c r="S966" s="8"/>
      <c r="V966" s="1"/>
      <c r="X966" s="16" t="s">
        <v>27</v>
      </c>
      <c r="Y966" s="15"/>
      <c r="AA966" s="236" t="s">
        <v>14</v>
      </c>
      <c r="AB966" s="236"/>
      <c r="AC966" s="236"/>
      <c r="AD966" s="10">
        <f>SUM(AD952:AD965)</f>
        <v>610</v>
      </c>
      <c r="AJ966" s="8"/>
      <c r="AK966" s="8"/>
      <c r="AL966" s="8"/>
      <c r="AM966" s="8"/>
      <c r="AN966" s="11"/>
      <c r="AO966" s="8"/>
    </row>
    <row r="967" spans="2:41">
      <c r="B967" s="18"/>
      <c r="C967" s="15"/>
      <c r="E967" s="19"/>
      <c r="F967" s="19"/>
      <c r="G967" s="19"/>
      <c r="N967" s="8"/>
      <c r="O967" s="8"/>
      <c r="P967" s="8"/>
      <c r="Q967" s="8"/>
      <c r="R967" s="11"/>
      <c r="S967" s="8"/>
      <c r="V967" s="1"/>
      <c r="X967" s="18"/>
      <c r="Y967" s="15"/>
      <c r="AA967" s="19"/>
      <c r="AB967" s="19"/>
      <c r="AC967" s="19"/>
      <c r="AJ967" s="8"/>
      <c r="AK967" s="8"/>
      <c r="AL967" s="8"/>
      <c r="AM967" s="8"/>
      <c r="AN967" s="11"/>
      <c r="AO967" s="8"/>
    </row>
    <row r="968" spans="2:41">
      <c r="B968" s="18"/>
      <c r="C968" s="15"/>
      <c r="N968" s="236" t="s">
        <v>14</v>
      </c>
      <c r="O968" s="236"/>
      <c r="P968" s="236"/>
      <c r="Q968" s="236"/>
      <c r="R968" s="11">
        <f>SUM(R952:R967)</f>
        <v>1681.27</v>
      </c>
      <c r="S968" s="8"/>
      <c r="V968" s="1"/>
      <c r="X968" s="18"/>
      <c r="Y968" s="15"/>
      <c r="AJ968" s="236" t="s">
        <v>14</v>
      </c>
      <c r="AK968" s="236"/>
      <c r="AL968" s="236"/>
      <c r="AM968" s="236"/>
      <c r="AN968" s="11">
        <f>SUM(AN952:AN967)</f>
        <v>300</v>
      </c>
      <c r="AO968" s="8"/>
    </row>
    <row r="969" spans="2:41">
      <c r="B969" s="18"/>
      <c r="C969" s="15"/>
      <c r="N969" t="s">
        <v>316</v>
      </c>
      <c r="O969" t="s">
        <v>676</v>
      </c>
      <c r="P969" t="s">
        <v>1129</v>
      </c>
      <c r="Q969" t="s">
        <v>90</v>
      </c>
      <c r="R969" s="78">
        <v>69</v>
      </c>
      <c r="S969">
        <v>39.426000000000002</v>
      </c>
      <c r="V969" s="1"/>
      <c r="X969" s="18"/>
      <c r="Y969" s="15"/>
    </row>
    <row r="970" spans="2:41">
      <c r="B970" s="18"/>
      <c r="C970" s="15"/>
      <c r="N970" t="s">
        <v>316</v>
      </c>
      <c r="O970" t="s">
        <v>342</v>
      </c>
      <c r="P970" t="s">
        <v>1129</v>
      </c>
      <c r="Q970" t="s">
        <v>90</v>
      </c>
      <c r="R970" s="78">
        <v>59</v>
      </c>
      <c r="S970">
        <v>33.713999999999999</v>
      </c>
      <c r="V970" s="1"/>
      <c r="X970" s="18"/>
      <c r="Y970" s="15"/>
    </row>
    <row r="971" spans="2:41">
      <c r="B971" s="18"/>
      <c r="C971" s="15"/>
      <c r="E971" s="20"/>
      <c r="N971" t="s">
        <v>316</v>
      </c>
      <c r="O971" t="s">
        <v>342</v>
      </c>
      <c r="P971" t="s">
        <v>1129</v>
      </c>
      <c r="Q971" t="s">
        <v>90</v>
      </c>
      <c r="R971" s="78">
        <v>40.003</v>
      </c>
      <c r="S971">
        <v>22.859000000000002</v>
      </c>
      <c r="V971" s="1"/>
      <c r="X971" s="18"/>
      <c r="Y971" s="15"/>
      <c r="AA971" s="20"/>
    </row>
    <row r="972" spans="2:41" ht="7.5" customHeight="1">
      <c r="B972" s="18"/>
      <c r="C972" s="15"/>
      <c r="V972" s="1"/>
      <c r="X972" s="18"/>
      <c r="Y972" s="15"/>
    </row>
    <row r="973" spans="2:41">
      <c r="B973" s="18"/>
      <c r="C973" s="15"/>
      <c r="N973" t="s">
        <v>316</v>
      </c>
      <c r="O973" t="s">
        <v>682</v>
      </c>
      <c r="P973" t="s">
        <v>1129</v>
      </c>
      <c r="Q973" t="s">
        <v>90</v>
      </c>
      <c r="R973" s="78">
        <v>67.010000000000005</v>
      </c>
      <c r="S973">
        <v>38.289000000000001</v>
      </c>
      <c r="V973" s="1"/>
      <c r="X973" s="18"/>
      <c r="Y973" s="15"/>
    </row>
    <row r="974" spans="2:41">
      <c r="B974" s="18"/>
      <c r="C974" s="15"/>
      <c r="N974" t="s">
        <v>316</v>
      </c>
      <c r="O974" t="s">
        <v>684</v>
      </c>
      <c r="P974" t="s">
        <v>1129</v>
      </c>
      <c r="Q974" t="s">
        <v>90</v>
      </c>
      <c r="R974" s="78">
        <v>61.792000000000002</v>
      </c>
      <c r="S974">
        <v>35.31</v>
      </c>
      <c r="V974" s="1"/>
      <c r="X974" s="18"/>
      <c r="Y974" s="15"/>
    </row>
    <row r="975" spans="2:41">
      <c r="B975" s="18"/>
      <c r="C975" s="15"/>
      <c r="R975" s="79">
        <f>SUM(R969:R974)</f>
        <v>296.80499999999995</v>
      </c>
      <c r="V975" s="1"/>
      <c r="X975" s="18"/>
      <c r="Y975" s="15"/>
    </row>
    <row r="976" spans="2:41" ht="6.75" customHeight="1">
      <c r="B976" s="16"/>
      <c r="C976" s="15"/>
      <c r="F976" t="s">
        <v>29</v>
      </c>
      <c r="G976" t="s">
        <v>30</v>
      </c>
      <c r="V976" s="1"/>
      <c r="X976" s="16"/>
      <c r="Y976" s="15"/>
      <c r="AA976" t="s">
        <v>29</v>
      </c>
      <c r="AB976" t="s">
        <v>30</v>
      </c>
    </row>
    <row r="977" spans="1:43" ht="12.75" customHeight="1">
      <c r="B977" s="21" t="s">
        <v>28</v>
      </c>
      <c r="C977" s="22">
        <f>SUM(C958:C976)</f>
        <v>2333.2550000000001</v>
      </c>
      <c r="G977" s="5" t="s">
        <v>31</v>
      </c>
      <c r="V977" s="1"/>
      <c r="X977" s="21" t="s">
        <v>28</v>
      </c>
      <c r="Y977" s="22">
        <f>SUM(Y958:Y976)</f>
        <v>1403.2550000000001</v>
      </c>
      <c r="AB977" s="5" t="s">
        <v>31</v>
      </c>
    </row>
    <row r="978" spans="1:43">
      <c r="V978" s="1"/>
    </row>
    <row r="979" spans="1:43">
      <c r="V979" s="1"/>
      <c r="AA979" s="5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V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>
      <c r="V989" s="1"/>
    </row>
    <row r="990" spans="1:43">
      <c r="H990" s="237" t="s">
        <v>32</v>
      </c>
      <c r="I990" s="237"/>
      <c r="J990" s="237"/>
      <c r="V990" s="1"/>
      <c r="AA990" s="237" t="s">
        <v>33</v>
      </c>
      <c r="AB990" s="237"/>
      <c r="AC990" s="237"/>
    </row>
    <row r="991" spans="1:43">
      <c r="H991" s="237"/>
      <c r="I991" s="237"/>
      <c r="J991" s="237"/>
      <c r="V991" s="1"/>
      <c r="AA991" s="237"/>
      <c r="AB991" s="237"/>
      <c r="AC991" s="237"/>
    </row>
    <row r="992" spans="1:43" ht="23.25">
      <c r="B992" s="25" t="s">
        <v>65</v>
      </c>
      <c r="V992" s="1"/>
      <c r="X992" s="2" t="s">
        <v>65</v>
      </c>
    </row>
    <row r="993" spans="2:41" ht="23.25">
      <c r="B993" s="3" t="s">
        <v>5</v>
      </c>
      <c r="C993" s="4">
        <f>IF(X950="PAGADO",0,Y955)</f>
        <v>-793.25500000000011</v>
      </c>
      <c r="E993" s="238" t="s">
        <v>1106</v>
      </c>
      <c r="F993" s="238"/>
      <c r="G993" s="238"/>
      <c r="H993" s="238"/>
      <c r="V993" s="1"/>
      <c r="X993" s="3" t="s">
        <v>5</v>
      </c>
      <c r="Y993" s="4">
        <f>IF(B1793="PAGADO",0,C998)</f>
        <v>-10.34900000000016</v>
      </c>
      <c r="AA993" s="238" t="s">
        <v>1106</v>
      </c>
      <c r="AB993" s="238"/>
      <c r="AC993" s="238"/>
      <c r="AD993" s="238"/>
    </row>
    <row r="994" spans="2:41">
      <c r="B994" s="5" t="s">
        <v>7</v>
      </c>
      <c r="C994" s="6">
        <f>H1009</f>
        <v>1160</v>
      </c>
      <c r="E994" s="7" t="s">
        <v>8</v>
      </c>
      <c r="F994" s="7" t="s">
        <v>9</v>
      </c>
      <c r="G994" s="7" t="s">
        <v>10</v>
      </c>
      <c r="H994" s="7" t="s">
        <v>11</v>
      </c>
      <c r="N994" s="7" t="s">
        <v>8</v>
      </c>
      <c r="O994" s="7" t="s">
        <v>12</v>
      </c>
      <c r="P994" s="7" t="s">
        <v>11</v>
      </c>
      <c r="Q994" s="7" t="s">
        <v>13</v>
      </c>
      <c r="R994" s="7" t="s">
        <v>14</v>
      </c>
      <c r="S994" s="8"/>
      <c r="V994" s="1"/>
      <c r="X994" s="5" t="s">
        <v>7</v>
      </c>
      <c r="Y994" s="6">
        <f>AD1009</f>
        <v>810</v>
      </c>
      <c r="AA994" s="7" t="s">
        <v>8</v>
      </c>
      <c r="AB994" s="7" t="s">
        <v>9</v>
      </c>
      <c r="AC994" s="7" t="s">
        <v>10</v>
      </c>
      <c r="AD994" s="7" t="s">
        <v>11</v>
      </c>
      <c r="AJ994" s="7" t="s">
        <v>8</v>
      </c>
      <c r="AK994" s="7" t="s">
        <v>12</v>
      </c>
      <c r="AL994" s="7" t="s">
        <v>11</v>
      </c>
      <c r="AM994" s="7" t="s">
        <v>13</v>
      </c>
      <c r="AN994" s="7" t="s">
        <v>14</v>
      </c>
      <c r="AO994" s="8"/>
    </row>
    <row r="995" spans="2:41">
      <c r="C995" s="4"/>
      <c r="E995" s="9">
        <v>45258</v>
      </c>
      <c r="F995" s="8" t="s">
        <v>83</v>
      </c>
      <c r="G995" s="8" t="s">
        <v>81</v>
      </c>
      <c r="H995" s="10">
        <v>170</v>
      </c>
      <c r="N995" s="8"/>
      <c r="O995" s="8"/>
      <c r="P995" s="8"/>
      <c r="Q995" s="8"/>
      <c r="R995" s="11"/>
      <c r="S995" s="8"/>
      <c r="V995" s="1"/>
      <c r="Y995" s="4"/>
      <c r="AA995" s="9">
        <v>45238</v>
      </c>
      <c r="AB995" s="8" t="s">
        <v>1189</v>
      </c>
      <c r="AC995" s="8" t="s">
        <v>580</v>
      </c>
      <c r="AD995" s="10">
        <v>365</v>
      </c>
      <c r="AJ995" s="23">
        <v>45286</v>
      </c>
      <c r="AK995" s="8" t="s">
        <v>51</v>
      </c>
      <c r="AL995" s="8">
        <v>1799.65</v>
      </c>
      <c r="AM995" s="8">
        <v>139</v>
      </c>
      <c r="AN995" s="11">
        <v>1799.65</v>
      </c>
      <c r="AO995" s="8"/>
    </row>
    <row r="996" spans="2:41">
      <c r="B996" s="5" t="s">
        <v>15</v>
      </c>
      <c r="C996" s="6">
        <f>IF(C993&gt;0,C993+C994,C994)</f>
        <v>1160</v>
      </c>
      <c r="E996" s="9">
        <v>45259</v>
      </c>
      <c r="F996" s="8" t="s">
        <v>83</v>
      </c>
      <c r="G996" s="8" t="s">
        <v>74</v>
      </c>
      <c r="H996" s="10">
        <v>580</v>
      </c>
      <c r="N996" s="8"/>
      <c r="O996" s="8"/>
      <c r="P996" s="8"/>
      <c r="Q996" s="8"/>
      <c r="R996" s="11"/>
      <c r="S996" s="8"/>
      <c r="V996" s="1"/>
      <c r="X996" s="5" t="s">
        <v>15</v>
      </c>
      <c r="Y996" s="6">
        <f>IF(Y993&gt;0,Y993+Y994,Y994)</f>
        <v>810</v>
      </c>
      <c r="AA996" s="9">
        <v>45239</v>
      </c>
      <c r="AB996" s="8" t="s">
        <v>619</v>
      </c>
      <c r="AC996" s="8" t="s">
        <v>1190</v>
      </c>
      <c r="AD996" s="10">
        <v>235</v>
      </c>
      <c r="AJ996" s="23">
        <v>45289</v>
      </c>
      <c r="AK996" s="8" t="s">
        <v>1191</v>
      </c>
      <c r="AL996" s="8"/>
      <c r="AM996" s="8"/>
      <c r="AN996" s="11">
        <v>60</v>
      </c>
      <c r="AO996" s="8"/>
    </row>
    <row r="997" spans="2:41">
      <c r="B997" s="5" t="s">
        <v>16</v>
      </c>
      <c r="C997" s="4">
        <f>C1021</f>
        <v>1170.3490000000002</v>
      </c>
      <c r="E997" s="9">
        <v>45210</v>
      </c>
      <c r="F997" s="8" t="s">
        <v>990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5" t="s">
        <v>16</v>
      </c>
      <c r="Y997" s="4">
        <f>Y1021</f>
        <v>1869.9990000000003</v>
      </c>
      <c r="AA997" s="9">
        <v>45240</v>
      </c>
      <c r="AB997" s="8" t="s">
        <v>574</v>
      </c>
      <c r="AC997" s="8" t="s">
        <v>81</v>
      </c>
      <c r="AD997" s="10">
        <v>210</v>
      </c>
      <c r="AJ997" s="8"/>
      <c r="AK997" s="8"/>
      <c r="AL997" s="8"/>
      <c r="AM997" s="8"/>
      <c r="AN997" s="11"/>
      <c r="AO997" s="8"/>
    </row>
    <row r="998" spans="2:41">
      <c r="B998" s="12" t="s">
        <v>37</v>
      </c>
      <c r="C998" s="13">
        <f>C996-C997</f>
        <v>-10.34900000000016</v>
      </c>
      <c r="E998" s="9">
        <v>45223</v>
      </c>
      <c r="F998" s="8" t="s">
        <v>1185</v>
      </c>
      <c r="G998" s="8" t="s">
        <v>1192</v>
      </c>
      <c r="H998" s="10">
        <v>280</v>
      </c>
      <c r="N998" s="8"/>
      <c r="O998" s="8"/>
      <c r="P998" s="8"/>
      <c r="Q998" s="8"/>
      <c r="R998" s="11"/>
      <c r="S998" s="8"/>
      <c r="V998" s="1"/>
      <c r="X998" s="12" t="s">
        <v>38</v>
      </c>
      <c r="Y998" s="13">
        <f>Y996-Y997</f>
        <v>-1059.9990000000003</v>
      </c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12"/>
      <c r="C999" s="26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39" t="str">
        <f>IF(Y998&lt;0,"NO PAGAR","COBRAR'")</f>
        <v>NO PAGAR</v>
      </c>
      <c r="Y999" s="239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 ht="23.25">
      <c r="B1000" s="239" t="str">
        <f>IF(C998&lt;0,"NO PAGAR","COBRAR'")</f>
        <v>NO PAGAR</v>
      </c>
      <c r="C1000" s="239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2"/>
      <c r="Y1000" s="2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240" t="s">
        <v>16</v>
      </c>
      <c r="C1001" s="240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240" t="s">
        <v>16</v>
      </c>
      <c r="Y1001" s="240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4" t="str">
        <f>IF(Y955&lt;0,"SALDO ADELANTADO","SALDO A FAVOR '")</f>
        <v>SALDO ADELANTADO</v>
      </c>
      <c r="C1002" s="15">
        <f>IF(Y955&lt;=0,Y955*-1)</f>
        <v>793.25500000000011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4" t="str">
        <f>IF(C998&lt;0,"SALDO ADELANTADO","SALDO A FAVOR'")</f>
        <v>SALDO ADELANTADO</v>
      </c>
      <c r="Y1002" s="15">
        <f>IF(C998&lt;=0,C998*-1)</f>
        <v>10.34900000000016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19</v>
      </c>
      <c r="C1003" s="15">
        <f>R1011</f>
        <v>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19</v>
      </c>
      <c r="Y1003" s="15">
        <f>AN1011</f>
        <v>1859.65</v>
      </c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20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20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21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21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22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22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23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23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25</v>
      </c>
      <c r="C1008" s="15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16" t="s">
        <v>25</v>
      </c>
      <c r="Y1008" s="15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6" t="s">
        <v>26</v>
      </c>
      <c r="C1009" s="15"/>
      <c r="E1009" s="236" t="s">
        <v>14</v>
      </c>
      <c r="F1009" s="236"/>
      <c r="G1009" s="236"/>
      <c r="H1009" s="10">
        <f>SUM(H995:H1008)</f>
        <v>1160</v>
      </c>
      <c r="N1009" s="8"/>
      <c r="O1009" s="8"/>
      <c r="P1009" s="8"/>
      <c r="Q1009" s="8"/>
      <c r="R1009" s="11"/>
      <c r="S1009" s="8"/>
      <c r="V1009" s="1"/>
      <c r="X1009" s="16" t="s">
        <v>26</v>
      </c>
      <c r="Y1009" s="15"/>
      <c r="AA1009" s="236" t="s">
        <v>14</v>
      </c>
      <c r="AB1009" s="236"/>
      <c r="AC1009" s="236"/>
      <c r="AD1009" s="10">
        <f>SUM(AD995:AD1008)</f>
        <v>810</v>
      </c>
      <c r="AJ1009" s="8"/>
      <c r="AK1009" s="8"/>
      <c r="AL1009" s="8"/>
      <c r="AM1009" s="8"/>
      <c r="AN1009" s="11"/>
      <c r="AO1009" s="8"/>
    </row>
    <row r="1010" spans="2:41">
      <c r="B1010" s="16" t="s">
        <v>343</v>
      </c>
      <c r="C1010" s="15">
        <f>Q1018</f>
        <v>377.09400000000005</v>
      </c>
      <c r="E1010" s="19"/>
      <c r="F1010" s="19"/>
      <c r="G1010" s="19"/>
      <c r="N1010" s="8"/>
      <c r="O1010" s="8"/>
      <c r="P1010" s="8"/>
      <c r="Q1010" s="8"/>
      <c r="R1010" s="11"/>
      <c r="S1010" s="8"/>
      <c r="V1010" s="1"/>
      <c r="X1010" s="16" t="s">
        <v>27</v>
      </c>
      <c r="Y1010" s="15"/>
      <c r="AA1010" s="19"/>
      <c r="AB1010" s="19"/>
      <c r="AC1010" s="19"/>
      <c r="AJ1010" s="8"/>
      <c r="AK1010" s="8"/>
      <c r="AL1010" s="8"/>
      <c r="AM1010" s="8"/>
      <c r="AN1010" s="11"/>
      <c r="AO1010" s="8"/>
    </row>
    <row r="1011" spans="2:41">
      <c r="B1011" s="18"/>
      <c r="C1011" s="15"/>
      <c r="N1011" s="236" t="s">
        <v>14</v>
      </c>
      <c r="O1011" s="236"/>
      <c r="P1011" s="236"/>
      <c r="Q1011" s="236"/>
      <c r="R1011" s="11">
        <f>SUM(R995:R1010)</f>
        <v>0</v>
      </c>
      <c r="S1011" s="8"/>
      <c r="V1011" s="1"/>
      <c r="X1011" s="18"/>
      <c r="Y1011" s="15"/>
      <c r="AJ1011" s="236" t="s">
        <v>14</v>
      </c>
      <c r="AK1011" s="236"/>
      <c r="AL1011" s="236"/>
      <c r="AM1011" s="236"/>
      <c r="AN1011" s="11">
        <f>SUM(AN995:AN1010)</f>
        <v>1859.65</v>
      </c>
      <c r="AO1011" s="8"/>
    </row>
    <row r="1012" spans="2:41">
      <c r="B1012" s="18"/>
      <c r="C1012" s="15"/>
      <c r="N1012" t="s">
        <v>316</v>
      </c>
      <c r="O1012" s="74">
        <v>44938</v>
      </c>
      <c r="P1012" t="s">
        <v>1129</v>
      </c>
      <c r="Q1012">
        <v>78</v>
      </c>
      <c r="R1012">
        <v>44.569000000000003</v>
      </c>
      <c r="V1012" s="1"/>
      <c r="X1012" s="18"/>
      <c r="Y1012" s="15"/>
    </row>
    <row r="1013" spans="2:41">
      <c r="B1013" s="18"/>
      <c r="C1013" s="15"/>
      <c r="N1013" t="s">
        <v>316</v>
      </c>
      <c r="O1013" s="74">
        <v>45089</v>
      </c>
      <c r="P1013" t="s">
        <v>1129</v>
      </c>
      <c r="Q1013">
        <v>74</v>
      </c>
      <c r="R1013">
        <v>42.286000000000001</v>
      </c>
      <c r="V1013" s="1"/>
      <c r="X1013" s="18"/>
      <c r="Y1013" s="15"/>
    </row>
    <row r="1014" spans="2:41">
      <c r="B1014" s="18"/>
      <c r="C1014" s="15"/>
      <c r="E1014" s="20"/>
      <c r="N1014" t="s">
        <v>316</v>
      </c>
      <c r="O1014" s="74">
        <v>45119</v>
      </c>
      <c r="P1014" t="s">
        <v>1129</v>
      </c>
      <c r="Q1014">
        <v>52.838000000000001</v>
      </c>
      <c r="R1014">
        <v>30.193000000000001</v>
      </c>
      <c r="V1014" s="1"/>
      <c r="X1014" s="18"/>
      <c r="Y1014" s="15"/>
      <c r="AA1014" s="20"/>
    </row>
    <row r="1015" spans="2:41">
      <c r="B1015" s="18"/>
      <c r="C1015" s="15"/>
      <c r="N1015" t="s">
        <v>316</v>
      </c>
      <c r="O1015" s="74">
        <v>45211</v>
      </c>
      <c r="P1015" t="s">
        <v>1129</v>
      </c>
      <c r="Q1015">
        <v>54.27</v>
      </c>
      <c r="R1015">
        <v>31.013999999999999</v>
      </c>
      <c r="V1015" s="1"/>
      <c r="X1015" s="18"/>
      <c r="Y1015" s="15"/>
    </row>
    <row r="1016" spans="2:41">
      <c r="B1016" s="18"/>
      <c r="C1016" s="15"/>
      <c r="N1016" t="s">
        <v>316</v>
      </c>
      <c r="O1016" t="s">
        <v>695</v>
      </c>
      <c r="P1016" t="s">
        <v>1129</v>
      </c>
      <c r="Q1016">
        <v>65.006</v>
      </c>
      <c r="R1016">
        <v>37.146000000000001</v>
      </c>
      <c r="V1016" s="1"/>
      <c r="X1016" s="18"/>
      <c r="Y1016" s="15"/>
    </row>
    <row r="1017" spans="2:41" ht="12.75" customHeight="1">
      <c r="B1017" s="18"/>
      <c r="C1017" s="15"/>
      <c r="N1017" t="s">
        <v>316</v>
      </c>
      <c r="O1017" t="s">
        <v>696</v>
      </c>
      <c r="P1017" t="s">
        <v>1129</v>
      </c>
      <c r="Q1017">
        <v>52.98</v>
      </c>
      <c r="R1017">
        <v>30.274999999999999</v>
      </c>
      <c r="V1017" s="1"/>
      <c r="X1017" s="18"/>
      <c r="Y1017" s="15"/>
    </row>
    <row r="1018" spans="2:41" ht="12.75" customHeight="1">
      <c r="B1018" s="18"/>
      <c r="C1018" s="15"/>
      <c r="F1018" t="s">
        <v>29</v>
      </c>
      <c r="G1018" t="s">
        <v>30</v>
      </c>
      <c r="Q1018" s="5">
        <f>SUM(Q1012:Q1017)</f>
        <v>377.09400000000005</v>
      </c>
      <c r="V1018" s="1"/>
      <c r="X1018" s="18"/>
      <c r="Y1018" s="15"/>
      <c r="AA1018" t="s">
        <v>29</v>
      </c>
      <c r="AB1018" t="s">
        <v>30</v>
      </c>
    </row>
    <row r="1019" spans="2:41" ht="17.25" customHeight="1">
      <c r="B1019" s="18"/>
      <c r="C1019" s="15"/>
      <c r="G1019" s="5" t="s">
        <v>31</v>
      </c>
      <c r="V1019" s="1"/>
      <c r="X1019" s="18"/>
      <c r="Y1019" s="15"/>
      <c r="AB1019" s="5" t="s">
        <v>31</v>
      </c>
    </row>
    <row r="1020" spans="2:41" ht="7.5" customHeight="1">
      <c r="B1020" s="16"/>
      <c r="C1020" s="15"/>
      <c r="V1020" s="1"/>
      <c r="X1020" s="16"/>
      <c r="Y1020" s="15"/>
      <c r="AB1020" s="5"/>
    </row>
    <row r="1021" spans="2:41">
      <c r="B1021" s="21" t="s">
        <v>28</v>
      </c>
      <c r="C1021" s="22">
        <f>SUM(C1002:C1020)</f>
        <v>1170.3490000000002</v>
      </c>
      <c r="V1021" s="1"/>
      <c r="X1021" s="21" t="s">
        <v>28</v>
      </c>
      <c r="Y1021" s="22">
        <f>SUM(Y1002:Y1020)</f>
        <v>1869.9990000000003</v>
      </c>
    </row>
    <row r="1022" spans="2:41">
      <c r="E1022" s="5"/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8:H48"/>
    <mergeCell ref="AA48:AD48"/>
    <mergeCell ref="X54:Y54"/>
    <mergeCell ref="B55:C55"/>
    <mergeCell ref="B56:C56"/>
    <mergeCell ref="X56:Y56"/>
    <mergeCell ref="E64:G64"/>
    <mergeCell ref="AA64:AC64"/>
    <mergeCell ref="N66:Q66"/>
    <mergeCell ref="AJ66:AM66"/>
    <mergeCell ref="AC92:AE94"/>
    <mergeCell ref="H93:J94"/>
    <mergeCell ref="E98:H98"/>
    <mergeCell ref="AA98:AD98"/>
    <mergeCell ref="B104:C104"/>
    <mergeCell ref="X104:Y104"/>
    <mergeCell ref="B105:C105"/>
    <mergeCell ref="X105:Y105"/>
    <mergeCell ref="E114:G114"/>
    <mergeCell ref="AA114:AC114"/>
    <mergeCell ref="N116:Q116"/>
    <mergeCell ref="AJ116:AM116"/>
    <mergeCell ref="H125:J126"/>
    <mergeCell ref="AA125:AC126"/>
    <mergeCell ref="E130:H130"/>
    <mergeCell ref="AA130:AD130"/>
    <mergeCell ref="X136:Y136"/>
    <mergeCell ref="B137:C137"/>
    <mergeCell ref="B138:C138"/>
    <mergeCell ref="X138:Y138"/>
    <mergeCell ref="E146:G146"/>
    <mergeCell ref="AA146:AC146"/>
    <mergeCell ref="N148:Q148"/>
    <mergeCell ref="AJ148:AM148"/>
    <mergeCell ref="AC164:AE166"/>
    <mergeCell ref="H165:J166"/>
    <mergeCell ref="E170:H170"/>
    <mergeCell ref="AA170:AD170"/>
    <mergeCell ref="B176:C176"/>
    <mergeCell ref="X176:Y176"/>
    <mergeCell ref="B177:C177"/>
    <mergeCell ref="X177:Y177"/>
    <mergeCell ref="E186:G186"/>
    <mergeCell ref="AA186:AC186"/>
    <mergeCell ref="N188:Q188"/>
    <mergeCell ref="AJ188:AM188"/>
    <mergeCell ref="H202:J203"/>
    <mergeCell ref="AA202:AC203"/>
    <mergeCell ref="E207:H207"/>
    <mergeCell ref="AA207:AD207"/>
    <mergeCell ref="X213:Y213"/>
    <mergeCell ref="B214:C214"/>
    <mergeCell ref="B215:C215"/>
    <mergeCell ref="X215:Y215"/>
    <mergeCell ref="E223:G223"/>
    <mergeCell ref="AA223:AC223"/>
    <mergeCell ref="N225:Q225"/>
    <mergeCell ref="AJ225:AM225"/>
    <mergeCell ref="AC248:AE250"/>
    <mergeCell ref="H249:J250"/>
    <mergeCell ref="E254:H254"/>
    <mergeCell ref="AA254:AD254"/>
    <mergeCell ref="B260:C260"/>
    <mergeCell ref="X260:Y260"/>
    <mergeCell ref="B261:C261"/>
    <mergeCell ref="X261:Y261"/>
    <mergeCell ref="E270:G270"/>
    <mergeCell ref="AA270:AC270"/>
    <mergeCell ref="N272:Q272"/>
    <mergeCell ref="AJ272:AM272"/>
    <mergeCell ref="H294:J295"/>
    <mergeCell ref="AA294:AC295"/>
    <mergeCell ref="E299:H299"/>
    <mergeCell ref="AA299:AD299"/>
    <mergeCell ref="X305:Y305"/>
    <mergeCell ref="B306:C306"/>
    <mergeCell ref="B307:C307"/>
    <mergeCell ref="X307:Y307"/>
    <mergeCell ref="E315:G315"/>
    <mergeCell ref="AA315:AC315"/>
    <mergeCell ref="N317:Q317"/>
    <mergeCell ref="AJ317:AM317"/>
    <mergeCell ref="H342:J343"/>
    <mergeCell ref="X344:X346"/>
    <mergeCell ref="AB344:AD346"/>
    <mergeCell ref="E347:H347"/>
    <mergeCell ref="AA347:AD347"/>
    <mergeCell ref="B353:C353"/>
    <mergeCell ref="X353:Y353"/>
    <mergeCell ref="B354:C354"/>
    <mergeCell ref="X354:Y354"/>
    <mergeCell ref="AJ358:AM358"/>
    <mergeCell ref="E363:G363"/>
    <mergeCell ref="AA363:AC363"/>
    <mergeCell ref="N365:Q365"/>
    <mergeCell ref="H381:J382"/>
    <mergeCell ref="AA381:AC382"/>
    <mergeCell ref="E386:H386"/>
    <mergeCell ref="AA386:AD386"/>
    <mergeCell ref="X392:Y392"/>
    <mergeCell ref="B393:C393"/>
    <mergeCell ref="B394:C394"/>
    <mergeCell ref="X394:Y394"/>
    <mergeCell ref="AJ397:AM397"/>
    <mergeCell ref="E402:G402"/>
    <mergeCell ref="AA402:AC402"/>
    <mergeCell ref="N404:Q404"/>
    <mergeCell ref="AC426:AE428"/>
    <mergeCell ref="H427:J428"/>
    <mergeCell ref="E432:H432"/>
    <mergeCell ref="AA432:AD432"/>
    <mergeCell ref="B438:C438"/>
    <mergeCell ref="X438:Y438"/>
    <mergeCell ref="B439:C439"/>
    <mergeCell ref="X439:Y439"/>
    <mergeCell ref="AJ447:AM447"/>
    <mergeCell ref="E448:G448"/>
    <mergeCell ref="AA448:AC448"/>
    <mergeCell ref="N450:Q450"/>
    <mergeCell ref="H466:J467"/>
    <mergeCell ref="AA466:AC467"/>
    <mergeCell ref="E469:H469"/>
    <mergeCell ref="AA469:AD469"/>
    <mergeCell ref="X475:Y475"/>
    <mergeCell ref="B476:C476"/>
    <mergeCell ref="B477:C477"/>
    <mergeCell ref="X477:Y477"/>
    <mergeCell ref="E485:G485"/>
    <mergeCell ref="AA485:AC485"/>
    <mergeCell ref="N487:Q487"/>
    <mergeCell ref="AJ487:AM487"/>
    <mergeCell ref="AC511:AE513"/>
    <mergeCell ref="H512:J513"/>
    <mergeCell ref="E515:H515"/>
    <mergeCell ref="AA515:AD515"/>
    <mergeCell ref="B521:C521"/>
    <mergeCell ref="X521:Y521"/>
    <mergeCell ref="B522:C522"/>
    <mergeCell ref="X522:Y522"/>
    <mergeCell ref="E531:G531"/>
    <mergeCell ref="AA531:AC531"/>
    <mergeCell ref="N533:Q533"/>
    <mergeCell ref="AJ533:AM533"/>
    <mergeCell ref="H551:J552"/>
    <mergeCell ref="AA551:AC552"/>
    <mergeCell ref="E556:H556"/>
    <mergeCell ref="AA556:AD556"/>
    <mergeCell ref="X562:Y562"/>
    <mergeCell ref="B563:C563"/>
    <mergeCell ref="B564:C564"/>
    <mergeCell ref="X564:Y564"/>
    <mergeCell ref="E572:G572"/>
    <mergeCell ref="AA572:AC572"/>
    <mergeCell ref="N574:Q574"/>
    <mergeCell ref="AJ574:AM574"/>
    <mergeCell ref="AC594:AE596"/>
    <mergeCell ref="H595:J596"/>
    <mergeCell ref="E600:H600"/>
    <mergeCell ref="AA600:AD600"/>
    <mergeCell ref="B606:C606"/>
    <mergeCell ref="X606:Y606"/>
    <mergeCell ref="B607:C607"/>
    <mergeCell ref="X607:Y607"/>
    <mergeCell ref="E616:G616"/>
    <mergeCell ref="AA616:AC616"/>
    <mergeCell ref="N618:Q618"/>
    <mergeCell ref="AJ618:AM618"/>
    <mergeCell ref="H640:J641"/>
    <mergeCell ref="AA640:AC641"/>
    <mergeCell ref="E645:H645"/>
    <mergeCell ref="AA645:AD645"/>
    <mergeCell ref="X651:Y651"/>
    <mergeCell ref="B652:C652"/>
    <mergeCell ref="B653:C653"/>
    <mergeCell ref="X653:Y653"/>
    <mergeCell ref="E661:G661"/>
    <mergeCell ref="AA661:AC661"/>
    <mergeCell ref="N663:Q663"/>
    <mergeCell ref="AJ663:AM663"/>
    <mergeCell ref="AC683:AE685"/>
    <mergeCell ref="H684:J685"/>
    <mergeCell ref="E687:H687"/>
    <mergeCell ref="AA687:AD687"/>
    <mergeCell ref="AK687:AM687"/>
    <mergeCell ref="B693:C693"/>
    <mergeCell ref="X693:Y693"/>
    <mergeCell ref="B694:C694"/>
    <mergeCell ref="X694:Y694"/>
    <mergeCell ref="E703:G703"/>
    <mergeCell ref="AA703:AC703"/>
    <mergeCell ref="N705:Q705"/>
    <mergeCell ref="AJ705:AM705"/>
    <mergeCell ref="H725:J726"/>
    <mergeCell ref="AA725:AC726"/>
    <mergeCell ref="E730:H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7:AE769"/>
    <mergeCell ref="H768:J769"/>
    <mergeCell ref="E771:H771"/>
    <mergeCell ref="O771:Q771"/>
    <mergeCell ref="AA771:AD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H811:J812"/>
    <mergeCell ref="AA811:AC812"/>
    <mergeCell ref="E816:H816"/>
    <mergeCell ref="AA816:AD816"/>
    <mergeCell ref="X822:Y822"/>
    <mergeCell ref="B823:C823"/>
    <mergeCell ref="B824:C824"/>
    <mergeCell ref="X824:Y824"/>
    <mergeCell ref="E832:G832"/>
    <mergeCell ref="AA832:AC832"/>
    <mergeCell ref="N834:Q834"/>
    <mergeCell ref="AJ834:AM834"/>
    <mergeCell ref="AC859:AE861"/>
    <mergeCell ref="H860:J861"/>
    <mergeCell ref="E865:H865"/>
    <mergeCell ref="AA865:AD865"/>
    <mergeCell ref="B871:C871"/>
    <mergeCell ref="X871:Y871"/>
    <mergeCell ref="B872:C872"/>
    <mergeCell ref="X872:Y872"/>
    <mergeCell ref="E881:G881"/>
    <mergeCell ref="AA881:AC881"/>
    <mergeCell ref="N883:Q883"/>
    <mergeCell ref="AJ883:AM883"/>
    <mergeCell ref="F905:H906"/>
    <mergeCell ref="AA905:AC906"/>
    <mergeCell ref="E908:H908"/>
    <mergeCell ref="AA908:AD908"/>
    <mergeCell ref="X914:Y914"/>
    <mergeCell ref="B915:C915"/>
    <mergeCell ref="B916:C916"/>
    <mergeCell ref="X916:Y916"/>
    <mergeCell ref="E924:G924"/>
    <mergeCell ref="AA924:AC924"/>
    <mergeCell ref="N926:Q926"/>
    <mergeCell ref="AJ926:AM926"/>
    <mergeCell ref="AC946:AE948"/>
    <mergeCell ref="H947:I948"/>
    <mergeCell ref="B1000:C1000"/>
    <mergeCell ref="B1001:C1001"/>
    <mergeCell ref="X1001:Y1001"/>
    <mergeCell ref="E950:H950"/>
    <mergeCell ref="AA950:AD950"/>
    <mergeCell ref="B956:C956"/>
    <mergeCell ref="X956:Y956"/>
    <mergeCell ref="B957:C957"/>
    <mergeCell ref="X957:Y957"/>
    <mergeCell ref="E966:G966"/>
    <mergeCell ref="AA966:AC966"/>
    <mergeCell ref="N968:Q968"/>
    <mergeCell ref="E1009:G1009"/>
    <mergeCell ref="AA1009:AC1009"/>
    <mergeCell ref="N1011:Q1011"/>
    <mergeCell ref="AJ1011:AM1011"/>
    <mergeCell ref="AJ968:AM968"/>
    <mergeCell ref="H990:J991"/>
    <mergeCell ref="AA990:AC991"/>
    <mergeCell ref="E993:H993"/>
    <mergeCell ref="AA993:AD993"/>
    <mergeCell ref="X999:Y999"/>
  </mergeCells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B47" zoomScale="89" zoomScaleNormal="89" workbookViewId="0">
      <selection activeCell="AM56" sqref="AM56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38" t="s">
        <v>1193</v>
      </c>
      <c r="F8" s="238"/>
      <c r="G8" s="238"/>
      <c r="H8" s="238"/>
      <c r="O8" s="247" t="s">
        <v>311</v>
      </c>
      <c r="P8" s="247"/>
      <c r="Q8" s="247"/>
      <c r="V8" s="1"/>
      <c r="X8" s="3" t="s">
        <v>853</v>
      </c>
      <c r="Y8" s="4">
        <f>IF(B8="PAGADO",0,C13)</f>
        <v>-3447.1710000000003</v>
      </c>
      <c r="AA8" s="238" t="s">
        <v>1194</v>
      </c>
      <c r="AB8" s="238"/>
      <c r="AC8" s="238"/>
      <c r="AD8" s="238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NO PAGAR</v>
      </c>
      <c r="C14" s="241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41" t="str">
        <f>IF(Y13&lt;0,"NO PAGAR","COBRAR")</f>
        <v>NO PAGAR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36" t="s">
        <v>14</v>
      </c>
      <c r="F24" s="236"/>
      <c r="G24" s="236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36" t="s">
        <v>14</v>
      </c>
      <c r="AB24" s="236"/>
      <c r="AC24" s="236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1241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38" t="s">
        <v>1207</v>
      </c>
      <c r="F53" s="238"/>
      <c r="G53" s="238"/>
      <c r="H53" s="238"/>
      <c r="V53" s="1"/>
      <c r="X53" s="3" t="s">
        <v>5</v>
      </c>
      <c r="Y53" s="4">
        <f>IF(B53="PAGADO",0,C58)</f>
        <v>-2648.6610000000001</v>
      </c>
      <c r="AA53" s="238" t="s">
        <v>1208</v>
      </c>
      <c r="AB53" s="238"/>
      <c r="AC53" s="238"/>
      <c r="AD53" s="238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860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1195</v>
      </c>
      <c r="AJ55" s="229">
        <v>45310</v>
      </c>
      <c r="AK55" s="8" t="s">
        <v>1708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860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1195</v>
      </c>
      <c r="AJ56" s="229">
        <v>45313</v>
      </c>
      <c r="AK56" s="8" t="s">
        <v>51</v>
      </c>
      <c r="AL56" s="8"/>
      <c r="AM56" s="8" t="s">
        <v>1728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5440.241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1195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-4580.241</v>
      </c>
      <c r="AA58" s="9">
        <v>45266</v>
      </c>
      <c r="AB58" s="8" t="s">
        <v>1711</v>
      </c>
      <c r="AC58" s="8" t="s">
        <v>73</v>
      </c>
      <c r="AD58" s="10">
        <v>170</v>
      </c>
      <c r="AE58" t="s">
        <v>1198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39" t="str">
        <f>IF(Y58&lt;0,"NO PAGAR","COBRAR'")</f>
        <v>NO PAGAR</v>
      </c>
      <c r="Y59" s="239"/>
      <c r="AA59" s="9">
        <v>45246</v>
      </c>
      <c r="AB59" s="8" t="s">
        <v>334</v>
      </c>
      <c r="AC59" s="8" t="s">
        <v>896</v>
      </c>
      <c r="AD59" s="10">
        <v>120</v>
      </c>
      <c r="AE59" t="s">
        <v>1173</v>
      </c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NO PAGAR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1195</v>
      </c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>
        <v>45616</v>
      </c>
      <c r="AB61" s="8" t="s">
        <v>334</v>
      </c>
      <c r="AC61" s="8" t="s">
        <v>81</v>
      </c>
      <c r="AD61" s="10">
        <v>120</v>
      </c>
      <c r="AE61" t="s">
        <v>1173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2050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1211</v>
      </c>
      <c r="C69" s="15">
        <v>48.67</v>
      </c>
      <c r="E69" s="236" t="s">
        <v>14</v>
      </c>
      <c r="F69" s="236"/>
      <c r="G69" s="236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860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1718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222.94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2050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1691</v>
      </c>
      <c r="AL72" s="228">
        <v>45295</v>
      </c>
      <c r="AM72" s="227" t="s">
        <v>1206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1692</v>
      </c>
      <c r="AL73" s="228">
        <v>45298</v>
      </c>
      <c r="AM73" s="227" t="s">
        <v>1206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1693</v>
      </c>
      <c r="AL74" s="228">
        <v>45301</v>
      </c>
      <c r="AM74" s="227" t="s">
        <v>1206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1694</v>
      </c>
      <c r="AL75" s="228">
        <v>45306</v>
      </c>
      <c r="AM75" s="227" t="s">
        <v>1206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1695</v>
      </c>
      <c r="AL76" s="228">
        <v>45296</v>
      </c>
      <c r="AM76" s="227" t="s">
        <v>1205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1696</v>
      </c>
      <c r="AL77" s="228">
        <v>45301</v>
      </c>
      <c r="AM77" s="227" t="s">
        <v>1205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5440.241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42" t="s">
        <v>0</v>
      </c>
      <c r="AD99" s="242"/>
      <c r="AE99" s="242"/>
    </row>
    <row r="100" spans="2:41">
      <c r="H100" s="237" t="s">
        <v>1</v>
      </c>
      <c r="I100" s="237"/>
      <c r="J100" s="237"/>
      <c r="V100" s="1"/>
      <c r="AC100" s="242"/>
      <c r="AD100" s="242"/>
      <c r="AE100" s="242"/>
    </row>
    <row r="101" spans="2:41">
      <c r="H101" s="237"/>
      <c r="I101" s="237"/>
      <c r="J101" s="237"/>
      <c r="V101" s="1"/>
      <c r="AC101" s="242"/>
      <c r="AD101" s="242"/>
      <c r="AE101" s="242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-4580.241</v>
      </c>
      <c r="E105" s="238" t="s">
        <v>1193</v>
      </c>
      <c r="F105" s="238"/>
      <c r="G105" s="238"/>
      <c r="H105" s="238"/>
      <c r="V105" s="1"/>
      <c r="X105" s="3" t="s">
        <v>3</v>
      </c>
      <c r="Y105" s="4">
        <f>IF(B105="PAGADO",0,C110)</f>
        <v>-4580.241</v>
      </c>
      <c r="AA105" s="238" t="s">
        <v>1207</v>
      </c>
      <c r="AB105" s="238"/>
      <c r="AC105" s="238"/>
      <c r="AD105" s="238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4580.241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4580.241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-4580.241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-4580.241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41" t="str">
        <f>IF(C110&lt;0,"NO PAGAR","COBRAR")</f>
        <v>NO PAGAR</v>
      </c>
      <c r="C111" s="241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41" t="str">
        <f>IF(Y110&lt;0,"NO PAGAR","COBRAR")</f>
        <v>NO PAGAR</v>
      </c>
      <c r="Y111" s="241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40" t="s">
        <v>16</v>
      </c>
      <c r="C112" s="240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0" t="s">
        <v>16</v>
      </c>
      <c r="Y112" s="240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4580.241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4580.241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1212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36" t="s">
        <v>14</v>
      </c>
      <c r="F121" s="236"/>
      <c r="G121" s="236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36" t="s">
        <v>14</v>
      </c>
      <c r="AB121" s="236"/>
      <c r="AC121" s="236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36" t="s">
        <v>14</v>
      </c>
      <c r="O123" s="236"/>
      <c r="P123" s="236"/>
      <c r="Q123" s="236"/>
      <c r="R123" s="11">
        <f>SUM(R107:R122)</f>
        <v>0</v>
      </c>
      <c r="S123" s="8"/>
      <c r="V123" s="1"/>
      <c r="X123" s="18"/>
      <c r="Y123" s="15"/>
      <c r="AJ123" s="236" t="s">
        <v>14</v>
      </c>
      <c r="AK123" s="236"/>
      <c r="AL123" s="236"/>
      <c r="AM123" s="236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4580.241</v>
      </c>
      <c r="V124" s="1"/>
      <c r="X124" s="21" t="s">
        <v>28</v>
      </c>
      <c r="Y124" s="22">
        <f>SUM(Y113:Y123)</f>
        <v>4580.241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37" t="s">
        <v>32</v>
      </c>
      <c r="I132" s="237"/>
      <c r="J132" s="237"/>
      <c r="V132" s="1"/>
      <c r="AA132" s="237" t="s">
        <v>33</v>
      </c>
      <c r="AB132" s="237"/>
      <c r="AC132" s="237"/>
    </row>
    <row r="133" spans="1:43">
      <c r="H133" s="237"/>
      <c r="I133" s="237"/>
      <c r="J133" s="237"/>
      <c r="V133" s="1"/>
      <c r="AA133" s="237"/>
      <c r="AB133" s="237"/>
      <c r="AC133" s="237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-4580.241</v>
      </c>
      <c r="E137" s="238" t="s">
        <v>1207</v>
      </c>
      <c r="F137" s="238"/>
      <c r="G137" s="238"/>
      <c r="H137" s="238"/>
      <c r="V137" s="1"/>
      <c r="X137" s="3" t="s">
        <v>67</v>
      </c>
      <c r="Y137" s="4">
        <f>IF(B137="PAGADO",0,C142)</f>
        <v>-4040.4210000000003</v>
      </c>
      <c r="AA137" s="238" t="s">
        <v>1207</v>
      </c>
      <c r="AB137" s="238"/>
      <c r="AC137" s="238"/>
      <c r="AD137" s="238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1213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1214</v>
      </c>
      <c r="AC139" s="8"/>
      <c r="AD139" s="10">
        <v>10</v>
      </c>
      <c r="AJ139" s="23">
        <v>44979</v>
      </c>
      <c r="AK139" s="8" t="s">
        <v>1215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4700.4210000000003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4060.4210000000003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-4040.4210000000003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1216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-2405.4210000000003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39" t="str">
        <f>IF(Y142&lt;0,"NO PAGAR","COBRAR'")</f>
        <v>NO PAGAR</v>
      </c>
      <c r="Y143" s="239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39" t="str">
        <f>IF(C142&lt;0,"NO PAGAR","COBRAR'")</f>
        <v>NO PAGAR</v>
      </c>
      <c r="C144" s="239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40" t="s">
        <v>16</v>
      </c>
      <c r="C145" s="240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40" t="s">
        <v>16</v>
      </c>
      <c r="Y145" s="240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4580.241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4040.4210000000003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36" t="s">
        <v>14</v>
      </c>
      <c r="F153" s="236"/>
      <c r="G153" s="236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36" t="s">
        <v>14</v>
      </c>
      <c r="AB153" s="236"/>
      <c r="AC153" s="236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36" t="s">
        <v>14</v>
      </c>
      <c r="O155" s="236"/>
      <c r="P155" s="236"/>
      <c r="Q155" s="236"/>
      <c r="R155" s="11">
        <f>SUM(R139:R154)</f>
        <v>20</v>
      </c>
      <c r="S155" s="8"/>
      <c r="V155" s="1"/>
      <c r="X155" s="18"/>
      <c r="Y155" s="15"/>
      <c r="AJ155" s="236" t="s">
        <v>14</v>
      </c>
      <c r="AK155" s="236"/>
      <c r="AL155" s="236"/>
      <c r="AM155" s="236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4700.4210000000003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4060.4210000000003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42" t="s">
        <v>0</v>
      </c>
      <c r="AD180" s="242"/>
      <c r="AE180" s="242"/>
    </row>
    <row r="181" spans="2:41">
      <c r="H181" s="237" t="s">
        <v>1</v>
      </c>
      <c r="I181" s="237"/>
      <c r="J181" s="237"/>
      <c r="V181" s="1"/>
      <c r="AC181" s="242"/>
      <c r="AD181" s="242"/>
      <c r="AE181" s="242"/>
    </row>
    <row r="182" spans="2:41">
      <c r="H182" s="237"/>
      <c r="I182" s="237"/>
      <c r="J182" s="237"/>
      <c r="V182" s="1"/>
      <c r="AC182" s="242"/>
      <c r="AD182" s="242"/>
      <c r="AE182" s="242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38" t="s">
        <v>1208</v>
      </c>
      <c r="F186" s="238"/>
      <c r="G186" s="238"/>
      <c r="H186" s="238"/>
      <c r="V186" s="1"/>
      <c r="X186" s="3" t="s">
        <v>91</v>
      </c>
      <c r="Y186" s="4">
        <f>IF(B186="PAGADO",0,C191)</f>
        <v>-1395.4210000000003</v>
      </c>
      <c r="AA186" s="238" t="s">
        <v>1207</v>
      </c>
      <c r="AB186" s="238"/>
      <c r="AC186" s="238"/>
      <c r="AD186" s="238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1217</v>
      </c>
      <c r="G188" s="8" t="s">
        <v>1218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1219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1217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1220</v>
      </c>
      <c r="AD189" s="10">
        <v>220</v>
      </c>
      <c r="AE189" t="s">
        <v>1216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2505.4210000000003</v>
      </c>
      <c r="E190" s="9">
        <v>44965</v>
      </c>
      <c r="F190" s="8" t="s">
        <v>1217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1832.1410000000003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-1395.4210000000003</v>
      </c>
      <c r="E191" s="9">
        <v>44980</v>
      </c>
      <c r="F191" s="8" t="s">
        <v>1221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-692.1410000000003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1216</v>
      </c>
      <c r="AJ191" s="8"/>
      <c r="AK191" s="8"/>
      <c r="AL191" s="8"/>
      <c r="AM191" s="8"/>
      <c r="AN191" s="11"/>
      <c r="AO191" s="8"/>
    </row>
    <row r="192" spans="2:41" ht="26.25">
      <c r="B192" s="241" t="str">
        <f>IF(C191&lt;0,"NO PAGAR","COBRAR")</f>
        <v>NO PAGAR</v>
      </c>
      <c r="C192" s="241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1" t="str">
        <f>IF(Y191&lt;0,"NO PAGAR","COBRAR")</f>
        <v>NO PAGAR</v>
      </c>
      <c r="Y192" s="241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40" t="s">
        <v>16</v>
      </c>
      <c r="C193" s="240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0" t="s">
        <v>16</v>
      </c>
      <c r="Y193" s="240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2405.4210000000003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1395.4210000000003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1222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36" t="s">
        <v>14</v>
      </c>
      <c r="F202" s="236"/>
      <c r="G202" s="236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1223</v>
      </c>
      <c r="Y202" s="15">
        <v>260</v>
      </c>
      <c r="AA202" s="236" t="s">
        <v>14</v>
      </c>
      <c r="AB202" s="236"/>
      <c r="AC202" s="236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36" t="s">
        <v>14</v>
      </c>
      <c r="O204" s="236"/>
      <c r="P204" s="236"/>
      <c r="Q204" s="236"/>
      <c r="R204" s="11">
        <f>SUM(R188:R203)</f>
        <v>0</v>
      </c>
      <c r="S204" s="8"/>
      <c r="V204" s="1"/>
      <c r="X204" s="18"/>
      <c r="Y204" s="15"/>
      <c r="AJ204" s="236" t="s">
        <v>14</v>
      </c>
      <c r="AK204" s="236"/>
      <c r="AL204" s="236"/>
      <c r="AM204" s="236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2505.4210000000003</v>
      </c>
      <c r="V213" s="1"/>
      <c r="X213" s="21" t="s">
        <v>28</v>
      </c>
      <c r="Y213" s="22">
        <f>SUM(Y194:Y212)</f>
        <v>1832.1410000000003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37" t="s">
        <v>32</v>
      </c>
      <c r="I226" s="237"/>
      <c r="J226" s="237"/>
      <c r="V226" s="1"/>
      <c r="AA226" s="237" t="s">
        <v>33</v>
      </c>
      <c r="AB226" s="237"/>
      <c r="AC226" s="237"/>
    </row>
    <row r="227" spans="2:41">
      <c r="H227" s="237"/>
      <c r="I227" s="237"/>
      <c r="J227" s="237"/>
      <c r="V227" s="1"/>
      <c r="AA227" s="237"/>
      <c r="AB227" s="237"/>
      <c r="AC227" s="237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38" t="s">
        <v>1208</v>
      </c>
      <c r="F231" s="238"/>
      <c r="G231" s="238"/>
      <c r="H231" s="238"/>
      <c r="V231" s="1"/>
      <c r="X231" s="3" t="s">
        <v>67</v>
      </c>
      <c r="Y231" s="4">
        <f>IF(B231="PAGADO",0,C236)</f>
        <v>0</v>
      </c>
      <c r="AA231" s="238" t="s">
        <v>1208</v>
      </c>
      <c r="AB231" s="238"/>
      <c r="AC231" s="238"/>
      <c r="AD231" s="238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1224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722.1410000000003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1197.8589999999997</v>
      </c>
      <c r="E236" s="9">
        <v>44983</v>
      </c>
      <c r="F236" s="8" t="s">
        <v>129</v>
      </c>
      <c r="G236" s="8" t="s">
        <v>1225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39" t="e">
        <f>IF(Y236&lt;0,"NO PAGAR","COBRAR'")</f>
        <v>#REF!</v>
      </c>
      <c r="Y237" s="239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39" t="str">
        <f>IF(C236&lt;0,"NO PAGAR","COBRAR'")</f>
        <v>COBRAR'</v>
      </c>
      <c r="C238" s="239"/>
      <c r="E238" s="9">
        <v>44994</v>
      </c>
      <c r="F238" s="8" t="s">
        <v>1226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40" t="s">
        <v>16</v>
      </c>
      <c r="C239" s="240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40" t="s">
        <v>16</v>
      </c>
      <c r="Y239" s="240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692.1410000000003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36" t="s">
        <v>14</v>
      </c>
      <c r="F247" s="236"/>
      <c r="G247" s="236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36" t="s">
        <v>14</v>
      </c>
      <c r="AB247" s="236"/>
      <c r="AC247" s="236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1227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36" t="s">
        <v>14</v>
      </c>
      <c r="O249" s="236"/>
      <c r="P249" s="236"/>
      <c r="Q249" s="236"/>
      <c r="R249" s="11">
        <f>SUM(R233:R248)</f>
        <v>0</v>
      </c>
      <c r="S249" s="8"/>
      <c r="V249" s="1"/>
      <c r="X249" s="18"/>
      <c r="Y249" s="15"/>
      <c r="AJ249" s="236" t="s">
        <v>14</v>
      </c>
      <c r="AK249" s="236"/>
      <c r="AL249" s="236"/>
      <c r="AM249" s="236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1228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722.1410000000003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42" t="s">
        <v>0</v>
      </c>
      <c r="AD272" s="242"/>
      <c r="AE272" s="242"/>
    </row>
    <row r="273" spans="2:41">
      <c r="H273" s="237" t="s">
        <v>1</v>
      </c>
      <c r="I273" s="237"/>
      <c r="J273" s="237"/>
      <c r="V273" s="1"/>
      <c r="AC273" s="242"/>
      <c r="AD273" s="242"/>
      <c r="AE273" s="242"/>
    </row>
    <row r="274" spans="2:41">
      <c r="H274" s="237"/>
      <c r="I274" s="237"/>
      <c r="J274" s="237"/>
      <c r="V274" s="1"/>
      <c r="AC274" s="242"/>
      <c r="AD274" s="242"/>
      <c r="AE274" s="242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38" t="s">
        <v>1208</v>
      </c>
      <c r="F278" s="238"/>
      <c r="G278" s="238"/>
      <c r="H278" s="238"/>
      <c r="V278" s="1"/>
      <c r="X278" s="3" t="s">
        <v>5</v>
      </c>
      <c r="Y278" s="4" t="e">
        <f>IF(B278="PAGADO",0,C283)</f>
        <v>#REF!</v>
      </c>
      <c r="AA278" s="238" t="s">
        <v>1208</v>
      </c>
      <c r="AB278" s="238"/>
      <c r="AC278" s="238"/>
      <c r="AD278" s="238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1229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1230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1231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1232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41" t="e">
        <f>IF(C283&lt;0,"NO PAGAR","COBRAR")</f>
        <v>#REF!</v>
      </c>
      <c r="C284" s="241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1" t="e">
        <f>IF(Y283&lt;0,"NO PAGAR","COBRAR")</f>
        <v>#REF!</v>
      </c>
      <c r="Y284" s="241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40" t="s">
        <v>16</v>
      </c>
      <c r="C285" s="240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0" t="s">
        <v>16</v>
      </c>
      <c r="Y285" s="240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1233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36" t="s">
        <v>14</v>
      </c>
      <c r="F294" s="236"/>
      <c r="G294" s="236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36" t="s">
        <v>14</v>
      </c>
      <c r="AB294" s="236"/>
      <c r="AC294" s="236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36" t="s">
        <v>14</v>
      </c>
      <c r="O296" s="236"/>
      <c r="P296" s="236"/>
      <c r="Q296" s="236"/>
      <c r="R296" s="11">
        <f>SUM(R280:R295)</f>
        <v>320</v>
      </c>
      <c r="S296" s="8"/>
      <c r="V296" s="1"/>
      <c r="X296" s="18"/>
      <c r="Y296" s="15"/>
      <c r="AJ296" s="236" t="s">
        <v>14</v>
      </c>
      <c r="AK296" s="236"/>
      <c r="AL296" s="236"/>
      <c r="AM296" s="236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37" t="s">
        <v>32</v>
      </c>
      <c r="I318" s="237"/>
      <c r="J318" s="237"/>
      <c r="V318" s="1"/>
      <c r="AA318" s="237" t="s">
        <v>33</v>
      </c>
      <c r="AB318" s="237"/>
      <c r="AC318" s="237"/>
    </row>
    <row r="319" spans="1:43">
      <c r="H319" s="237"/>
      <c r="I319" s="237"/>
      <c r="J319" s="237"/>
      <c r="V319" s="1"/>
      <c r="AA319" s="237"/>
      <c r="AB319" s="237"/>
      <c r="AC319" s="237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38" t="s">
        <v>1207</v>
      </c>
      <c r="F323" s="238"/>
      <c r="G323" s="238"/>
      <c r="H323" s="238"/>
      <c r="V323" s="1"/>
      <c r="X323" s="3" t="s">
        <v>5</v>
      </c>
      <c r="Y323" s="4" t="e">
        <f>IF(B1045="PAGADO",0,C328)</f>
        <v>#REF!</v>
      </c>
      <c r="AA323" s="238" t="s">
        <v>1207</v>
      </c>
      <c r="AB323" s="238"/>
      <c r="AC323" s="238"/>
      <c r="AD323" s="238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1224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1234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1234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1235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1234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39" t="e">
        <f>IF(Y328&lt;0,"NO PAGAR","COBRAR'")</f>
        <v>#REF!</v>
      </c>
      <c r="Y329" s="239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39" t="e">
        <f>IF(C328&lt;0,"NO PAGAR","COBRAR'")</f>
        <v>#REF!</v>
      </c>
      <c r="C330" s="239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40" t="s">
        <v>16</v>
      </c>
      <c r="C331" s="240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40" t="s">
        <v>16</v>
      </c>
      <c r="Y331" s="240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1236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1237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1238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36" t="s">
        <v>14</v>
      </c>
      <c r="AB339" s="236"/>
      <c r="AC339" s="236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36" t="s">
        <v>14</v>
      </c>
      <c r="F340" s="236"/>
      <c r="G340" s="236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36" t="s">
        <v>14</v>
      </c>
      <c r="O341" s="236"/>
      <c r="P341" s="236"/>
      <c r="Q341" s="236"/>
      <c r="R341" s="11">
        <f>SUM(R325:R340)</f>
        <v>3750</v>
      </c>
      <c r="S341" s="8"/>
      <c r="V341" s="1"/>
      <c r="X341" s="18"/>
      <c r="Y341" s="15"/>
      <c r="AJ341" s="236" t="s">
        <v>14</v>
      </c>
      <c r="AK341" s="236"/>
      <c r="AL341" s="236"/>
      <c r="AM341" s="236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50" t="s">
        <v>54</v>
      </c>
      <c r="AC368" s="246" t="s">
        <v>0</v>
      </c>
      <c r="AD368" s="246"/>
      <c r="AE368" s="246"/>
    </row>
    <row r="369" spans="2:41">
      <c r="V369" s="1"/>
      <c r="X369" s="250"/>
      <c r="AC369" s="246"/>
      <c r="AD369" s="246"/>
      <c r="AE369" s="246"/>
    </row>
    <row r="370" spans="2:41" ht="23.25">
      <c r="B370" s="2" t="s">
        <v>54</v>
      </c>
      <c r="V370" s="1"/>
      <c r="X370" s="250"/>
      <c r="AC370" s="246"/>
      <c r="AD370" s="246"/>
      <c r="AE370" s="246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38" t="s">
        <v>1207</v>
      </c>
      <c r="AB371" s="238"/>
      <c r="AC371" s="238"/>
      <c r="AD371" s="238"/>
    </row>
    <row r="372" spans="2:41" ht="23.25">
      <c r="B372" s="5" t="s">
        <v>7</v>
      </c>
      <c r="C372" s="6">
        <f>H388</f>
        <v>590</v>
      </c>
      <c r="E372" s="238" t="s">
        <v>1207</v>
      </c>
      <c r="F372" s="238"/>
      <c r="G372" s="238"/>
      <c r="H372" s="238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1239</v>
      </c>
      <c r="G374" s="8" t="s">
        <v>1240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1241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1239</v>
      </c>
      <c r="G375" s="8" t="s">
        <v>1240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1242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1243</v>
      </c>
      <c r="AL376" s="8"/>
      <c r="AM376" s="8"/>
      <c r="AN376" s="11">
        <v>58.92</v>
      </c>
      <c r="AO376" s="8"/>
    </row>
    <row r="377" spans="2:41" ht="26.25">
      <c r="B377" s="241" t="e">
        <f>IF(C376&lt;0,"NO PAGAR","COBRAR")</f>
        <v>#REF!</v>
      </c>
      <c r="C377" s="241"/>
      <c r="E377" s="9">
        <v>44981</v>
      </c>
      <c r="F377" s="8" t="s">
        <v>1244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41" t="e">
        <f>IF(Y376&lt;0,"NO PAGAR","COBRAR")</f>
        <v>#REF!</v>
      </c>
      <c r="Y377" s="241"/>
      <c r="AA377" s="9">
        <v>45028</v>
      </c>
      <c r="AB377" s="8" t="s">
        <v>1245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40" t="s">
        <v>16</v>
      </c>
      <c r="C378" s="240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0" t="s">
        <v>16</v>
      </c>
      <c r="Y378" s="240"/>
      <c r="AA378" s="9">
        <v>45002</v>
      </c>
      <c r="AB378" s="8" t="s">
        <v>1246</v>
      </c>
      <c r="AC378" s="8" t="s">
        <v>1247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36" t="s">
        <v>14</v>
      </c>
      <c r="AK383" s="236"/>
      <c r="AL383" s="236"/>
      <c r="AM383" s="236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1248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36" t="s">
        <v>14</v>
      </c>
      <c r="AB387" s="236"/>
      <c r="AC387" s="236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1249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36" t="s">
        <v>14</v>
      </c>
      <c r="F388" s="236"/>
      <c r="G388" s="236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36" t="s">
        <v>14</v>
      </c>
      <c r="O389" s="236"/>
      <c r="P389" s="236"/>
      <c r="Q389" s="236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1250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1250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1251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1251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37" t="s">
        <v>33</v>
      </c>
      <c r="AB405" s="237"/>
      <c r="AC405" s="237"/>
    </row>
    <row r="406" spans="1:43" ht="15" customHeight="1">
      <c r="H406" s="48"/>
      <c r="I406" s="48"/>
      <c r="J406" s="48"/>
      <c r="V406" s="1"/>
      <c r="AA406" s="237"/>
      <c r="AB406" s="237"/>
      <c r="AC406" s="237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38" t="s">
        <v>1193</v>
      </c>
      <c r="F410" s="238"/>
      <c r="G410" s="238"/>
      <c r="H410" s="238"/>
      <c r="V410" s="1"/>
      <c r="X410" s="3" t="s">
        <v>67</v>
      </c>
      <c r="Y410" s="4">
        <f>IF(B410="PAGADO",0,C415)</f>
        <v>0</v>
      </c>
      <c r="AA410" s="238" t="s">
        <v>1194</v>
      </c>
      <c r="AB410" s="238"/>
      <c r="AC410" s="238"/>
      <c r="AD410" s="238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1252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1253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1254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1255</v>
      </c>
      <c r="P416" s="8"/>
      <c r="Q416" s="8"/>
      <c r="R416" s="11">
        <v>78.400000000000006</v>
      </c>
      <c r="S416" s="8"/>
      <c r="V416" s="1"/>
      <c r="X416" s="239" t="e">
        <f>IF(Y415&lt;0,"NO PAGAR","COBRAR'")</f>
        <v>#REF!</v>
      </c>
      <c r="Y416" s="239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39" t="e">
        <f>IF(C415&lt;0,"NO PAGAR","COBRAR'")</f>
        <v>#REF!</v>
      </c>
      <c r="C417" s="239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1256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40" t="s">
        <v>16</v>
      </c>
      <c r="C418" s="240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40" t="s">
        <v>16</v>
      </c>
      <c r="Y418" s="240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36" t="s">
        <v>14</v>
      </c>
      <c r="AK422" s="236"/>
      <c r="AL422" s="236"/>
      <c r="AM422" s="236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1257</v>
      </c>
      <c r="H424" s="10">
        <v>360</v>
      </c>
      <c r="I424" t="s">
        <v>1258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1259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1260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36" t="s">
        <v>14</v>
      </c>
      <c r="AB426" s="236"/>
      <c r="AC426" s="236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36" t="s">
        <v>14</v>
      </c>
      <c r="O428" s="236"/>
      <c r="P428" s="236"/>
      <c r="Q428" s="236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36" t="s">
        <v>14</v>
      </c>
      <c r="F430" s="236"/>
      <c r="G430" s="236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42" t="s">
        <v>0</v>
      </c>
      <c r="AD441" s="242"/>
      <c r="AE441" s="242"/>
    </row>
    <row r="442" spans="2:41" ht="35.25" customHeight="1">
      <c r="H442" s="48" t="s">
        <v>1</v>
      </c>
      <c r="I442" s="48"/>
      <c r="J442" s="48"/>
      <c r="V442" s="1"/>
      <c r="AC442" s="242"/>
      <c r="AD442" s="242"/>
      <c r="AE442" s="242"/>
    </row>
    <row r="443" spans="2:41" ht="15" customHeight="1">
      <c r="H443" s="48"/>
      <c r="I443" s="48"/>
      <c r="J443" s="48"/>
      <c r="V443" s="1"/>
      <c r="AC443" s="242"/>
      <c r="AD443" s="242"/>
      <c r="AE443" s="242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38" t="s">
        <v>1207</v>
      </c>
      <c r="F447" s="238"/>
      <c r="G447" s="238"/>
      <c r="H447" s="238"/>
      <c r="V447" s="1"/>
      <c r="X447" s="3" t="s">
        <v>5</v>
      </c>
      <c r="Y447" s="4" t="e">
        <f>IF(B447="PAGADO",0,C452)</f>
        <v>#REF!</v>
      </c>
      <c r="AA447" s="238" t="s">
        <v>1208</v>
      </c>
      <c r="AB447" s="238"/>
      <c r="AC447" s="238"/>
      <c r="AD447" s="238"/>
      <c r="AJ447" s="23">
        <v>45084</v>
      </c>
      <c r="AK447" s="8" t="s">
        <v>1243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1261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1262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1263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1216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41" t="e">
        <f>IF(C452&lt;0,"NO PAGAR","COBRAR")</f>
        <v>#REF!</v>
      </c>
      <c r="C453" s="241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41" t="e">
        <f>IF(Y452&lt;0,"NO PAGAR","COBRAR")</f>
        <v>#REF!</v>
      </c>
      <c r="Y453" s="241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40" t="s">
        <v>16</v>
      </c>
      <c r="C454" s="240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40" t="s">
        <v>16</v>
      </c>
      <c r="Y454" s="240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1264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36" t="s">
        <v>14</v>
      </c>
      <c r="F463" s="236"/>
      <c r="G463" s="236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36" t="s">
        <v>14</v>
      </c>
      <c r="AB463" s="236"/>
      <c r="AC463" s="236"/>
      <c r="AD463" s="10">
        <f>SUM(AD449:AD462)</f>
        <v>370</v>
      </c>
      <c r="AJ463" s="236" t="s">
        <v>14</v>
      </c>
      <c r="AK463" s="236"/>
      <c r="AL463" s="236"/>
      <c r="AM463" s="236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36" t="s">
        <v>14</v>
      </c>
      <c r="O465" s="236"/>
      <c r="P465" s="236"/>
      <c r="Q465" s="236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1251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1251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1251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1250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1265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1266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1267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37" t="s">
        <v>33</v>
      </c>
      <c r="AB480" s="237"/>
      <c r="AC480" s="237"/>
    </row>
    <row r="481" spans="2:41" ht="15" customHeight="1">
      <c r="H481" s="48"/>
      <c r="I481" s="48"/>
      <c r="J481" s="48"/>
      <c r="V481" s="1"/>
      <c r="AA481" s="237"/>
      <c r="AB481" s="237"/>
      <c r="AC481" s="237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38" t="s">
        <v>1193</v>
      </c>
      <c r="F483" s="238"/>
      <c r="G483" s="238"/>
      <c r="H483" s="238"/>
      <c r="V483" s="1"/>
      <c r="X483" s="3" t="s">
        <v>5</v>
      </c>
      <c r="Y483" s="4" t="e">
        <f>IF(B1235="PAGADO",0,C488)</f>
        <v>#REF!</v>
      </c>
      <c r="AA483" s="238" t="s">
        <v>1208</v>
      </c>
      <c r="AB483" s="238"/>
      <c r="AC483" s="238"/>
      <c r="AD483" s="238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1268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1269</v>
      </c>
      <c r="AC485" s="8" t="s">
        <v>1270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1271</v>
      </c>
      <c r="G486" s="8"/>
      <c r="H486" s="10">
        <v>75</v>
      </c>
      <c r="N486" s="23">
        <v>45089</v>
      </c>
      <c r="O486" s="8" t="s">
        <v>1272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1273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1274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1275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1276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39" t="e">
        <f>IF(Y488&lt;0,"NO PAGAR","COBRAR'")</f>
        <v>#REF!</v>
      </c>
      <c r="Y489" s="239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39" t="e">
        <f>IF(C488&lt;0,"NO PAGAR","COBRAR'")</f>
        <v>#REF!</v>
      </c>
      <c r="C490" s="239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40" t="s">
        <v>16</v>
      </c>
      <c r="C491" s="240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40" t="s">
        <v>16</v>
      </c>
      <c r="Y491" s="240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1270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1270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1277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1278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1279</v>
      </c>
      <c r="C501" s="15">
        <v>48.66</v>
      </c>
      <c r="E501" s="23"/>
      <c r="F501" s="8"/>
      <c r="G501" s="8"/>
      <c r="H501" s="11"/>
      <c r="N501" s="236" t="s">
        <v>14</v>
      </c>
      <c r="O501" s="236"/>
      <c r="P501" s="236"/>
      <c r="Q501" s="236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1280</v>
      </c>
      <c r="AC501" s="8"/>
      <c r="AD501" s="11">
        <v>69</v>
      </c>
      <c r="AE501" t="s">
        <v>1195</v>
      </c>
      <c r="AJ501" s="236" t="s">
        <v>14</v>
      </c>
      <c r="AK501" s="236"/>
      <c r="AL501" s="236"/>
      <c r="AM501" s="236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36" t="s">
        <v>14</v>
      </c>
      <c r="AC504" s="236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42" t="s">
        <v>0</v>
      </c>
      <c r="AD522" s="242"/>
      <c r="AE522" s="242"/>
    </row>
    <row r="523" spans="2:41" ht="30" customHeight="1">
      <c r="H523" s="48" t="s">
        <v>1</v>
      </c>
      <c r="I523" s="48"/>
      <c r="J523" s="48"/>
      <c r="V523" s="1"/>
      <c r="AC523" s="242"/>
      <c r="AD523" s="242"/>
      <c r="AE523" s="242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38" t="s">
        <v>1208</v>
      </c>
      <c r="F525" s="238"/>
      <c r="G525" s="238"/>
      <c r="H525" s="238"/>
      <c r="V525" s="1"/>
      <c r="X525" s="3" t="s">
        <v>5</v>
      </c>
      <c r="Y525" s="4" t="e">
        <f>IF(B525="PAGADO",0,C530)</f>
        <v>#REF!</v>
      </c>
      <c r="AA525" s="238" t="s">
        <v>1281</v>
      </c>
      <c r="AB525" s="238"/>
      <c r="AC525" s="238"/>
      <c r="AD525" s="238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1282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1283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1284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1285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41" t="e">
        <f>IF(C530&lt;0,"NO PAGAR","COBRAR")</f>
        <v>#REF!</v>
      </c>
      <c r="C531" s="241"/>
      <c r="E531" s="9"/>
      <c r="F531" s="8"/>
      <c r="G531" s="8"/>
      <c r="H531" s="10"/>
      <c r="N531" s="23">
        <v>45112</v>
      </c>
      <c r="O531" s="8" t="s">
        <v>1286</v>
      </c>
      <c r="P531" s="8"/>
      <c r="Q531" s="8"/>
      <c r="R531" s="11">
        <v>64.5</v>
      </c>
      <c r="S531" s="8"/>
      <c r="V531" s="1"/>
      <c r="X531" s="241" t="e">
        <f>IF(Y530&lt;0,"NO PAGAR","COBRAR")</f>
        <v>#REF!</v>
      </c>
      <c r="Y531" s="241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40" t="s">
        <v>16</v>
      </c>
      <c r="C532" s="240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40" t="s">
        <v>16</v>
      </c>
      <c r="Y532" s="240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36" t="s">
        <v>14</v>
      </c>
      <c r="F541" s="236"/>
      <c r="G541" s="236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36" t="s">
        <v>14</v>
      </c>
      <c r="AB541" s="236"/>
      <c r="AC541" s="236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36" t="s">
        <v>14</v>
      </c>
      <c r="O543" s="236"/>
      <c r="P543" s="236"/>
      <c r="Q543" s="236"/>
      <c r="R543" s="11">
        <f>SUM(R527:R542)</f>
        <v>290.27999999999997</v>
      </c>
      <c r="S543" s="8"/>
      <c r="V543" s="1"/>
      <c r="X543" s="18"/>
      <c r="Y543" s="15"/>
      <c r="AJ543" s="236" t="s">
        <v>14</v>
      </c>
      <c r="AK543" s="236"/>
      <c r="AL543" s="236"/>
      <c r="AM543" s="236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37" t="s">
        <v>33</v>
      </c>
      <c r="AB565" s="237"/>
      <c r="AC565" s="237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38" t="s">
        <v>1207</v>
      </c>
      <c r="F567" s="238"/>
      <c r="G567" s="238"/>
      <c r="H567" s="238"/>
      <c r="V567" s="1"/>
      <c r="X567" s="3" t="s">
        <v>5</v>
      </c>
      <c r="Y567" s="4" t="e">
        <f>IF(B1334="PAGADO",0,C572)</f>
        <v>#REF!</v>
      </c>
      <c r="AA567" s="238" t="s">
        <v>1207</v>
      </c>
      <c r="AB567" s="238"/>
      <c r="AC567" s="238"/>
      <c r="AD567" s="238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1287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1288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39" t="e">
        <f>IF(Y572&lt;0,"NO PAGAR","COBRAR'")</f>
        <v>#REF!</v>
      </c>
      <c r="Y573" s="239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39" t="e">
        <f>IF(C572&lt;0,"NO PAGAR","COBRAR'")</f>
        <v>#REF!</v>
      </c>
      <c r="C574" s="239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40" t="s">
        <v>16</v>
      </c>
      <c r="C575" s="240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40" t="s">
        <v>16</v>
      </c>
      <c r="Y575" s="240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36" t="s">
        <v>14</v>
      </c>
      <c r="AB583" s="236"/>
      <c r="AC583" s="236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1289</v>
      </c>
      <c r="G585" s="8" t="s">
        <v>1290</v>
      </c>
      <c r="H585" s="98">
        <v>140</v>
      </c>
      <c r="I585" t="s">
        <v>1198</v>
      </c>
      <c r="N585" s="236" t="s">
        <v>14</v>
      </c>
      <c r="O585" s="236"/>
      <c r="P585" s="236"/>
      <c r="Q585" s="236"/>
      <c r="R585" s="11">
        <f>SUM(R569:R584)</f>
        <v>3300</v>
      </c>
      <c r="S585" s="8"/>
      <c r="V585" s="1"/>
      <c r="X585" s="18"/>
      <c r="Y585" s="15"/>
      <c r="AJ585" s="236" t="s">
        <v>14</v>
      </c>
      <c r="AK585" s="236"/>
      <c r="AL585" s="236"/>
      <c r="AM585" s="236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36" t="s">
        <v>14</v>
      </c>
      <c r="G591" s="236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42" t="s">
        <v>0</v>
      </c>
      <c r="AD608" s="242"/>
      <c r="AE608" s="242"/>
    </row>
    <row r="609" spans="2:41" ht="23.25" customHeight="1">
      <c r="H609" s="48" t="s">
        <v>1</v>
      </c>
      <c r="I609" s="48"/>
      <c r="J609" s="48"/>
      <c r="V609" s="1"/>
      <c r="AC609" s="242"/>
      <c r="AD609" s="242"/>
      <c r="AE609" s="242"/>
    </row>
    <row r="610" spans="2:41" ht="15" customHeight="1">
      <c r="H610" s="48"/>
      <c r="I610" s="48"/>
      <c r="J610" s="48"/>
      <c r="V610" s="1"/>
      <c r="AC610" s="242"/>
      <c r="AD610" s="242"/>
      <c r="AE610" s="242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38" t="s">
        <v>1207</v>
      </c>
      <c r="F614" s="238"/>
      <c r="G614" s="238"/>
      <c r="H614" s="238"/>
      <c r="V614" s="1"/>
      <c r="X614" s="3" t="s">
        <v>5</v>
      </c>
      <c r="Y614" s="4" t="e">
        <f>IF(B614="PAGADO",0,C619)</f>
        <v>#REF!</v>
      </c>
      <c r="AA614" s="238" t="s">
        <v>1207</v>
      </c>
      <c r="AB614" s="238"/>
      <c r="AC614" s="238"/>
      <c r="AD614" s="238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1291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1292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1229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41" t="e">
        <f>IF(C619&lt;0,"NO PAGAR","COBRAR")</f>
        <v>#REF!</v>
      </c>
      <c r="C620" s="241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41" t="e">
        <f>IF(Y619&lt;0,"NO PAGAR","COBRAR")</f>
        <v>#REF!</v>
      </c>
      <c r="Y620" s="241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0" t="s">
        <v>16</v>
      </c>
      <c r="C621" s="240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40" t="s">
        <v>16</v>
      </c>
      <c r="Y621" s="240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1293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1294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1295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36" t="s">
        <v>14</v>
      </c>
      <c r="F630" s="236"/>
      <c r="G630" s="236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36" t="s">
        <v>14</v>
      </c>
      <c r="AB630" s="236"/>
      <c r="AC630" s="236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36" t="s">
        <v>14</v>
      </c>
      <c r="O632" s="236"/>
      <c r="P632" s="236"/>
      <c r="Q632" s="236"/>
      <c r="R632" s="11">
        <f>SUM(R616:R631)</f>
        <v>74</v>
      </c>
      <c r="S632" s="8"/>
      <c r="V632" s="1"/>
      <c r="X632" s="18"/>
      <c r="Y632" s="15"/>
      <c r="AJ632" s="236" t="s">
        <v>14</v>
      </c>
      <c r="AK632" s="236"/>
      <c r="AL632" s="236"/>
      <c r="AM632" s="236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1251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1265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37" t="s">
        <v>33</v>
      </c>
      <c r="AB649" s="237"/>
      <c r="AC649" s="237"/>
    </row>
    <row r="650" spans="1:43" ht="15" customHeight="1">
      <c r="H650" s="48"/>
      <c r="I650" s="48"/>
      <c r="J650" s="48"/>
      <c r="V650" s="1"/>
      <c r="AA650" s="237"/>
      <c r="AB650" s="237"/>
      <c r="AC650" s="237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38" t="s">
        <v>1207</v>
      </c>
      <c r="F652" s="238"/>
      <c r="G652" s="238"/>
      <c r="H652" s="238"/>
      <c r="V652" s="1"/>
      <c r="X652" s="3" t="s">
        <v>5</v>
      </c>
      <c r="Y652" s="4" t="e">
        <f>IF(B1427="PAGADO",0,C657)</f>
        <v>#REF!</v>
      </c>
      <c r="AA652" s="238" t="s">
        <v>1207</v>
      </c>
      <c r="AB652" s="238"/>
      <c r="AC652" s="238"/>
      <c r="AD652" s="238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1216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1296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1297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39" t="e">
        <f>IF(Y657&lt;0,"NO PAGAR","COBRAR'")</f>
        <v>#REF!</v>
      </c>
      <c r="Y658" s="239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39" t="e">
        <f>IF(C657&lt;0,"NO PAGAR","COBRAR'")</f>
        <v>#REF!</v>
      </c>
      <c r="C659" s="239"/>
      <c r="E659" s="9">
        <v>45124</v>
      </c>
      <c r="F659" s="8" t="s">
        <v>289</v>
      </c>
      <c r="G659" s="8" t="s">
        <v>573</v>
      </c>
      <c r="H659" s="10">
        <v>285</v>
      </c>
      <c r="I659" t="s">
        <v>1216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40" t="s">
        <v>16</v>
      </c>
      <c r="C660" s="240"/>
      <c r="E660" s="9">
        <v>45126</v>
      </c>
      <c r="F660" s="8" t="s">
        <v>289</v>
      </c>
      <c r="G660" s="8" t="s">
        <v>353</v>
      </c>
      <c r="H660" s="10">
        <v>285</v>
      </c>
      <c r="I660" t="s">
        <v>1216</v>
      </c>
      <c r="N660" s="8"/>
      <c r="O660" s="8"/>
      <c r="P660" s="8"/>
      <c r="Q660" s="8"/>
      <c r="R660" s="11"/>
      <c r="S660" s="8"/>
      <c r="V660" s="1"/>
      <c r="X660" s="240" t="s">
        <v>16</v>
      </c>
      <c r="Y660" s="240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1298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1216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1299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36" t="s">
        <v>14</v>
      </c>
      <c r="F668" s="236"/>
      <c r="G668" s="236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36" t="s">
        <v>14</v>
      </c>
      <c r="AB668" s="236"/>
      <c r="AC668" s="236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36" t="s">
        <v>14</v>
      </c>
      <c r="O670" s="236"/>
      <c r="P670" s="236"/>
      <c r="Q670" s="236"/>
      <c r="R670" s="11">
        <f>SUM(R654:R669)</f>
        <v>2000</v>
      </c>
      <c r="S670" s="8"/>
      <c r="V670" s="1"/>
      <c r="X670" s="18"/>
      <c r="Y670" s="15"/>
      <c r="AJ670" s="236" t="s">
        <v>14</v>
      </c>
      <c r="AK670" s="236"/>
      <c r="AL670" s="236"/>
      <c r="AM670" s="236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1300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1301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44" t="s">
        <v>51</v>
      </c>
      <c r="AL689" s="244"/>
      <c r="AM689" s="244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38" t="s">
        <v>1193</v>
      </c>
      <c r="AB692" s="238"/>
      <c r="AC692" s="238"/>
      <c r="AD692" s="238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1302</v>
      </c>
      <c r="AC694" s="8" t="s">
        <v>1303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38" t="s">
        <v>1207</v>
      </c>
      <c r="F696" s="238"/>
      <c r="G696" s="238"/>
      <c r="H696" s="238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41" t="e">
        <f>IF(Y697&lt;0,"NO PAGAR","COBRAR")</f>
        <v>#REF!</v>
      </c>
      <c r="Y698" s="241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40" t="s">
        <v>16</v>
      </c>
      <c r="Y699" s="240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41" t="e">
        <f>IF(C701&lt;0,"NO PAGAR","COBRAR")</f>
        <v>#REF!</v>
      </c>
      <c r="C702" s="241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1304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40" t="s">
        <v>16</v>
      </c>
      <c r="C703" s="240"/>
      <c r="E703" s="9">
        <v>45164</v>
      </c>
      <c r="F703" s="8" t="s">
        <v>1305</v>
      </c>
      <c r="G703" s="8" t="s">
        <v>1306</v>
      </c>
      <c r="H703" s="10">
        <v>140</v>
      </c>
      <c r="I703" t="s">
        <v>1195</v>
      </c>
      <c r="N703" s="23">
        <v>45175</v>
      </c>
      <c r="O703" s="8" t="s">
        <v>1307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1308</v>
      </c>
      <c r="AC703" s="8" t="s">
        <v>883</v>
      </c>
      <c r="AD703" s="10">
        <v>160</v>
      </c>
      <c r="AE703" t="s">
        <v>1216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1305</v>
      </c>
      <c r="G704" s="8" t="s">
        <v>1306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1309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1216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1310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1311</v>
      </c>
      <c r="Y707" s="15">
        <v>18.05</v>
      </c>
      <c r="AA707" s="9"/>
      <c r="AB707" s="8"/>
      <c r="AC707" s="8"/>
      <c r="AD707" s="10"/>
      <c r="AJ707" s="236" t="s">
        <v>14</v>
      </c>
      <c r="AK707" s="236"/>
      <c r="AL707" s="236"/>
      <c r="AM707" s="236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36" t="s">
        <v>14</v>
      </c>
      <c r="AB708" s="236"/>
      <c r="AC708" s="236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36" t="s">
        <v>14</v>
      </c>
      <c r="F712" s="236"/>
      <c r="G712" s="236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36" t="s">
        <v>14</v>
      </c>
      <c r="O714" s="236"/>
      <c r="P714" s="236"/>
      <c r="Q714" s="236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1267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1265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1251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1251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37" t="s">
        <v>33</v>
      </c>
      <c r="AB736" s="237"/>
      <c r="AC736" s="237"/>
    </row>
    <row r="737" spans="2:41" ht="15" customHeight="1">
      <c r="H737" s="48"/>
      <c r="I737" s="48"/>
      <c r="J737" s="48"/>
      <c r="V737" s="1"/>
      <c r="AA737" s="237"/>
      <c r="AB737" s="237"/>
      <c r="AC737" s="237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38" t="s">
        <v>1207</v>
      </c>
      <c r="F739" s="238"/>
      <c r="G739" s="238"/>
      <c r="H739" s="238"/>
      <c r="O739" s="244" t="s">
        <v>19</v>
      </c>
      <c r="P739" s="244"/>
      <c r="Q739" s="244"/>
      <c r="V739" s="1"/>
      <c r="X739" s="3" t="s">
        <v>5</v>
      </c>
      <c r="Y739" s="4" t="e">
        <f>IF(B1520="PAGADO",0,C744)</f>
        <v>#REF!</v>
      </c>
      <c r="AA739" s="238" t="s">
        <v>1207</v>
      </c>
      <c r="AB739" s="238"/>
      <c r="AC739" s="238"/>
      <c r="AD739" s="238"/>
      <c r="AK739" s="238" t="s">
        <v>1312</v>
      </c>
      <c r="AL739" s="238"/>
      <c r="AM739" s="238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1313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1216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1314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39" t="e">
        <f>IF(Y744&lt;0,"NO PAGAR","COBRAR'")</f>
        <v>#REF!</v>
      </c>
      <c r="Y745" s="239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39" t="e">
        <f>IF(C744&lt;0,"NO PAGAR","COBRAR'")</f>
        <v>#REF!</v>
      </c>
      <c r="C746" s="239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40" t="s">
        <v>16</v>
      </c>
      <c r="C747" s="240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40" t="s">
        <v>16</v>
      </c>
      <c r="Y747" s="240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36" t="s">
        <v>14</v>
      </c>
      <c r="F755" s="236"/>
      <c r="G755" s="236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36" t="s">
        <v>14</v>
      </c>
      <c r="AB755" s="236"/>
      <c r="AC755" s="236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36" t="s">
        <v>14</v>
      </c>
      <c r="O757" s="236"/>
      <c r="P757" s="236"/>
      <c r="Q757" s="236"/>
      <c r="R757" s="11">
        <f>SUM(R741:R756)</f>
        <v>320</v>
      </c>
      <c r="S757" s="8"/>
      <c r="V757" s="1"/>
      <c r="X757" s="18"/>
      <c r="Y757" s="15"/>
      <c r="AJ757" s="236" t="s">
        <v>14</v>
      </c>
      <c r="AK757" s="236"/>
      <c r="AL757" s="236"/>
      <c r="AM757" s="236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38" t="s">
        <v>1193</v>
      </c>
      <c r="F784" s="238"/>
      <c r="G784" s="238"/>
      <c r="H784" s="238"/>
      <c r="V784" s="1"/>
      <c r="X784" s="3" t="s">
        <v>5</v>
      </c>
      <c r="Y784" s="4" t="e">
        <f>IF(B784="PAGADO",0,C789)</f>
        <v>#REF!</v>
      </c>
      <c r="AA784" s="238" t="s">
        <v>1207</v>
      </c>
      <c r="AB784" s="238"/>
      <c r="AC784" s="238"/>
      <c r="AD784" s="238"/>
      <c r="AK784" s="238" t="s">
        <v>51</v>
      </c>
      <c r="AL784" s="238"/>
      <c r="AM784" s="238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1216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1216</v>
      </c>
      <c r="AJ787" s="23">
        <v>45209</v>
      </c>
      <c r="AK787" s="8" t="s">
        <v>1315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1216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41" t="e">
        <f>IF(C789&lt;0,"NO PAGAR","COBRAR")</f>
        <v>#REF!</v>
      </c>
      <c r="C790" s="241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41" t="e">
        <f>IF(Y789&lt;0,"NO PAGAR","COBRAR")</f>
        <v>#REF!</v>
      </c>
      <c r="Y790" s="241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1216</v>
      </c>
      <c r="AJ790" s="8"/>
      <c r="AK790" s="8"/>
      <c r="AL790" s="8"/>
      <c r="AM790" s="8"/>
      <c r="AN790" s="11"/>
      <c r="AO790" s="8"/>
    </row>
    <row r="791" spans="2:41">
      <c r="B791" s="240" t="s">
        <v>16</v>
      </c>
      <c r="C791" s="240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40" t="s">
        <v>16</v>
      </c>
      <c r="Y791" s="240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1316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36" t="s">
        <v>14</v>
      </c>
      <c r="F800" s="236"/>
      <c r="G800" s="236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36" t="s">
        <v>14</v>
      </c>
      <c r="AB800" s="236"/>
      <c r="AC800" s="236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1317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36" t="s">
        <v>14</v>
      </c>
      <c r="O802" s="236"/>
      <c r="P802" s="236"/>
      <c r="Q802" s="236"/>
      <c r="R802" s="11">
        <f>SUM(R786:R801)</f>
        <v>3214</v>
      </c>
      <c r="S802" s="8"/>
      <c r="V802" s="1"/>
      <c r="X802" s="18"/>
      <c r="Y802" s="15"/>
      <c r="AJ802" s="236" t="s">
        <v>14</v>
      </c>
      <c r="AK802" s="236"/>
      <c r="AL802" s="236"/>
      <c r="AM802" s="236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1318</v>
      </c>
      <c r="Q803" s="53" t="s">
        <v>90</v>
      </c>
      <c r="R803" s="55">
        <v>62.863</v>
      </c>
      <c r="S803" s="55">
        <v>110.01</v>
      </c>
      <c r="T803" s="56" t="s">
        <v>1251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1319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1320</v>
      </c>
      <c r="Q805" s="53" t="s">
        <v>90</v>
      </c>
      <c r="R805" s="55">
        <v>39.997999999999998</v>
      </c>
      <c r="S805" s="55">
        <v>70</v>
      </c>
      <c r="T805" s="56" t="s">
        <v>1321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1322</v>
      </c>
      <c r="Q806" s="53" t="s">
        <v>90</v>
      </c>
      <c r="R806" s="55">
        <v>51.430999999999997</v>
      </c>
      <c r="S806" s="55">
        <v>90</v>
      </c>
      <c r="T806" s="56" t="s">
        <v>1251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1323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37" t="s">
        <v>33</v>
      </c>
      <c r="AB824" s="237"/>
      <c r="AC824" s="237"/>
    </row>
    <row r="825" spans="1:43" ht="15" customHeight="1">
      <c r="H825" s="48"/>
      <c r="I825" s="48"/>
      <c r="J825" s="48"/>
      <c r="V825" s="1"/>
      <c r="AA825" s="237"/>
      <c r="AB825" s="237"/>
      <c r="AC825" s="237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38" t="s">
        <v>1207</v>
      </c>
      <c r="F827" s="238"/>
      <c r="G827" s="238"/>
      <c r="H827" s="238"/>
      <c r="V827" s="1"/>
      <c r="X827" s="3" t="s">
        <v>5</v>
      </c>
      <c r="Y827" s="4" t="e">
        <f>IF(B1613="PAGADO",0,C832)</f>
        <v>#REF!</v>
      </c>
      <c r="AA827" s="238" t="s">
        <v>1193</v>
      </c>
      <c r="AB827" s="238"/>
      <c r="AC827" s="238"/>
      <c r="AD827" s="238"/>
      <c r="AK827" s="244" t="s">
        <v>19</v>
      </c>
      <c r="AL827" s="244"/>
      <c r="AM827" s="244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1324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1325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39" t="e">
        <f>IF(Y832&lt;0,"NO PAGAR","COBRAR'")</f>
        <v>#REF!</v>
      </c>
      <c r="Y833" s="239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39" t="e">
        <f>IF(C832&lt;0,"NO PAGAR","COBRAR'")</f>
        <v>#REF!</v>
      </c>
      <c r="C834" s="239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40" t="s">
        <v>16</v>
      </c>
      <c r="C835" s="240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40" t="s">
        <v>16</v>
      </c>
      <c r="Y835" s="240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1326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1327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1271</v>
      </c>
      <c r="G839" s="8" t="s">
        <v>1328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36" t="s">
        <v>14</v>
      </c>
      <c r="F843" s="236"/>
      <c r="G843" s="236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36" t="s">
        <v>14</v>
      </c>
      <c r="AB843" s="236"/>
      <c r="AC843" s="236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36" t="s">
        <v>14</v>
      </c>
      <c r="O845" s="236"/>
      <c r="P845" s="236"/>
      <c r="Q845" s="236"/>
      <c r="R845" s="11">
        <f>SUM(R829:R844)</f>
        <v>360</v>
      </c>
      <c r="S845" s="8"/>
      <c r="V845" s="1"/>
      <c r="X845" s="18"/>
      <c r="Y845" s="15"/>
      <c r="AJ845" s="236" t="s">
        <v>14</v>
      </c>
      <c r="AK845" s="236"/>
      <c r="AL845" s="236"/>
      <c r="AM845" s="236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38" t="s">
        <v>1207</v>
      </c>
      <c r="F873" s="238"/>
      <c r="G873" s="238"/>
      <c r="H873" s="238"/>
      <c r="V873" s="1"/>
      <c r="X873" s="3" t="s">
        <v>5</v>
      </c>
      <c r="Y873" s="4" t="e">
        <f>IF(B873="PAGADO",0,C878)</f>
        <v>#REF!</v>
      </c>
      <c r="AA873" s="238" t="s">
        <v>1193</v>
      </c>
      <c r="AB873" s="238"/>
      <c r="AC873" s="238"/>
      <c r="AD873" s="238"/>
      <c r="AK873" s="238" t="s">
        <v>311</v>
      </c>
      <c r="AL873" s="238"/>
      <c r="AM873" s="238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1216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1329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1330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1216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1216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1331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1332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41" t="e">
        <f>IF(C878&lt;0,"NO PAGAR","COBRAR")</f>
        <v>#REF!</v>
      </c>
      <c r="C879" s="241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41" t="e">
        <f>IF(Y878&lt;0,"NO PAGAR","COBRAR")</f>
        <v>#REF!</v>
      </c>
      <c r="Y879" s="241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40" t="s">
        <v>16</v>
      </c>
      <c r="C880" s="240"/>
      <c r="E880" s="9">
        <v>45203</v>
      </c>
      <c r="F880" s="8" t="s">
        <v>83</v>
      </c>
      <c r="G880" s="8" t="s">
        <v>81</v>
      </c>
      <c r="H880" s="10">
        <v>170</v>
      </c>
      <c r="I880" t="s">
        <v>1216</v>
      </c>
      <c r="N880" s="8"/>
      <c r="O880" s="8"/>
      <c r="P880" s="8"/>
      <c r="Q880" s="8"/>
      <c r="R880" s="11"/>
      <c r="S880" s="8"/>
      <c r="V880" s="1"/>
      <c r="X880" s="240" t="s">
        <v>16</v>
      </c>
      <c r="Y880" s="240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1216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1333</v>
      </c>
      <c r="AC882" s="8" t="s">
        <v>1334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1216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1216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1216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1216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1335</v>
      </c>
      <c r="G888" s="8" t="s">
        <v>288</v>
      </c>
      <c r="H888" s="10">
        <v>90</v>
      </c>
      <c r="I888" t="s">
        <v>1216</v>
      </c>
      <c r="N888" s="8"/>
      <c r="O888" s="8"/>
      <c r="P888" s="8"/>
      <c r="Q888" s="8"/>
      <c r="R888" s="11"/>
      <c r="S888" s="8"/>
      <c r="V888" s="1"/>
      <c r="X888" s="16" t="s">
        <v>1336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1216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36" t="s">
        <v>14</v>
      </c>
      <c r="AB889" s="236"/>
      <c r="AC889" s="236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36" t="s">
        <v>14</v>
      </c>
      <c r="O891" s="236"/>
      <c r="P891" s="236"/>
      <c r="Q891" s="236"/>
      <c r="R891" s="11">
        <f>SUM(R875:R890)</f>
        <v>2110</v>
      </c>
      <c r="S891" s="8"/>
      <c r="V891" s="1"/>
      <c r="X891" s="18"/>
      <c r="Y891" s="15"/>
      <c r="AJ891" s="236" t="s">
        <v>14</v>
      </c>
      <c r="AK891" s="236"/>
      <c r="AL891" s="236"/>
      <c r="AM891" s="236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36" t="s">
        <v>14</v>
      </c>
      <c r="F895" s="236"/>
      <c r="G895" s="236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37" t="s">
        <v>33</v>
      </c>
      <c r="AB913" s="237"/>
      <c r="AC913" s="237"/>
    </row>
    <row r="914" spans="2:41" ht="15" customHeight="1">
      <c r="H914" s="48"/>
      <c r="I914" s="48"/>
      <c r="J914" s="48"/>
      <c r="V914" s="1"/>
      <c r="AA914" s="237"/>
      <c r="AB914" s="237"/>
      <c r="AC914" s="237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38" t="s">
        <v>1193</v>
      </c>
      <c r="F916" s="238"/>
      <c r="G916" s="238"/>
      <c r="H916" s="238"/>
      <c r="V916" s="1"/>
      <c r="X916" s="3" t="s">
        <v>5</v>
      </c>
      <c r="Y916" s="4" t="e">
        <f>IF(B1707="PAGADO",0,C921)</f>
        <v>#REF!</v>
      </c>
      <c r="AA916" s="238" t="s">
        <v>1207</v>
      </c>
      <c r="AB916" s="238"/>
      <c r="AC916" s="238"/>
      <c r="AD916" s="238"/>
      <c r="AK916" s="244" t="s">
        <v>19</v>
      </c>
      <c r="AL916" s="244"/>
      <c r="AM916" s="244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1337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39" t="e">
        <f>IF(Y921&lt;0,"NO PAGAR","COBRAR'")</f>
        <v>#REF!</v>
      </c>
      <c r="Y922" s="239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39" t="e">
        <f>IF(C921&lt;0,"NO PAGAR","COBRAR'")</f>
        <v>#REF!</v>
      </c>
      <c r="C923" s="239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40" t="s">
        <v>16</v>
      </c>
      <c r="C924" s="240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0" t="s">
        <v>16</v>
      </c>
      <c r="Y924" s="240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36" t="s">
        <v>14</v>
      </c>
      <c r="F932" s="236"/>
      <c r="G932" s="236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36" t="s">
        <v>14</v>
      </c>
      <c r="AB932" s="236"/>
      <c r="AC932" s="236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36" t="s">
        <v>14</v>
      </c>
      <c r="O934" s="236"/>
      <c r="P934" s="236"/>
      <c r="Q934" s="236"/>
      <c r="R934" s="11">
        <f>SUM(R918:R933)</f>
        <v>1420</v>
      </c>
      <c r="S934" s="8"/>
      <c r="V934" s="1"/>
      <c r="X934" s="18"/>
      <c r="Y934" s="15"/>
      <c r="AJ934" s="236" t="s">
        <v>14</v>
      </c>
      <c r="AK934" s="236"/>
      <c r="AL934" s="236"/>
      <c r="AM934" s="236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38" t="s">
        <v>1193</v>
      </c>
      <c r="F958" s="238"/>
      <c r="G958" s="238"/>
      <c r="H958" s="238"/>
      <c r="V958" s="1"/>
      <c r="X958" s="3" t="s">
        <v>5</v>
      </c>
      <c r="Y958" s="4" t="e">
        <f>IF(B958="PAGADO",0,C963)</f>
        <v>#REF!</v>
      </c>
      <c r="AA958" s="238" t="s">
        <v>1207</v>
      </c>
      <c r="AB958" s="238"/>
      <c r="AC958" s="238"/>
      <c r="AD958" s="238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41" t="e">
        <f>IF(C963&lt;0,"NO PAGAR","COBRAR")</f>
        <v>#REF!</v>
      </c>
      <c r="C964" s="241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41" t="e">
        <f>IF(Y963&lt;0,"NO PAGAR","COBRAR")</f>
        <v>#REF!</v>
      </c>
      <c r="Y964" s="241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40" t="s">
        <v>16</v>
      </c>
      <c r="C965" s="240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40" t="s">
        <v>16</v>
      </c>
      <c r="Y965" s="240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36" t="s">
        <v>14</v>
      </c>
      <c r="AB974" s="236"/>
      <c r="AC974" s="236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1338</v>
      </c>
      <c r="G976" s="8" t="s">
        <v>81</v>
      </c>
      <c r="H976" s="98">
        <v>150</v>
      </c>
      <c r="I976" t="s">
        <v>1198</v>
      </c>
      <c r="N976" s="236" t="s">
        <v>14</v>
      </c>
      <c r="O976" s="236"/>
      <c r="P976" s="236"/>
      <c r="Q976" s="236"/>
      <c r="R976" s="11">
        <f>SUM(R960:R975)</f>
        <v>359.1</v>
      </c>
      <c r="S976" s="8"/>
      <c r="V976" s="1"/>
      <c r="X976" s="18"/>
      <c r="Y976" s="15"/>
      <c r="AJ976" s="236" t="s">
        <v>14</v>
      </c>
      <c r="AK976" s="236"/>
      <c r="AL976" s="236"/>
      <c r="AM976" s="236"/>
      <c r="AN976" s="11">
        <f>SUM(AN960:AN975)</f>
        <v>2500</v>
      </c>
      <c r="AO976" s="8"/>
    </row>
    <row r="977" spans="2:28">
      <c r="B977" s="18"/>
      <c r="C977" s="15"/>
      <c r="E977" s="8"/>
      <c r="F977" s="245" t="s">
        <v>14</v>
      </c>
      <c r="G977" s="245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37" t="s">
        <v>33</v>
      </c>
      <c r="AB998" s="237"/>
      <c r="AC998" s="237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38" t="s">
        <v>1207</v>
      </c>
      <c r="F1000" s="238"/>
      <c r="G1000" s="238"/>
      <c r="H1000" s="238"/>
      <c r="O1000" s="263" t="s">
        <v>51</v>
      </c>
      <c r="P1000" s="263"/>
      <c r="Q1000" s="263"/>
      <c r="V1000" s="1"/>
      <c r="X1000" s="3" t="s">
        <v>5</v>
      </c>
      <c r="Y1000" s="4" t="e">
        <f>IF(B1800="PAGADO",0,C1005)</f>
        <v>#REF!</v>
      </c>
      <c r="AA1000" s="238" t="s">
        <v>1207</v>
      </c>
      <c r="AB1000" s="238"/>
      <c r="AC1000" s="238"/>
      <c r="AD1000" s="238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1271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39" t="e">
        <f>IF(Y1005&lt;0,"NO PAGAR","COBRAR'")</f>
        <v>#REF!</v>
      </c>
      <c r="Y1006" s="239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39" t="e">
        <f>IF(C1005&lt;0,"NO PAGAR","COBRAR'")</f>
        <v>#REF!</v>
      </c>
      <c r="C1007" s="239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40" t="s">
        <v>16</v>
      </c>
      <c r="C1008" s="240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40" t="s">
        <v>16</v>
      </c>
      <c r="Y1008" s="240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36" t="s">
        <v>14</v>
      </c>
      <c r="F1016" s="236"/>
      <c r="G1016" s="236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36" t="s">
        <v>14</v>
      </c>
      <c r="AB1016" s="236"/>
      <c r="AC1016" s="236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36"/>
      <c r="O1018" s="236"/>
      <c r="P1018" s="236"/>
      <c r="Q1018" s="236"/>
      <c r="R1018" s="11"/>
      <c r="S1018" s="8"/>
      <c r="V1018" s="1"/>
      <c r="X1018" s="18"/>
      <c r="Y1018" s="15"/>
      <c r="AJ1018" s="236" t="s">
        <v>14</v>
      </c>
      <c r="AK1018" s="236"/>
      <c r="AL1018" s="236"/>
      <c r="AM1018" s="236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55" zoomScaleNormal="100" workbookViewId="0">
      <selection activeCell="G76" sqref="G76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1339</v>
      </c>
      <c r="F8" s="238"/>
      <c r="G8" s="238"/>
      <c r="H8" s="238"/>
      <c r="V8" s="1"/>
      <c r="X8" s="3" t="s">
        <v>5</v>
      </c>
      <c r="Y8" s="4">
        <f>IF(B8="PAGADO",0,C13)</f>
        <v>0</v>
      </c>
      <c r="AA8" s="238" t="s">
        <v>1340</v>
      </c>
      <c r="AB8" s="238"/>
      <c r="AC8" s="238"/>
      <c r="AD8" s="238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1341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36" t="s">
        <v>14</v>
      </c>
      <c r="AB24" s="236"/>
      <c r="AC24" s="236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E27" t="s">
        <v>1228</v>
      </c>
      <c r="F27">
        <v>59217585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38" t="s">
        <v>1343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64" t="s">
        <v>1352</v>
      </c>
      <c r="AB53" s="238"/>
      <c r="AC53" s="238"/>
      <c r="AD53" s="238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1345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1309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1402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1309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1673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 t="s">
        <v>1228</v>
      </c>
      <c r="F74" s="8" t="s">
        <v>1726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42" t="s">
        <v>0</v>
      </c>
      <c r="AD95" s="242"/>
      <c r="AE95" s="242"/>
    </row>
    <row r="96" spans="2:31">
      <c r="H96" s="237" t="s">
        <v>1</v>
      </c>
      <c r="I96" s="237"/>
      <c r="J96" s="237"/>
      <c r="V96" s="1"/>
      <c r="AC96" s="242"/>
      <c r="AD96" s="242"/>
      <c r="AE96" s="242"/>
    </row>
    <row r="97" spans="2:41">
      <c r="H97" s="237"/>
      <c r="I97" s="237"/>
      <c r="J97" s="237"/>
      <c r="V97" s="1"/>
      <c r="AC97" s="242"/>
      <c r="AD97" s="242"/>
      <c r="AE97" s="242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1040</v>
      </c>
      <c r="E101" s="238" t="s">
        <v>1343</v>
      </c>
      <c r="F101" s="238"/>
      <c r="G101" s="238"/>
      <c r="H101" s="238"/>
      <c r="V101" s="1"/>
      <c r="X101" s="3" t="s">
        <v>5</v>
      </c>
      <c r="Y101" s="4">
        <f>IF(B101="PAGADO",0,C106)</f>
        <v>1040</v>
      </c>
      <c r="AA101" s="238" t="s">
        <v>1344</v>
      </c>
      <c r="AB101" s="238"/>
      <c r="AC101" s="238"/>
      <c r="AD101" s="238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1040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1040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1040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1040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41" t="str">
        <f>IF(C106&lt;0,"NO PAGAR","COBRAR")</f>
        <v>COBRAR</v>
      </c>
      <c r="C107" s="241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1" t="str">
        <f>IF(Y106&lt;0,"NO PAGAR","COBRAR")</f>
        <v>COBRAR</v>
      </c>
      <c r="Y107" s="241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0" t="s">
        <v>16</v>
      </c>
      <c r="C108" s="240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0" t="s">
        <v>16</v>
      </c>
      <c r="Y108" s="240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36" t="s">
        <v>14</v>
      </c>
      <c r="F117" s="236"/>
      <c r="G117" s="236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36" t="s">
        <v>14</v>
      </c>
      <c r="AB117" s="236"/>
      <c r="AC117" s="236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36" t="s">
        <v>14</v>
      </c>
      <c r="O119" s="236"/>
      <c r="P119" s="236"/>
      <c r="Q119" s="236"/>
      <c r="R119" s="11">
        <f>SUM(R103:R118)</f>
        <v>0</v>
      </c>
      <c r="S119" s="8"/>
      <c r="V119" s="1"/>
      <c r="X119" s="18"/>
      <c r="Y119" s="15"/>
      <c r="AJ119" s="236" t="s">
        <v>14</v>
      </c>
      <c r="AK119" s="236"/>
      <c r="AL119" s="236"/>
      <c r="AM119" s="236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37" t="s">
        <v>32</v>
      </c>
      <c r="I133" s="237"/>
      <c r="J133" s="237"/>
      <c r="V133" s="1"/>
      <c r="AA133" s="237" t="s">
        <v>33</v>
      </c>
      <c r="AB133" s="237"/>
      <c r="AC133" s="237"/>
    </row>
    <row r="134" spans="1:43">
      <c r="H134" s="237"/>
      <c r="I134" s="237"/>
      <c r="J134" s="237"/>
      <c r="V134" s="1"/>
      <c r="AA134" s="237"/>
      <c r="AB134" s="237"/>
      <c r="AC134" s="237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1040</v>
      </c>
      <c r="E138" s="238" t="s">
        <v>1344</v>
      </c>
      <c r="F138" s="238"/>
      <c r="G138" s="238"/>
      <c r="H138" s="238"/>
      <c r="V138" s="1"/>
      <c r="X138" s="3" t="s">
        <v>5</v>
      </c>
      <c r="Y138" s="4">
        <f>IF(B138="PAGADO",0,C143)</f>
        <v>1710</v>
      </c>
      <c r="AA138" s="238" t="s">
        <v>1342</v>
      </c>
      <c r="AB138" s="238"/>
      <c r="AC138" s="238"/>
      <c r="AD138" s="238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1710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1710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1710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1710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39" t="str">
        <f>IF(Y143&lt;0,"NO PAGAR","COBRAR'")</f>
        <v>COBRAR'</v>
      </c>
      <c r="Y144" s="239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39" t="str">
        <f>IF(C143&lt;0,"NO PAGAR","COBRAR'")</f>
        <v>COBRAR'</v>
      </c>
      <c r="C145" s="239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40" t="s">
        <v>16</v>
      </c>
      <c r="C146" s="240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0" t="s">
        <v>16</v>
      </c>
      <c r="Y146" s="240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 t="b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36" t="s">
        <v>14</v>
      </c>
      <c r="F154" s="236"/>
      <c r="G154" s="236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36" t="s">
        <v>14</v>
      </c>
      <c r="AB154" s="236"/>
      <c r="AC154" s="236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36" t="s">
        <v>14</v>
      </c>
      <c r="O156" s="236"/>
      <c r="P156" s="236"/>
      <c r="Q156" s="236"/>
      <c r="R156" s="11">
        <f>SUM(R140:R155)</f>
        <v>0</v>
      </c>
      <c r="S156" s="8"/>
      <c r="V156" s="1"/>
      <c r="X156" s="18"/>
      <c r="Y156" s="15"/>
      <c r="AJ156" s="236" t="s">
        <v>14</v>
      </c>
      <c r="AK156" s="236"/>
      <c r="AL156" s="236"/>
      <c r="AM156" s="236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42" t="s">
        <v>0</v>
      </c>
      <c r="AD181" s="242"/>
      <c r="AE181" s="242"/>
    </row>
    <row r="182" spans="2:41">
      <c r="H182" s="237" t="s">
        <v>1</v>
      </c>
      <c r="I182" s="237"/>
      <c r="J182" s="237"/>
      <c r="V182" s="1"/>
      <c r="AC182" s="242"/>
      <c r="AD182" s="242"/>
      <c r="AE182" s="242"/>
    </row>
    <row r="183" spans="2:41">
      <c r="H183" s="237"/>
      <c r="I183" s="237"/>
      <c r="J183" s="237"/>
      <c r="V183" s="1"/>
      <c r="AC183" s="242"/>
      <c r="AD183" s="242"/>
      <c r="AE183" s="242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1710</v>
      </c>
      <c r="E187" s="238" t="s">
        <v>1346</v>
      </c>
      <c r="F187" s="238"/>
      <c r="G187" s="238"/>
      <c r="H187" s="238"/>
      <c r="O187" s="161" t="s">
        <v>79</v>
      </c>
      <c r="V187" s="1"/>
      <c r="X187" s="3" t="s">
        <v>5</v>
      </c>
      <c r="Y187" s="4">
        <f>IF(B187="PAGADO",0,C192)</f>
        <v>0</v>
      </c>
      <c r="AA187" s="238" t="s">
        <v>41</v>
      </c>
      <c r="AB187" s="238"/>
      <c r="AC187" s="238"/>
      <c r="AD187" s="238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1347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1710</v>
      </c>
      <c r="E190" s="9"/>
      <c r="F190" s="8"/>
      <c r="G190" s="8"/>
      <c r="H190" s="10"/>
      <c r="N190" s="23">
        <v>44986</v>
      </c>
      <c r="O190" s="8" t="s">
        <v>1348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1349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1229.55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41" t="str">
        <f>IF(C192&lt;0,"NO PAGAR","COBRAR")</f>
        <v>COBRAR</v>
      </c>
      <c r="C193" s="241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1" t="str">
        <f>IF(Y192&lt;0,"NO PAGAR","COBRAR")</f>
        <v>COBRAR</v>
      </c>
      <c r="Y193" s="241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40" t="s">
        <v>16</v>
      </c>
      <c r="C194" s="240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40" t="s">
        <v>16</v>
      </c>
      <c r="Y194" s="240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36" t="s">
        <v>14</v>
      </c>
      <c r="F203" s="236"/>
      <c r="G203" s="236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36" t="s">
        <v>14</v>
      </c>
      <c r="AB203" s="236"/>
      <c r="AC203" s="236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36" t="s">
        <v>14</v>
      </c>
      <c r="O205" s="236"/>
      <c r="P205" s="236"/>
      <c r="Q205" s="236"/>
      <c r="R205" s="11">
        <f>SUM(R189:R204)</f>
        <v>480.45</v>
      </c>
      <c r="S205" s="8"/>
      <c r="V205" s="1"/>
      <c r="X205" s="18"/>
      <c r="Y205" s="15"/>
      <c r="AJ205" s="236" t="s">
        <v>14</v>
      </c>
      <c r="AK205" s="236"/>
      <c r="AL205" s="236"/>
      <c r="AM205" s="236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37" t="s">
        <v>32</v>
      </c>
      <c r="I227" s="237"/>
      <c r="J227" s="237"/>
      <c r="V227" s="1"/>
      <c r="AA227" s="237" t="s">
        <v>33</v>
      </c>
      <c r="AB227" s="237"/>
      <c r="AC227" s="237"/>
    </row>
    <row r="228" spans="1:43">
      <c r="H228" s="237"/>
      <c r="I228" s="237"/>
      <c r="J228" s="237"/>
      <c r="V228" s="1"/>
      <c r="AA228" s="237"/>
      <c r="AB228" s="237"/>
      <c r="AC228" s="237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38" t="s">
        <v>41</v>
      </c>
      <c r="F232" s="238"/>
      <c r="G232" s="238"/>
      <c r="H232" s="238"/>
      <c r="V232" s="1"/>
      <c r="X232" s="3" t="s">
        <v>5</v>
      </c>
      <c r="Y232" s="4">
        <f>IF(B232="PAGADO",0,C237)</f>
        <v>0</v>
      </c>
      <c r="AA232" s="238" t="s">
        <v>41</v>
      </c>
      <c r="AB232" s="238"/>
      <c r="AC232" s="238"/>
      <c r="AD232" s="238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39" t="str">
        <f>IF(Y237&lt;0,"NO PAGAR","COBRAR'")</f>
        <v>COBRAR'</v>
      </c>
      <c r="Y238" s="239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39" t="str">
        <f>IF(C237&lt;0,"NO PAGAR","COBRAR'")</f>
        <v>COBRAR'</v>
      </c>
      <c r="C239" s="239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40" t="s">
        <v>16</v>
      </c>
      <c r="C240" s="240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40" t="s">
        <v>16</v>
      </c>
      <c r="Y240" s="240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36" t="s">
        <v>14</v>
      </c>
      <c r="F248" s="236"/>
      <c r="G248" s="236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36" t="s">
        <v>14</v>
      </c>
      <c r="AB248" s="236"/>
      <c r="AC248" s="236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36" t="s">
        <v>14</v>
      </c>
      <c r="O250" s="236"/>
      <c r="P250" s="236"/>
      <c r="Q250" s="236"/>
      <c r="R250" s="11">
        <f>SUM(R234:R249)</f>
        <v>0</v>
      </c>
      <c r="S250" s="8"/>
      <c r="V250" s="1"/>
      <c r="X250" s="18"/>
      <c r="Y250" s="15"/>
      <c r="AJ250" s="236" t="s">
        <v>14</v>
      </c>
      <c r="AK250" s="236"/>
      <c r="AL250" s="236"/>
      <c r="AM250" s="236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42" t="s">
        <v>0</v>
      </c>
      <c r="AD273" s="242"/>
      <c r="AE273" s="242"/>
    </row>
    <row r="274" spans="2:41">
      <c r="H274" s="237" t="s">
        <v>1</v>
      </c>
      <c r="I274" s="237"/>
      <c r="J274" s="237"/>
      <c r="V274" s="1"/>
      <c r="AC274" s="242"/>
      <c r="AD274" s="242"/>
      <c r="AE274" s="242"/>
    </row>
    <row r="275" spans="2:41">
      <c r="H275" s="237"/>
      <c r="I275" s="237"/>
      <c r="J275" s="237"/>
      <c r="V275" s="1"/>
      <c r="AC275" s="242"/>
      <c r="AD275" s="242"/>
      <c r="AE275" s="242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38" t="s">
        <v>41</v>
      </c>
      <c r="F279" s="238"/>
      <c r="G279" s="238"/>
      <c r="H279" s="238"/>
      <c r="V279" s="1"/>
      <c r="X279" s="3" t="s">
        <v>5</v>
      </c>
      <c r="Y279" s="4">
        <f>IF(B279="PAGADO",0,C284)</f>
        <v>0</v>
      </c>
      <c r="AA279" s="238" t="s">
        <v>41</v>
      </c>
      <c r="AB279" s="238"/>
      <c r="AC279" s="238"/>
      <c r="AD279" s="238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41" t="str">
        <f>IF(C284&lt;0,"NO PAGAR","COBRAR")</f>
        <v>COBRAR</v>
      </c>
      <c r="C285" s="241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1" t="str">
        <f>IF(Y284&lt;0,"NO PAGAR","COBRAR")</f>
        <v>COBRAR</v>
      </c>
      <c r="Y285" s="241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40" t="s">
        <v>16</v>
      </c>
      <c r="C286" s="240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40" t="s">
        <v>16</v>
      </c>
      <c r="Y286" s="240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36" t="s">
        <v>14</v>
      </c>
      <c r="F295" s="236"/>
      <c r="G295" s="236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36" t="s">
        <v>14</v>
      </c>
      <c r="AB295" s="236"/>
      <c r="AC295" s="236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36" t="s">
        <v>14</v>
      </c>
      <c r="O297" s="236"/>
      <c r="P297" s="236"/>
      <c r="Q297" s="236"/>
      <c r="R297" s="11">
        <f>SUM(R281:R296)</f>
        <v>0</v>
      </c>
      <c r="S297" s="8"/>
      <c r="V297" s="1"/>
      <c r="X297" s="18"/>
      <c r="Y297" s="15"/>
      <c r="AJ297" s="236" t="s">
        <v>14</v>
      </c>
      <c r="AK297" s="236"/>
      <c r="AL297" s="236"/>
      <c r="AM297" s="236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37" t="s">
        <v>32</v>
      </c>
      <c r="I319" s="237"/>
      <c r="J319" s="237"/>
      <c r="V319" s="1"/>
      <c r="AA319" s="237" t="s">
        <v>33</v>
      </c>
      <c r="AB319" s="237"/>
      <c r="AC319" s="237"/>
    </row>
    <row r="320" spans="1:43">
      <c r="H320" s="237"/>
      <c r="I320" s="237"/>
      <c r="J320" s="237"/>
      <c r="V320" s="1"/>
      <c r="AA320" s="237"/>
      <c r="AB320" s="237"/>
      <c r="AC320" s="237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1350</v>
      </c>
      <c r="C324" s="4">
        <f>IF(X279="PAGADO",0,C284)</f>
        <v>0</v>
      </c>
      <c r="E324" s="238" t="s">
        <v>1351</v>
      </c>
      <c r="F324" s="238"/>
      <c r="G324" s="238"/>
      <c r="H324" s="238"/>
      <c r="V324" s="1"/>
      <c r="X324" s="3" t="s">
        <v>5</v>
      </c>
      <c r="Y324" s="4">
        <f>IF(B1124="PAGADO",0,C329)</f>
        <v>4480</v>
      </c>
      <c r="AA324" s="238" t="s">
        <v>41</v>
      </c>
      <c r="AB324" s="238"/>
      <c r="AC324" s="238"/>
      <c r="AD324" s="238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39" t="str">
        <f>IF(Y329&lt;0,"NO PAGAR","COBRAR'")</f>
        <v>COBRAR'</v>
      </c>
      <c r="Y330" s="239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39" t="str">
        <f>IF(C329&lt;0,"NO PAGAR","COBRAR'")</f>
        <v>COBRAR'</v>
      </c>
      <c r="C331" s="239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40" t="s">
        <v>16</v>
      </c>
      <c r="C332" s="240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40" t="s">
        <v>16</v>
      </c>
      <c r="Y332" s="240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36" t="s">
        <v>14</v>
      </c>
      <c r="F340" s="236"/>
      <c r="G340" s="236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36" t="s">
        <v>14</v>
      </c>
      <c r="AB340" s="236"/>
      <c r="AC340" s="236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36" t="s">
        <v>14</v>
      </c>
      <c r="O342" s="236"/>
      <c r="P342" s="236"/>
      <c r="Q342" s="236"/>
      <c r="R342" s="11">
        <f>SUM(R326:R341)</f>
        <v>0</v>
      </c>
      <c r="S342" s="8"/>
      <c r="V342" s="1"/>
      <c r="X342" s="18"/>
      <c r="Y342" s="15"/>
      <c r="AJ342" s="236" t="s">
        <v>14</v>
      </c>
      <c r="AK342" s="236"/>
      <c r="AL342" s="236"/>
      <c r="AM342" s="236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42" t="s">
        <v>0</v>
      </c>
      <c r="AD366" s="242"/>
      <c r="AE366" s="242"/>
    </row>
    <row r="367" spans="5:31">
      <c r="H367" s="237" t="s">
        <v>1</v>
      </c>
      <c r="I367" s="237"/>
      <c r="J367" s="237"/>
      <c r="V367" s="1"/>
      <c r="AC367" s="242"/>
      <c r="AD367" s="242"/>
      <c r="AE367" s="242"/>
    </row>
    <row r="368" spans="5:31">
      <c r="H368" s="237"/>
      <c r="I368" s="237"/>
      <c r="J368" s="237"/>
      <c r="V368" s="1"/>
      <c r="AC368" s="242"/>
      <c r="AD368" s="242"/>
      <c r="AE368" s="242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38" t="s">
        <v>41</v>
      </c>
      <c r="F372" s="238"/>
      <c r="G372" s="238"/>
      <c r="H372" s="238"/>
      <c r="V372" s="1"/>
      <c r="X372" s="3" t="s">
        <v>5</v>
      </c>
      <c r="Y372" s="4">
        <f>IF(B372="PAGADO",0,C377)</f>
        <v>4480</v>
      </c>
      <c r="AA372" s="238" t="s">
        <v>41</v>
      </c>
      <c r="AB372" s="238"/>
      <c r="AC372" s="238"/>
      <c r="AD372" s="238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41" t="str">
        <f>IF(C377&lt;0,"NO PAGAR","COBRAR")</f>
        <v>COBRAR</v>
      </c>
      <c r="C378" s="241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1" t="str">
        <f>IF(Y377&lt;0,"NO PAGAR","COBRAR")</f>
        <v>COBRAR</v>
      </c>
      <c r="Y378" s="241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40" t="s">
        <v>16</v>
      </c>
      <c r="C379" s="240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40" t="s">
        <v>16</v>
      </c>
      <c r="Y379" s="240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36" t="s">
        <v>14</v>
      </c>
      <c r="F388" s="236"/>
      <c r="G388" s="236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36" t="s">
        <v>14</v>
      </c>
      <c r="AB388" s="236"/>
      <c r="AC388" s="236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36" t="s">
        <v>14</v>
      </c>
      <c r="O390" s="236"/>
      <c r="P390" s="236"/>
      <c r="Q390" s="236"/>
      <c r="R390" s="11">
        <f>SUM(R374:R389)</f>
        <v>0</v>
      </c>
      <c r="S390" s="8"/>
      <c r="V390" s="1"/>
      <c r="X390" s="18"/>
      <c r="Y390" s="15"/>
      <c r="AJ390" s="236" t="s">
        <v>14</v>
      </c>
      <c r="AK390" s="236"/>
      <c r="AL390" s="236"/>
      <c r="AM390" s="236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37" t="s">
        <v>32</v>
      </c>
      <c r="I412" s="237"/>
      <c r="J412" s="237"/>
      <c r="V412" s="1"/>
      <c r="AA412" s="237" t="s">
        <v>33</v>
      </c>
      <c r="AB412" s="237"/>
      <c r="AC412" s="237"/>
    </row>
    <row r="413" spans="1:43">
      <c r="H413" s="237"/>
      <c r="I413" s="237"/>
      <c r="J413" s="237"/>
      <c r="V413" s="1"/>
      <c r="AA413" s="237"/>
      <c r="AB413" s="237"/>
      <c r="AC413" s="237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38" t="s">
        <v>41</v>
      </c>
      <c r="F417" s="238"/>
      <c r="G417" s="238"/>
      <c r="H417" s="238"/>
      <c r="V417" s="1"/>
      <c r="X417" s="3" t="s">
        <v>5</v>
      </c>
      <c r="Y417" s="4">
        <f>IF(B1217="PAGADO",0,C422)</f>
        <v>4480</v>
      </c>
      <c r="AA417" s="238" t="s">
        <v>41</v>
      </c>
      <c r="AB417" s="238"/>
      <c r="AC417" s="238"/>
      <c r="AD417" s="238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39" t="str">
        <f>IF(Y422&lt;0,"NO PAGAR","COBRAR'")</f>
        <v>COBRAR'</v>
      </c>
      <c r="Y423" s="239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39" t="str">
        <f>IF(C422&lt;0,"NO PAGAR","COBRAR'")</f>
        <v>COBRAR'</v>
      </c>
      <c r="C424" s="239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40" t="s">
        <v>16</v>
      </c>
      <c r="C425" s="240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0" t="s">
        <v>16</v>
      </c>
      <c r="Y425" s="24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36" t="s">
        <v>14</v>
      </c>
      <c r="F433" s="236"/>
      <c r="G433" s="236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36" t="s">
        <v>14</v>
      </c>
      <c r="AB433" s="236"/>
      <c r="AC433" s="236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36" t="s">
        <v>14</v>
      </c>
      <c r="O435" s="236"/>
      <c r="P435" s="236"/>
      <c r="Q435" s="236"/>
      <c r="R435" s="11">
        <f>SUM(R419:R434)</f>
        <v>0</v>
      </c>
      <c r="S435" s="8"/>
      <c r="V435" s="1"/>
      <c r="X435" s="18"/>
      <c r="Y435" s="15"/>
      <c r="AJ435" s="236" t="s">
        <v>14</v>
      </c>
      <c r="AK435" s="236"/>
      <c r="AL435" s="236"/>
      <c r="AM435" s="236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42" t="s">
        <v>0</v>
      </c>
      <c r="AD463" s="242"/>
      <c r="AE463" s="242"/>
    </row>
    <row r="464" spans="8:31">
      <c r="H464" s="237" t="s">
        <v>1</v>
      </c>
      <c r="I464" s="237"/>
      <c r="J464" s="237"/>
      <c r="V464" s="1"/>
      <c r="AC464" s="242"/>
      <c r="AD464" s="242"/>
      <c r="AE464" s="242"/>
    </row>
    <row r="465" spans="2:41">
      <c r="H465" s="237"/>
      <c r="I465" s="237"/>
      <c r="J465" s="237"/>
      <c r="V465" s="1"/>
      <c r="AC465" s="242"/>
      <c r="AD465" s="242"/>
      <c r="AE465" s="242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38" t="s">
        <v>41</v>
      </c>
      <c r="F469" s="238"/>
      <c r="G469" s="238"/>
      <c r="H469" s="238"/>
      <c r="V469" s="1"/>
      <c r="X469" s="3" t="s">
        <v>5</v>
      </c>
      <c r="Y469" s="4">
        <f>IF(B469="PAGADO",0,C474)</f>
        <v>4480</v>
      </c>
      <c r="AA469" s="238" t="s">
        <v>41</v>
      </c>
      <c r="AB469" s="238"/>
      <c r="AC469" s="238"/>
      <c r="AD469" s="238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41" t="str">
        <f>IF(C474&lt;0,"NO PAGAR","COBRAR")</f>
        <v>COBRAR</v>
      </c>
      <c r="C475" s="241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1" t="str">
        <f>IF(Y474&lt;0,"NO PAGAR","COBRAR")</f>
        <v>COBRAR</v>
      </c>
      <c r="Y475" s="241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40" t="s">
        <v>16</v>
      </c>
      <c r="C476" s="240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0" t="s">
        <v>16</v>
      </c>
      <c r="Y476" s="240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36" t="s">
        <v>14</v>
      </c>
      <c r="F485" s="236"/>
      <c r="G485" s="236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36" t="s">
        <v>14</v>
      </c>
      <c r="AB485" s="236"/>
      <c r="AC485" s="236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36" t="s">
        <v>14</v>
      </c>
      <c r="O487" s="236"/>
      <c r="P487" s="236"/>
      <c r="Q487" s="236"/>
      <c r="R487" s="11">
        <f>SUM(R471:R486)</f>
        <v>0</v>
      </c>
      <c r="S487" s="8"/>
      <c r="V487" s="1"/>
      <c r="X487" s="18"/>
      <c r="Y487" s="15"/>
      <c r="AJ487" s="236" t="s">
        <v>14</v>
      </c>
      <c r="AK487" s="236"/>
      <c r="AL487" s="236"/>
      <c r="AM487" s="236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37" t="s">
        <v>32</v>
      </c>
      <c r="I509" s="237"/>
      <c r="J509" s="237"/>
      <c r="V509" s="1"/>
      <c r="AA509" s="237" t="s">
        <v>33</v>
      </c>
      <c r="AB509" s="237"/>
      <c r="AC509" s="237"/>
    </row>
    <row r="510" spans="1:43">
      <c r="H510" s="237"/>
      <c r="I510" s="237"/>
      <c r="J510" s="237"/>
      <c r="V510" s="1"/>
      <c r="AA510" s="237"/>
      <c r="AB510" s="237"/>
      <c r="AC510" s="237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38" t="s">
        <v>41</v>
      </c>
      <c r="F514" s="238"/>
      <c r="G514" s="238"/>
      <c r="H514" s="238"/>
      <c r="V514" s="1"/>
      <c r="X514" s="3" t="s">
        <v>5</v>
      </c>
      <c r="Y514" s="4">
        <f>IF(B1314="PAGADO",0,C519)</f>
        <v>4480</v>
      </c>
      <c r="AA514" s="238" t="s">
        <v>41</v>
      </c>
      <c r="AB514" s="238"/>
      <c r="AC514" s="238"/>
      <c r="AD514" s="238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39" t="str">
        <f>IF(Y519&lt;0,"NO PAGAR","COBRAR'")</f>
        <v>COBRAR'</v>
      </c>
      <c r="Y520" s="239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39" t="str">
        <f>IF(C519&lt;0,"NO PAGAR","COBRAR'")</f>
        <v>COBRAR'</v>
      </c>
      <c r="C521" s="239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40" t="s">
        <v>16</v>
      </c>
      <c r="C522" s="240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0" t="s">
        <v>16</v>
      </c>
      <c r="Y522" s="240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36" t="s">
        <v>14</v>
      </c>
      <c r="F530" s="236"/>
      <c r="G530" s="236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36" t="s">
        <v>14</v>
      </c>
      <c r="AB530" s="236"/>
      <c r="AC530" s="236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36" t="s">
        <v>14</v>
      </c>
      <c r="O532" s="236"/>
      <c r="P532" s="236"/>
      <c r="Q532" s="236"/>
      <c r="R532" s="11">
        <f>SUM(R516:R531)</f>
        <v>0</v>
      </c>
      <c r="S532" s="8"/>
      <c r="V532" s="1"/>
      <c r="X532" s="18"/>
      <c r="Y532" s="15"/>
      <c r="AJ532" s="236" t="s">
        <v>14</v>
      </c>
      <c r="AK532" s="236"/>
      <c r="AL532" s="236"/>
      <c r="AM532" s="236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42" t="s">
        <v>0</v>
      </c>
      <c r="AD562" s="242"/>
      <c r="AE562" s="242"/>
    </row>
    <row r="563" spans="2:41">
      <c r="H563" s="237" t="s">
        <v>1</v>
      </c>
      <c r="I563" s="237"/>
      <c r="J563" s="237"/>
      <c r="V563" s="1"/>
      <c r="AC563" s="242"/>
      <c r="AD563" s="242"/>
      <c r="AE563" s="242"/>
    </row>
    <row r="564" spans="2:41">
      <c r="H564" s="237"/>
      <c r="I564" s="237"/>
      <c r="J564" s="237"/>
      <c r="V564" s="1"/>
      <c r="AC564" s="242"/>
      <c r="AD564" s="242"/>
      <c r="AE564" s="242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38" t="s">
        <v>41</v>
      </c>
      <c r="F568" s="238"/>
      <c r="G568" s="238"/>
      <c r="H568" s="238"/>
      <c r="V568" s="1"/>
      <c r="X568" s="3" t="s">
        <v>5</v>
      </c>
      <c r="Y568" s="4">
        <f>IF(B568="PAGADO",0,C573)</f>
        <v>4480</v>
      </c>
      <c r="AA568" s="238" t="s">
        <v>41</v>
      </c>
      <c r="AB568" s="238"/>
      <c r="AC568" s="238"/>
      <c r="AD568" s="238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41" t="str">
        <f>IF(C573&lt;0,"NO PAGAR","COBRAR")</f>
        <v>COBRAR</v>
      </c>
      <c r="C574" s="241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41" t="str">
        <f>IF(Y573&lt;0,"NO PAGAR","COBRAR")</f>
        <v>COBRAR</v>
      </c>
      <c r="Y574" s="241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40" t="s">
        <v>16</v>
      </c>
      <c r="C575" s="240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40" t="s">
        <v>16</v>
      </c>
      <c r="Y575" s="240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36" t="s">
        <v>14</v>
      </c>
      <c r="F584" s="236"/>
      <c r="G584" s="236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36" t="s">
        <v>14</v>
      </c>
      <c r="AB584" s="236"/>
      <c r="AC584" s="236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36" t="s">
        <v>14</v>
      </c>
      <c r="O586" s="236"/>
      <c r="P586" s="236"/>
      <c r="Q586" s="236"/>
      <c r="R586" s="11">
        <f>SUM(R570:R585)</f>
        <v>0</v>
      </c>
      <c r="S586" s="8"/>
      <c r="V586" s="1"/>
      <c r="X586" s="18"/>
      <c r="Y586" s="15"/>
      <c r="AJ586" s="236" t="s">
        <v>14</v>
      </c>
      <c r="AK586" s="236"/>
      <c r="AL586" s="236"/>
      <c r="AM586" s="236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37" t="s">
        <v>32</v>
      </c>
      <c r="I608" s="237"/>
      <c r="J608" s="237"/>
      <c r="V608" s="1"/>
      <c r="AA608" s="237" t="s">
        <v>33</v>
      </c>
      <c r="AB608" s="237"/>
      <c r="AC608" s="237"/>
    </row>
    <row r="609" spans="2:41">
      <c r="H609" s="237"/>
      <c r="I609" s="237"/>
      <c r="J609" s="237"/>
      <c r="V609" s="1"/>
      <c r="AA609" s="237"/>
      <c r="AB609" s="237"/>
      <c r="AC609" s="237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38" t="s">
        <v>41</v>
      </c>
      <c r="F613" s="238"/>
      <c r="G613" s="238"/>
      <c r="H613" s="238"/>
      <c r="V613" s="1"/>
      <c r="X613" s="3" t="s">
        <v>5</v>
      </c>
      <c r="Y613" s="4">
        <f>IF(B1413="PAGADO",0,C618)</f>
        <v>4480</v>
      </c>
      <c r="AA613" s="238" t="s">
        <v>41</v>
      </c>
      <c r="AB613" s="238"/>
      <c r="AC613" s="238"/>
      <c r="AD613" s="238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39" t="str">
        <f>IF(Y618&lt;0,"NO PAGAR","COBRAR'")</f>
        <v>COBRAR'</v>
      </c>
      <c r="Y619" s="239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39" t="str">
        <f>IF(C618&lt;0,"NO PAGAR","COBRAR'")</f>
        <v>COBRAR'</v>
      </c>
      <c r="C620" s="239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0" t="s">
        <v>16</v>
      </c>
      <c r="C621" s="240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40" t="s">
        <v>16</v>
      </c>
      <c r="Y621" s="240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36" t="s">
        <v>14</v>
      </c>
      <c r="F629" s="236"/>
      <c r="G629" s="236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36" t="s">
        <v>14</v>
      </c>
      <c r="AB629" s="236"/>
      <c r="AC629" s="236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36" t="s">
        <v>14</v>
      </c>
      <c r="O631" s="236"/>
      <c r="P631" s="236"/>
      <c r="Q631" s="236"/>
      <c r="R631" s="11">
        <f>SUM(R615:R630)</f>
        <v>0</v>
      </c>
      <c r="S631" s="8"/>
      <c r="V631" s="1"/>
      <c r="X631" s="18"/>
      <c r="Y631" s="15"/>
      <c r="AJ631" s="236" t="s">
        <v>14</v>
      </c>
      <c r="AK631" s="236"/>
      <c r="AL631" s="236"/>
      <c r="AM631" s="236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42" t="s">
        <v>0</v>
      </c>
      <c r="AD655" s="242"/>
      <c r="AE655" s="242"/>
    </row>
    <row r="656" spans="2:31">
      <c r="H656" s="237" t="s">
        <v>1</v>
      </c>
      <c r="I656" s="237"/>
      <c r="J656" s="237"/>
      <c r="V656" s="1"/>
      <c r="AC656" s="242"/>
      <c r="AD656" s="242"/>
      <c r="AE656" s="242"/>
    </row>
    <row r="657" spans="2:41">
      <c r="H657" s="237"/>
      <c r="I657" s="237"/>
      <c r="J657" s="237"/>
      <c r="V657" s="1"/>
      <c r="AC657" s="242"/>
      <c r="AD657" s="242"/>
      <c r="AE657" s="242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38" t="s">
        <v>41</v>
      </c>
      <c r="F661" s="238"/>
      <c r="G661" s="238"/>
      <c r="H661" s="238"/>
      <c r="V661" s="1"/>
      <c r="X661" s="3" t="s">
        <v>5</v>
      </c>
      <c r="Y661" s="4">
        <f>IF(B661="PAGADO",0,C666)</f>
        <v>4480</v>
      </c>
      <c r="AA661" s="238" t="s">
        <v>41</v>
      </c>
      <c r="AB661" s="238"/>
      <c r="AC661" s="238"/>
      <c r="AD661" s="238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41" t="str">
        <f>IF(C666&lt;0,"NO PAGAR","COBRAR")</f>
        <v>COBRAR</v>
      </c>
      <c r="C667" s="241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1" t="str">
        <f>IF(Y666&lt;0,"NO PAGAR","COBRAR")</f>
        <v>COBRAR</v>
      </c>
      <c r="Y667" s="241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40" t="s">
        <v>16</v>
      </c>
      <c r="C668" s="240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40" t="s">
        <v>16</v>
      </c>
      <c r="Y668" s="240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36" t="s">
        <v>14</v>
      </c>
      <c r="F677" s="236"/>
      <c r="G677" s="236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36" t="s">
        <v>14</v>
      </c>
      <c r="AB677" s="236"/>
      <c r="AC677" s="236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36" t="s">
        <v>14</v>
      </c>
      <c r="O679" s="236"/>
      <c r="P679" s="236"/>
      <c r="Q679" s="236"/>
      <c r="R679" s="11">
        <f>SUM(R663:R678)</f>
        <v>0</v>
      </c>
      <c r="S679" s="8"/>
      <c r="V679" s="1"/>
      <c r="X679" s="18"/>
      <c r="Y679" s="15"/>
      <c r="AJ679" s="236" t="s">
        <v>14</v>
      </c>
      <c r="AK679" s="236"/>
      <c r="AL679" s="236"/>
      <c r="AM679" s="236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37" t="s">
        <v>32</v>
      </c>
      <c r="I701" s="237"/>
      <c r="J701" s="237"/>
      <c r="V701" s="1"/>
      <c r="AA701" s="237" t="s">
        <v>33</v>
      </c>
      <c r="AB701" s="237"/>
      <c r="AC701" s="237"/>
    </row>
    <row r="702" spans="1:43">
      <c r="H702" s="237"/>
      <c r="I702" s="237"/>
      <c r="J702" s="237"/>
      <c r="V702" s="1"/>
      <c r="AA702" s="237"/>
      <c r="AB702" s="237"/>
      <c r="AC702" s="237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38" t="s">
        <v>41</v>
      </c>
      <c r="F706" s="238"/>
      <c r="G706" s="238"/>
      <c r="H706" s="238"/>
      <c r="V706" s="1"/>
      <c r="X706" s="3" t="s">
        <v>5</v>
      </c>
      <c r="Y706" s="4">
        <f>IF(B1506="PAGADO",0,C711)</f>
        <v>4480</v>
      </c>
      <c r="AA706" s="238" t="s">
        <v>41</v>
      </c>
      <c r="AB706" s="238"/>
      <c r="AC706" s="238"/>
      <c r="AD706" s="238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39" t="str">
        <f>IF(Y711&lt;0,"NO PAGAR","COBRAR'")</f>
        <v>COBRAR'</v>
      </c>
      <c r="Y712" s="239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39" t="str">
        <f>IF(C711&lt;0,"NO PAGAR","COBRAR'")</f>
        <v>COBRAR'</v>
      </c>
      <c r="C713" s="239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40" t="s">
        <v>16</v>
      </c>
      <c r="C714" s="240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40" t="s">
        <v>16</v>
      </c>
      <c r="Y714" s="240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36" t="s">
        <v>14</v>
      </c>
      <c r="F722" s="236"/>
      <c r="G722" s="236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36" t="s">
        <v>14</v>
      </c>
      <c r="AB722" s="236"/>
      <c r="AC722" s="236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36" t="s">
        <v>14</v>
      </c>
      <c r="O724" s="236"/>
      <c r="P724" s="236"/>
      <c r="Q724" s="236"/>
      <c r="R724" s="11">
        <f>SUM(R708:R723)</f>
        <v>0</v>
      </c>
      <c r="S724" s="8"/>
      <c r="V724" s="1"/>
      <c r="X724" s="18"/>
      <c r="Y724" s="15"/>
      <c r="AJ724" s="236" t="s">
        <v>14</v>
      </c>
      <c r="AK724" s="236"/>
      <c r="AL724" s="236"/>
      <c r="AM724" s="236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42" t="s">
        <v>0</v>
      </c>
      <c r="AD748" s="242"/>
      <c r="AE748" s="242"/>
    </row>
    <row r="749" spans="8:31">
      <c r="H749" s="237" t="s">
        <v>1</v>
      </c>
      <c r="I749" s="237"/>
      <c r="J749" s="237"/>
      <c r="V749" s="1"/>
      <c r="AC749" s="242"/>
      <c r="AD749" s="242"/>
      <c r="AE749" s="242"/>
    </row>
    <row r="750" spans="8:31">
      <c r="H750" s="237"/>
      <c r="I750" s="237"/>
      <c r="J750" s="237"/>
      <c r="V750" s="1"/>
      <c r="AC750" s="242"/>
      <c r="AD750" s="242"/>
      <c r="AE750" s="242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38" t="s">
        <v>41</v>
      </c>
      <c r="F754" s="238"/>
      <c r="G754" s="238"/>
      <c r="H754" s="238"/>
      <c r="V754" s="1"/>
      <c r="X754" s="3" t="s">
        <v>5</v>
      </c>
      <c r="Y754" s="4">
        <f>IF(B754="PAGADO",0,C759)</f>
        <v>4480</v>
      </c>
      <c r="AA754" s="238" t="s">
        <v>41</v>
      </c>
      <c r="AB754" s="238"/>
      <c r="AC754" s="238"/>
      <c r="AD754" s="238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41" t="str">
        <f>IF(C759&lt;0,"NO PAGAR","COBRAR")</f>
        <v>COBRAR</v>
      </c>
      <c r="C760" s="241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41" t="str">
        <f>IF(Y759&lt;0,"NO PAGAR","COBRAR")</f>
        <v>COBRAR</v>
      </c>
      <c r="Y760" s="241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40" t="s">
        <v>16</v>
      </c>
      <c r="C761" s="240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40" t="s">
        <v>16</v>
      </c>
      <c r="Y761" s="240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36" t="s">
        <v>14</v>
      </c>
      <c r="F770" s="236"/>
      <c r="G770" s="236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36" t="s">
        <v>14</v>
      </c>
      <c r="AB770" s="236"/>
      <c r="AC770" s="236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36" t="s">
        <v>14</v>
      </c>
      <c r="O772" s="236"/>
      <c r="P772" s="236"/>
      <c r="Q772" s="236"/>
      <c r="R772" s="11">
        <f>SUM(R756:R771)</f>
        <v>0</v>
      </c>
      <c r="S772" s="8"/>
      <c r="V772" s="1"/>
      <c r="X772" s="18"/>
      <c r="Y772" s="15"/>
      <c r="AJ772" s="236" t="s">
        <v>14</v>
      </c>
      <c r="AK772" s="236"/>
      <c r="AL772" s="236"/>
      <c r="AM772" s="236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37" t="s">
        <v>32</v>
      </c>
      <c r="I794" s="237"/>
      <c r="J794" s="237"/>
      <c r="V794" s="1"/>
      <c r="AA794" s="237" t="s">
        <v>33</v>
      </c>
      <c r="AB794" s="237"/>
      <c r="AC794" s="237"/>
    </row>
    <row r="795" spans="1:43">
      <c r="H795" s="237"/>
      <c r="I795" s="237"/>
      <c r="J795" s="237"/>
      <c r="V795" s="1"/>
      <c r="AA795" s="237"/>
      <c r="AB795" s="237"/>
      <c r="AC795" s="237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38" t="s">
        <v>41</v>
      </c>
      <c r="F799" s="238"/>
      <c r="G799" s="238"/>
      <c r="H799" s="238"/>
      <c r="V799" s="1"/>
      <c r="X799" s="3" t="s">
        <v>5</v>
      </c>
      <c r="Y799" s="4">
        <f>IF(B1599="PAGADO",0,C804)</f>
        <v>4480</v>
      </c>
      <c r="AA799" s="238" t="s">
        <v>41</v>
      </c>
      <c r="AB799" s="238"/>
      <c r="AC799" s="238"/>
      <c r="AD799" s="238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39" t="str">
        <f>IF(Y804&lt;0,"NO PAGAR","COBRAR'")</f>
        <v>COBRAR'</v>
      </c>
      <c r="Y805" s="239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39" t="str">
        <f>IF(C804&lt;0,"NO PAGAR","COBRAR'")</f>
        <v>COBRAR'</v>
      </c>
      <c r="C806" s="239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40" t="s">
        <v>16</v>
      </c>
      <c r="C807" s="240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40" t="s">
        <v>16</v>
      </c>
      <c r="Y807" s="240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36" t="s">
        <v>14</v>
      </c>
      <c r="F815" s="236"/>
      <c r="G815" s="236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36" t="s">
        <v>14</v>
      </c>
      <c r="AB815" s="236"/>
      <c r="AC815" s="236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36" t="s">
        <v>14</v>
      </c>
      <c r="O817" s="236"/>
      <c r="P817" s="236"/>
      <c r="Q817" s="236"/>
      <c r="R817" s="11">
        <f>SUM(R801:R816)</f>
        <v>0</v>
      </c>
      <c r="S817" s="8"/>
      <c r="V817" s="1"/>
      <c r="X817" s="18"/>
      <c r="Y817" s="15"/>
      <c r="AJ817" s="236" t="s">
        <v>14</v>
      </c>
      <c r="AK817" s="236"/>
      <c r="AL817" s="236"/>
      <c r="AM817" s="236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42" t="s">
        <v>0</v>
      </c>
      <c r="AD841" s="242"/>
      <c r="AE841" s="242"/>
    </row>
    <row r="842" spans="2:41">
      <c r="H842" s="237" t="s">
        <v>1</v>
      </c>
      <c r="I842" s="237"/>
      <c r="J842" s="237"/>
      <c r="V842" s="1"/>
      <c r="AC842" s="242"/>
      <c r="AD842" s="242"/>
      <c r="AE842" s="242"/>
    </row>
    <row r="843" spans="2:41">
      <c r="H843" s="237"/>
      <c r="I843" s="237"/>
      <c r="J843" s="237"/>
      <c r="V843" s="1"/>
      <c r="AC843" s="242"/>
      <c r="AD843" s="242"/>
      <c r="AE843" s="242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38" t="s">
        <v>41</v>
      </c>
      <c r="F847" s="238"/>
      <c r="G847" s="238"/>
      <c r="H847" s="238"/>
      <c r="V847" s="1"/>
      <c r="X847" s="3" t="s">
        <v>5</v>
      </c>
      <c r="Y847" s="4">
        <f>IF(B847="PAGADO",0,C852)</f>
        <v>4480</v>
      </c>
      <c r="AA847" s="238" t="s">
        <v>41</v>
      </c>
      <c r="AB847" s="238"/>
      <c r="AC847" s="238"/>
      <c r="AD847" s="238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41" t="str">
        <f>IF(C852&lt;0,"NO PAGAR","COBRAR")</f>
        <v>COBRAR</v>
      </c>
      <c r="C853" s="241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41" t="str">
        <f>IF(Y852&lt;0,"NO PAGAR","COBRAR")</f>
        <v>COBRAR</v>
      </c>
      <c r="Y853" s="241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0" t="s">
        <v>16</v>
      </c>
      <c r="C854" s="240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0" t="s">
        <v>16</v>
      </c>
      <c r="Y854" s="240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36" t="s">
        <v>14</v>
      </c>
      <c r="F863" s="236"/>
      <c r="G863" s="236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36" t="s">
        <v>14</v>
      </c>
      <c r="AB863" s="236"/>
      <c r="AC863" s="236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36" t="s">
        <v>14</v>
      </c>
      <c r="O865" s="236"/>
      <c r="P865" s="236"/>
      <c r="Q865" s="236"/>
      <c r="R865" s="11">
        <f>SUM(R849:R864)</f>
        <v>0</v>
      </c>
      <c r="S865" s="8"/>
      <c r="V865" s="1"/>
      <c r="X865" s="18"/>
      <c r="Y865" s="15"/>
      <c r="AJ865" s="236" t="s">
        <v>14</v>
      </c>
      <c r="AK865" s="236"/>
      <c r="AL865" s="236"/>
      <c r="AM865" s="236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37" t="s">
        <v>32</v>
      </c>
      <c r="I887" s="237"/>
      <c r="J887" s="237"/>
      <c r="V887" s="1"/>
      <c r="AA887" s="237" t="s">
        <v>33</v>
      </c>
      <c r="AB887" s="237"/>
      <c r="AC887" s="237"/>
    </row>
    <row r="888" spans="1:43">
      <c r="H888" s="237"/>
      <c r="I888" s="237"/>
      <c r="J888" s="237"/>
      <c r="V888" s="1"/>
      <c r="AA888" s="237"/>
      <c r="AB888" s="237"/>
      <c r="AC888" s="237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38" t="s">
        <v>41</v>
      </c>
      <c r="F892" s="238"/>
      <c r="G892" s="238"/>
      <c r="H892" s="238"/>
      <c r="V892" s="1"/>
      <c r="X892" s="3" t="s">
        <v>5</v>
      </c>
      <c r="Y892" s="4">
        <f>IF(B1692="PAGADO",0,C897)</f>
        <v>4480</v>
      </c>
      <c r="AA892" s="238" t="s">
        <v>41</v>
      </c>
      <c r="AB892" s="238"/>
      <c r="AC892" s="238"/>
      <c r="AD892" s="238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39" t="str">
        <f>IF(Y897&lt;0,"NO PAGAR","COBRAR'")</f>
        <v>COBRAR'</v>
      </c>
      <c r="Y898" s="239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39" t="str">
        <f>IF(C897&lt;0,"NO PAGAR","COBRAR'")</f>
        <v>COBRAR'</v>
      </c>
      <c r="C899" s="239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40" t="s">
        <v>16</v>
      </c>
      <c r="C900" s="240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0" t="s">
        <v>16</v>
      </c>
      <c r="Y900" s="240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36" t="s">
        <v>14</v>
      </c>
      <c r="F908" s="236"/>
      <c r="G908" s="236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36" t="s">
        <v>14</v>
      </c>
      <c r="AB908" s="236"/>
      <c r="AC908" s="236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36" t="s">
        <v>14</v>
      </c>
      <c r="O910" s="236"/>
      <c r="P910" s="236"/>
      <c r="Q910" s="236"/>
      <c r="R910" s="11">
        <f>SUM(R894:R909)</f>
        <v>0</v>
      </c>
      <c r="S910" s="8"/>
      <c r="V910" s="1"/>
      <c r="X910" s="18"/>
      <c r="Y910" s="15"/>
      <c r="AJ910" s="236" t="s">
        <v>14</v>
      </c>
      <c r="AK910" s="236"/>
      <c r="AL910" s="236"/>
      <c r="AM910" s="236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42" t="s">
        <v>0</v>
      </c>
      <c r="AD935" s="242"/>
      <c r="AE935" s="242"/>
    </row>
    <row r="936" spans="2:41">
      <c r="H936" s="237" t="s">
        <v>1</v>
      </c>
      <c r="I936" s="237"/>
      <c r="J936" s="237"/>
      <c r="V936" s="1"/>
      <c r="AC936" s="242"/>
      <c r="AD936" s="242"/>
      <c r="AE936" s="242"/>
    </row>
    <row r="937" spans="2:41">
      <c r="H937" s="237"/>
      <c r="I937" s="237"/>
      <c r="J937" s="237"/>
      <c r="V937" s="1"/>
      <c r="AC937" s="242"/>
      <c r="AD937" s="242"/>
      <c r="AE937" s="242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38" t="s">
        <v>41</v>
      </c>
      <c r="F941" s="238"/>
      <c r="G941" s="238"/>
      <c r="H941" s="238"/>
      <c r="V941" s="1"/>
      <c r="X941" s="3" t="s">
        <v>5</v>
      </c>
      <c r="Y941" s="4">
        <f>IF(B941="PAGADO",0,C946)</f>
        <v>4480</v>
      </c>
      <c r="AA941" s="238" t="s">
        <v>41</v>
      </c>
      <c r="AB941" s="238"/>
      <c r="AC941" s="238"/>
      <c r="AD941" s="238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41" t="str">
        <f>IF(C946&lt;0,"NO PAGAR","COBRAR")</f>
        <v>COBRAR</v>
      </c>
      <c r="C947" s="241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1" t="str">
        <f>IF(Y946&lt;0,"NO PAGAR","COBRAR")</f>
        <v>COBRAR</v>
      </c>
      <c r="Y947" s="241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40" t="s">
        <v>16</v>
      </c>
      <c r="C948" s="240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40" t="s">
        <v>16</v>
      </c>
      <c r="Y948" s="240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36" t="s">
        <v>14</v>
      </c>
      <c r="F957" s="236"/>
      <c r="G957" s="236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36" t="s">
        <v>14</v>
      </c>
      <c r="AB957" s="236"/>
      <c r="AC957" s="236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36" t="s">
        <v>14</v>
      </c>
      <c r="O959" s="236"/>
      <c r="P959" s="236"/>
      <c r="Q959" s="236"/>
      <c r="R959" s="11">
        <f>SUM(R943:R958)</f>
        <v>0</v>
      </c>
      <c r="S959" s="8"/>
      <c r="V959" s="1"/>
      <c r="X959" s="18"/>
      <c r="Y959" s="15"/>
      <c r="AJ959" s="236" t="s">
        <v>14</v>
      </c>
      <c r="AK959" s="236"/>
      <c r="AL959" s="236"/>
      <c r="AM959" s="236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37" t="s">
        <v>32</v>
      </c>
      <c r="I981" s="237"/>
      <c r="J981" s="237"/>
      <c r="V981" s="1"/>
      <c r="AA981" s="237" t="s">
        <v>33</v>
      </c>
      <c r="AB981" s="237"/>
      <c r="AC981" s="237"/>
    </row>
    <row r="982" spans="1:43">
      <c r="H982" s="237"/>
      <c r="I982" s="237"/>
      <c r="J982" s="237"/>
      <c r="V982" s="1"/>
      <c r="AA982" s="237"/>
      <c r="AB982" s="237"/>
      <c r="AC982" s="237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38" t="s">
        <v>41</v>
      </c>
      <c r="F986" s="238"/>
      <c r="G986" s="238"/>
      <c r="H986" s="238"/>
      <c r="V986" s="1"/>
      <c r="X986" s="3" t="s">
        <v>5</v>
      </c>
      <c r="Y986" s="4">
        <f>IF(B1786="PAGADO",0,C991)</f>
        <v>4480</v>
      </c>
      <c r="AA986" s="238" t="s">
        <v>41</v>
      </c>
      <c r="AB986" s="238"/>
      <c r="AC986" s="238"/>
      <c r="AD986" s="238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39" t="str">
        <f>IF(Y991&lt;0,"NO PAGAR","COBRAR'")</f>
        <v>COBRAR'</v>
      </c>
      <c r="Y992" s="239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39" t="str">
        <f>IF(C991&lt;0,"NO PAGAR","COBRAR'")</f>
        <v>COBRAR'</v>
      </c>
      <c r="C993" s="239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40" t="s">
        <v>16</v>
      </c>
      <c r="C994" s="240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40" t="s">
        <v>16</v>
      </c>
      <c r="Y994" s="240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36" t="s">
        <v>14</v>
      </c>
      <c r="F1002" s="236"/>
      <c r="G1002" s="236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36" t="s">
        <v>14</v>
      </c>
      <c r="AB1002" s="236"/>
      <c r="AC1002" s="236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36" t="s">
        <v>14</v>
      </c>
      <c r="O1004" s="236"/>
      <c r="P1004" s="236"/>
      <c r="Q1004" s="236"/>
      <c r="R1004" s="11">
        <f>SUM(R988:R1003)</f>
        <v>0</v>
      </c>
      <c r="S1004" s="8"/>
      <c r="V1004" s="1"/>
      <c r="X1004" s="18"/>
      <c r="Y1004" s="15"/>
      <c r="AJ1004" s="236" t="s">
        <v>14</v>
      </c>
      <c r="AK1004" s="236"/>
      <c r="AL1004" s="236"/>
      <c r="AM1004" s="236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42" t="s">
        <v>0</v>
      </c>
      <c r="AD1028" s="242"/>
      <c r="AE1028" s="242"/>
    </row>
    <row r="1029" spans="2:41">
      <c r="H1029" s="237" t="s">
        <v>1</v>
      </c>
      <c r="I1029" s="237"/>
      <c r="J1029" s="237"/>
      <c r="V1029" s="1"/>
      <c r="AC1029" s="242"/>
      <c r="AD1029" s="242"/>
      <c r="AE1029" s="242"/>
    </row>
    <row r="1030" spans="2:41">
      <c r="H1030" s="237"/>
      <c r="I1030" s="237"/>
      <c r="J1030" s="237"/>
      <c r="V1030" s="1"/>
      <c r="AC1030" s="242"/>
      <c r="AD1030" s="242"/>
      <c r="AE1030" s="242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38" t="s">
        <v>41</v>
      </c>
      <c r="F1034" s="238"/>
      <c r="G1034" s="238"/>
      <c r="H1034" s="238"/>
      <c r="V1034" s="1"/>
      <c r="X1034" s="3" t="s">
        <v>5</v>
      </c>
      <c r="Y1034" s="4">
        <f>IF(B1034="PAGADO",0,C1039)</f>
        <v>4480</v>
      </c>
      <c r="AA1034" s="238" t="s">
        <v>41</v>
      </c>
      <c r="AB1034" s="238"/>
      <c r="AC1034" s="238"/>
      <c r="AD1034" s="238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41" t="str">
        <f>IF(C1039&lt;0,"NO PAGAR","COBRAR")</f>
        <v>COBRAR</v>
      </c>
      <c r="C1040" s="241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41" t="str">
        <f>IF(Y1039&lt;0,"NO PAGAR","COBRAR")</f>
        <v>COBRAR</v>
      </c>
      <c r="Y1040" s="241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40" t="s">
        <v>16</v>
      </c>
      <c r="C1041" s="240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40" t="s">
        <v>16</v>
      </c>
      <c r="Y1041" s="240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36" t="s">
        <v>14</v>
      </c>
      <c r="F1050" s="236"/>
      <c r="G1050" s="236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36" t="s">
        <v>14</v>
      </c>
      <c r="AB1050" s="236"/>
      <c r="AC1050" s="236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36" t="s">
        <v>14</v>
      </c>
      <c r="O1052" s="236"/>
      <c r="P1052" s="236"/>
      <c r="Q1052" s="236"/>
      <c r="R1052" s="11">
        <f>SUM(R1036:R1051)</f>
        <v>0</v>
      </c>
      <c r="S1052" s="8"/>
      <c r="V1052" s="1"/>
      <c r="X1052" s="18"/>
      <c r="Y1052" s="15"/>
      <c r="AJ1052" s="236" t="s">
        <v>14</v>
      </c>
      <c r="AK1052" s="236"/>
      <c r="AL1052" s="236"/>
      <c r="AM1052" s="236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37" t="s">
        <v>32</v>
      </c>
      <c r="I1074" s="237"/>
      <c r="J1074" s="237"/>
      <c r="V1074" s="1"/>
      <c r="AA1074" s="237" t="s">
        <v>33</v>
      </c>
      <c r="AB1074" s="237"/>
      <c r="AC1074" s="237"/>
    </row>
    <row r="1075" spans="2:41">
      <c r="H1075" s="237"/>
      <c r="I1075" s="237"/>
      <c r="J1075" s="237"/>
      <c r="V1075" s="1"/>
      <c r="AA1075" s="237"/>
      <c r="AB1075" s="237"/>
      <c r="AC1075" s="237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38" t="s">
        <v>41</v>
      </c>
      <c r="F1079" s="238"/>
      <c r="G1079" s="238"/>
      <c r="H1079" s="238"/>
      <c r="V1079" s="1"/>
      <c r="X1079" s="3" t="s">
        <v>5</v>
      </c>
      <c r="Y1079" s="4">
        <f>IF(B1879="PAGADO",0,C1084)</f>
        <v>4480</v>
      </c>
      <c r="AA1079" s="238" t="s">
        <v>41</v>
      </c>
      <c r="AB1079" s="238"/>
      <c r="AC1079" s="238"/>
      <c r="AD1079" s="238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39" t="str">
        <f>IF(Y1084&lt;0,"NO PAGAR","COBRAR'")</f>
        <v>COBRAR'</v>
      </c>
      <c r="Y1085" s="239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39" t="str">
        <f>IF(C1084&lt;0,"NO PAGAR","COBRAR'")</f>
        <v>COBRAR'</v>
      </c>
      <c r="C1086" s="239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40" t="s">
        <v>16</v>
      </c>
      <c r="C1087" s="240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40" t="s">
        <v>16</v>
      </c>
      <c r="Y1087" s="240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36" t="s">
        <v>14</v>
      </c>
      <c r="F1095" s="236"/>
      <c r="G1095" s="236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36" t="s">
        <v>14</v>
      </c>
      <c r="AB1095" s="236"/>
      <c r="AC1095" s="236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36" t="s">
        <v>14</v>
      </c>
      <c r="O1097" s="236"/>
      <c r="P1097" s="236"/>
      <c r="Q1097" s="236"/>
      <c r="R1097" s="11">
        <f>SUM(R1081:R1096)</f>
        <v>0</v>
      </c>
      <c r="S1097" s="8"/>
      <c r="V1097" s="1"/>
      <c r="X1097" s="18"/>
      <c r="Y1097" s="15"/>
      <c r="AJ1097" s="236" t="s">
        <v>14</v>
      </c>
      <c r="AK1097" s="236"/>
      <c r="AL1097" s="236"/>
      <c r="AM1097" s="236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S52" zoomScaleNormal="100" workbookViewId="0">
      <selection activeCell="X54" sqref="X5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1352</v>
      </c>
      <c r="F8" s="238"/>
      <c r="G8" s="238"/>
      <c r="H8" s="238"/>
      <c r="V8" s="1"/>
      <c r="X8" s="3" t="s">
        <v>861</v>
      </c>
      <c r="Y8" s="4">
        <f>IF(B8="PAGADO",0,C13)</f>
        <v>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1354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1355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38" t="s">
        <v>1417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520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38" t="s">
        <v>41</v>
      </c>
      <c r="F151" s="238"/>
      <c r="G151" s="238"/>
      <c r="H151" s="238"/>
      <c r="V151" s="1"/>
      <c r="X151" s="3" t="s">
        <v>5</v>
      </c>
      <c r="Y151" s="4">
        <f>IF(B151="PAGADO",0,C156)</f>
        <v>520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38" t="s">
        <v>1356</v>
      </c>
      <c r="F200" s="238"/>
      <c r="G200" s="238"/>
      <c r="H200" s="238"/>
      <c r="V200" s="1"/>
      <c r="X200" s="3" t="s">
        <v>67</v>
      </c>
      <c r="Y200" s="4">
        <f>IF(B200="PAGADO",0,C205)</f>
        <v>0</v>
      </c>
      <c r="AA200" s="238" t="s">
        <v>1357</v>
      </c>
      <c r="AB200" s="238"/>
      <c r="AC200" s="238"/>
      <c r="AD200" s="238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1358</v>
      </c>
      <c r="H202" s="10">
        <v>135</v>
      </c>
      <c r="N202" s="23">
        <v>44967</v>
      </c>
      <c r="O202" s="8" t="s">
        <v>1359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1360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1361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50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1228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38" t="s">
        <v>1362</v>
      </c>
      <c r="F245" s="238"/>
      <c r="G245" s="238"/>
      <c r="H245" s="238"/>
      <c r="O245" s="265" t="s">
        <v>132</v>
      </c>
      <c r="P245" s="265"/>
      <c r="Q245" s="265"/>
      <c r="R245" s="265"/>
      <c r="V245" s="1"/>
      <c r="X245" s="3" t="s">
        <v>5</v>
      </c>
      <c r="Y245" s="4">
        <f>IF(B245="PAGADO",0,C250)</f>
        <v>0</v>
      </c>
      <c r="AA245" s="238" t="s">
        <v>1356</v>
      </c>
      <c r="AB245" s="238"/>
      <c r="AC245" s="238"/>
      <c r="AD245" s="238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1363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1358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1364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1365</v>
      </c>
      <c r="H251" s="10">
        <v>30</v>
      </c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NO PAGAR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>
        <v>44988</v>
      </c>
      <c r="F252" s="8" t="s">
        <v>105</v>
      </c>
      <c r="G252" s="8" t="s">
        <v>1364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1366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520</v>
      </c>
      <c r="S263" s="8"/>
      <c r="V263" s="1"/>
      <c r="X263" s="18"/>
      <c r="Y263" s="15"/>
      <c r="AE263" t="s">
        <v>1367</v>
      </c>
      <c r="AJ263" s="236" t="s">
        <v>14</v>
      </c>
      <c r="AK263" s="236"/>
      <c r="AL263" s="236"/>
      <c r="AM263" s="236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38" t="s">
        <v>41</v>
      </c>
      <c r="F292" s="238"/>
      <c r="G292" s="238"/>
      <c r="H292" s="238"/>
      <c r="V292" s="1"/>
      <c r="X292" s="3" t="s">
        <v>5</v>
      </c>
      <c r="Y292" s="4">
        <f>IF(B292="PAGADO",0,C297)</f>
        <v>-200</v>
      </c>
      <c r="AA292" s="238" t="s">
        <v>1368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1369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NO PAGAR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1370</v>
      </c>
      <c r="Y308" s="15">
        <v>36</v>
      </c>
      <c r="AA308" s="236" t="s">
        <v>14</v>
      </c>
      <c r="AB308" s="236"/>
      <c r="AC308" s="236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38" t="s">
        <v>41</v>
      </c>
      <c r="F337" s="238"/>
      <c r="G337" s="238"/>
      <c r="H337" s="238"/>
      <c r="V337" s="1"/>
      <c r="X337" s="3" t="s">
        <v>5</v>
      </c>
      <c r="Y337" s="4">
        <f>IF(B1129="PAGADO",0,C342)</f>
        <v>14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2" t="s">
        <v>0</v>
      </c>
      <c r="AD379" s="242"/>
      <c r="AE379" s="242"/>
    </row>
    <row r="380" spans="2:31">
      <c r="H380" s="237" t="s">
        <v>1</v>
      </c>
      <c r="I380" s="237"/>
      <c r="J380" s="237"/>
      <c r="V380" s="1"/>
      <c r="AC380" s="242"/>
      <c r="AD380" s="242"/>
      <c r="AE380" s="242"/>
    </row>
    <row r="381" spans="2:31">
      <c r="H381" s="237"/>
      <c r="I381" s="237"/>
      <c r="J381" s="237"/>
      <c r="V381" s="1"/>
      <c r="AC381" s="242"/>
      <c r="AD381" s="242"/>
      <c r="AE381" s="242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38" t="s">
        <v>41</v>
      </c>
      <c r="F385" s="238"/>
      <c r="G385" s="238"/>
      <c r="H385" s="238"/>
      <c r="V385" s="1"/>
      <c r="X385" s="3" t="s">
        <v>5</v>
      </c>
      <c r="Y385" s="4">
        <f>IF(B385="PAGADO",0,C390)</f>
        <v>14</v>
      </c>
      <c r="AA385" s="238" t="s">
        <v>41</v>
      </c>
      <c r="AB385" s="238"/>
      <c r="AC385" s="238"/>
      <c r="AD385" s="238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1" t="str">
        <f>IF(C390&lt;0,"NO PAGAR","COBRAR")</f>
        <v>COBRAR</v>
      </c>
      <c r="C391" s="241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1" t="str">
        <f>IF(Y390&lt;0,"NO PAGAR","COBRAR")</f>
        <v>COBRAR</v>
      </c>
      <c r="Y391" s="241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0" t="s">
        <v>16</v>
      </c>
      <c r="C392" s="240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0" t="s">
        <v>16</v>
      </c>
      <c r="Y392" s="240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36" t="s">
        <v>14</v>
      </c>
      <c r="F401" s="236"/>
      <c r="G401" s="236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36" t="s">
        <v>14</v>
      </c>
      <c r="AB401" s="236"/>
      <c r="AC401" s="236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36" t="s">
        <v>14</v>
      </c>
      <c r="O403" s="236"/>
      <c r="P403" s="236"/>
      <c r="Q403" s="236"/>
      <c r="R403" s="11">
        <f>SUM(R387:R402)</f>
        <v>0</v>
      </c>
      <c r="S403" s="8"/>
      <c r="V403" s="1"/>
      <c r="X403" s="18"/>
      <c r="Y403" s="15"/>
      <c r="AJ403" s="236" t="s">
        <v>14</v>
      </c>
      <c r="AK403" s="236"/>
      <c r="AL403" s="236"/>
      <c r="AM403" s="236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1371</v>
      </c>
      <c r="H425" s="237" t="s">
        <v>32</v>
      </c>
      <c r="I425" s="237"/>
      <c r="J425" s="237"/>
      <c r="V425" s="1"/>
      <c r="AA425" s="237" t="s">
        <v>33</v>
      </c>
      <c r="AB425" s="237"/>
      <c r="AC425" s="237"/>
    </row>
    <row r="426" spans="1:43">
      <c r="H426" s="237"/>
      <c r="I426" s="237"/>
      <c r="J426" s="237"/>
      <c r="V426" s="1"/>
      <c r="AA426" s="237"/>
      <c r="AB426" s="237"/>
      <c r="AC426" s="237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38" t="s">
        <v>1357</v>
      </c>
      <c r="F430" s="238"/>
      <c r="G430" s="238"/>
      <c r="H430" s="238"/>
      <c r="V430" s="1"/>
      <c r="X430" s="3" t="s">
        <v>3</v>
      </c>
      <c r="Y430" s="4">
        <f>IF(B430="PAGADO",0,C435)</f>
        <v>0</v>
      </c>
      <c r="AA430" s="238" t="s">
        <v>41</v>
      </c>
      <c r="AB430" s="238"/>
      <c r="AC430" s="238"/>
      <c r="AD430" s="238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1372</v>
      </c>
      <c r="G432" s="8" t="s">
        <v>1373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39" t="str">
        <f>IF(Y435&lt;0,"NO PAGAR","COBRAR'")</f>
        <v>COBRAR'</v>
      </c>
      <c r="Y436" s="239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39" t="str">
        <f>IF(C435&lt;0,"NO PAGAR","COBRAR'")</f>
        <v>COBRAR'</v>
      </c>
      <c r="C437" s="239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0" t="s">
        <v>16</v>
      </c>
      <c r="C438" s="240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0" t="s">
        <v>16</v>
      </c>
      <c r="Y438" s="240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36" t="s">
        <v>14</v>
      </c>
      <c r="F446" s="236"/>
      <c r="G446" s="236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36" t="s">
        <v>14</v>
      </c>
      <c r="AB446" s="236"/>
      <c r="AC446" s="236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36" t="s">
        <v>14</v>
      </c>
      <c r="O448" s="236"/>
      <c r="P448" s="236"/>
      <c r="Q448" s="236"/>
      <c r="R448" s="11">
        <f>SUM(R432:R447)</f>
        <v>0</v>
      </c>
      <c r="S448" s="8"/>
      <c r="V448" s="1"/>
      <c r="X448" s="18"/>
      <c r="Y448" s="15"/>
      <c r="AJ448" s="236" t="s">
        <v>14</v>
      </c>
      <c r="AK448" s="236"/>
      <c r="AL448" s="236"/>
      <c r="AM448" s="236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42" t="s">
        <v>0</v>
      </c>
      <c r="AD468" s="242"/>
      <c r="AE468" s="242"/>
    </row>
    <row r="469" spans="2:41">
      <c r="H469" s="237" t="s">
        <v>1</v>
      </c>
      <c r="I469" s="237"/>
      <c r="J469" s="237"/>
      <c r="V469" s="1"/>
      <c r="AC469" s="242"/>
      <c r="AD469" s="242"/>
      <c r="AE469" s="242"/>
    </row>
    <row r="470" spans="2:41">
      <c r="H470" s="237"/>
      <c r="I470" s="237"/>
      <c r="J470" s="237"/>
      <c r="V470" s="1"/>
      <c r="AC470" s="242"/>
      <c r="AD470" s="242"/>
      <c r="AE470" s="242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38" t="s">
        <v>41</v>
      </c>
      <c r="F474" s="238"/>
      <c r="G474" s="238"/>
      <c r="H474" s="238"/>
      <c r="V474" s="1"/>
      <c r="X474" s="3" t="s">
        <v>5</v>
      </c>
      <c r="Y474" s="4">
        <f>IF(B474="PAGADO",0,C479)</f>
        <v>0</v>
      </c>
      <c r="AA474" s="238" t="s">
        <v>41</v>
      </c>
      <c r="AB474" s="238"/>
      <c r="AC474" s="238"/>
      <c r="AD474" s="238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41" t="str">
        <f>IF(C479&lt;0,"NO PAGAR","COBRAR")</f>
        <v>COBRAR</v>
      </c>
      <c r="C480" s="241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41" t="str">
        <f>IF(Y479&lt;0,"NO PAGAR","COBRAR")</f>
        <v>COBRAR</v>
      </c>
      <c r="Y480" s="241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40" t="s">
        <v>16</v>
      </c>
      <c r="C481" s="240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40" t="s">
        <v>16</v>
      </c>
      <c r="Y481" s="240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36" t="s">
        <v>14</v>
      </c>
      <c r="F490" s="236"/>
      <c r="G490" s="236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36" t="s">
        <v>14</v>
      </c>
      <c r="AB490" s="236"/>
      <c r="AC490" s="236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36" t="s">
        <v>14</v>
      </c>
      <c r="O492" s="236"/>
      <c r="P492" s="236"/>
      <c r="Q492" s="236"/>
      <c r="R492" s="11">
        <f>SUM(R476:R491)</f>
        <v>0</v>
      </c>
      <c r="S492" s="8"/>
      <c r="V492" s="1"/>
      <c r="X492" s="18"/>
      <c r="Y492" s="15"/>
      <c r="AJ492" s="236" t="s">
        <v>14</v>
      </c>
      <c r="AK492" s="236"/>
      <c r="AL492" s="236"/>
      <c r="AM492" s="236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37" t="s">
        <v>32</v>
      </c>
      <c r="I514" s="237"/>
      <c r="J514" s="237"/>
      <c r="V514" s="1"/>
      <c r="AA514" s="237" t="s">
        <v>33</v>
      </c>
      <c r="AB514" s="237"/>
      <c r="AC514" s="237"/>
    </row>
    <row r="515" spans="2:41">
      <c r="H515" s="237"/>
      <c r="I515" s="237"/>
      <c r="J515" s="237"/>
      <c r="V515" s="1"/>
      <c r="AA515" s="237"/>
      <c r="AB515" s="237"/>
      <c r="AC515" s="237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38" t="s">
        <v>41</v>
      </c>
      <c r="F519" s="238"/>
      <c r="G519" s="238"/>
      <c r="H519" s="238"/>
      <c r="V519" s="1"/>
      <c r="X519" s="3" t="s">
        <v>5</v>
      </c>
      <c r="Y519" s="4">
        <f>IF(B1319="PAGADO",0,C524)</f>
        <v>0</v>
      </c>
      <c r="AA519" s="238" t="s">
        <v>41</v>
      </c>
      <c r="AB519" s="238"/>
      <c r="AC519" s="238"/>
      <c r="AD519" s="238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39" t="str">
        <f>IF(Y524&lt;0,"NO PAGAR","COBRAR'")</f>
        <v>COBRAR'</v>
      </c>
      <c r="Y525" s="239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39" t="str">
        <f>IF(C524&lt;0,"NO PAGAR","COBRAR'")</f>
        <v>COBRAR'</v>
      </c>
      <c r="C526" s="239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40" t="s">
        <v>16</v>
      </c>
      <c r="C527" s="240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40" t="s">
        <v>16</v>
      </c>
      <c r="Y527" s="240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36" t="s">
        <v>14</v>
      </c>
      <c r="F535" s="236"/>
      <c r="G535" s="236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36" t="s">
        <v>14</v>
      </c>
      <c r="AB535" s="236"/>
      <c r="AC535" s="236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36" t="s">
        <v>14</v>
      </c>
      <c r="O537" s="236"/>
      <c r="P537" s="236"/>
      <c r="Q537" s="236"/>
      <c r="R537" s="11">
        <f>SUM(R521:R536)</f>
        <v>0</v>
      </c>
      <c r="S537" s="8"/>
      <c r="V537" s="1"/>
      <c r="X537" s="18"/>
      <c r="Y537" s="15"/>
      <c r="AJ537" s="236" t="s">
        <v>14</v>
      </c>
      <c r="AK537" s="236"/>
      <c r="AL537" s="236"/>
      <c r="AM537" s="236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42" t="s">
        <v>0</v>
      </c>
      <c r="AD567" s="242"/>
      <c r="AE567" s="242"/>
    </row>
    <row r="568" spans="2:41">
      <c r="H568" s="237" t="s">
        <v>1</v>
      </c>
      <c r="I568" s="237"/>
      <c r="J568" s="237"/>
      <c r="V568" s="1"/>
      <c r="AC568" s="242"/>
      <c r="AD568" s="242"/>
      <c r="AE568" s="242"/>
    </row>
    <row r="569" spans="2:41">
      <c r="H569" s="237"/>
      <c r="I569" s="237"/>
      <c r="J569" s="237"/>
      <c r="V569" s="1"/>
      <c r="AC569" s="242"/>
      <c r="AD569" s="242"/>
      <c r="AE569" s="242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38" t="s">
        <v>41</v>
      </c>
      <c r="F573" s="238"/>
      <c r="G573" s="238"/>
      <c r="H573" s="238"/>
      <c r="V573" s="1"/>
      <c r="X573" s="3" t="s">
        <v>5</v>
      </c>
      <c r="Y573" s="4">
        <f>IF(B573="PAGADO",0,C578)</f>
        <v>0</v>
      </c>
      <c r="AA573" s="238" t="s">
        <v>41</v>
      </c>
      <c r="AB573" s="238"/>
      <c r="AC573" s="238"/>
      <c r="AD573" s="238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41" t="str">
        <f>IF(C578&lt;0,"NO PAGAR","COBRAR")</f>
        <v>COBRAR</v>
      </c>
      <c r="C579" s="241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41" t="str">
        <f>IF(Y578&lt;0,"NO PAGAR","COBRAR")</f>
        <v>COBRAR</v>
      </c>
      <c r="Y579" s="241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40" t="s">
        <v>16</v>
      </c>
      <c r="C580" s="240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40" t="s">
        <v>16</v>
      </c>
      <c r="Y580" s="240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36" t="s">
        <v>14</v>
      </c>
      <c r="F589" s="236"/>
      <c r="G589" s="236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36" t="s">
        <v>14</v>
      </c>
      <c r="AB589" s="236"/>
      <c r="AC589" s="236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36" t="s">
        <v>14</v>
      </c>
      <c r="O591" s="236"/>
      <c r="P591" s="236"/>
      <c r="Q591" s="236"/>
      <c r="R591" s="11">
        <f>SUM(R575:R590)</f>
        <v>0</v>
      </c>
      <c r="S591" s="8"/>
      <c r="V591" s="1"/>
      <c r="X591" s="18"/>
      <c r="Y591" s="15"/>
      <c r="AJ591" s="236" t="s">
        <v>14</v>
      </c>
      <c r="AK591" s="236"/>
      <c r="AL591" s="236"/>
      <c r="AM591" s="236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37" t="s">
        <v>32</v>
      </c>
      <c r="I613" s="237"/>
      <c r="J613" s="237"/>
      <c r="V613" s="1"/>
      <c r="AA613" s="237" t="s">
        <v>33</v>
      </c>
      <c r="AB613" s="237"/>
      <c r="AC613" s="237"/>
    </row>
    <row r="614" spans="1:43">
      <c r="H614" s="237"/>
      <c r="I614" s="237"/>
      <c r="J614" s="237"/>
      <c r="V614" s="1"/>
      <c r="AA614" s="237"/>
      <c r="AB614" s="237"/>
      <c r="AC614" s="237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38" t="s">
        <v>41</v>
      </c>
      <c r="F618" s="238"/>
      <c r="G618" s="238"/>
      <c r="H618" s="238"/>
      <c r="V618" s="1"/>
      <c r="X618" s="3" t="s">
        <v>5</v>
      </c>
      <c r="Y618" s="4">
        <f>IF(B1418="PAGADO",0,C623)</f>
        <v>0</v>
      </c>
      <c r="AA618" s="238" t="s">
        <v>41</v>
      </c>
      <c r="AB618" s="238"/>
      <c r="AC618" s="238"/>
      <c r="AD618" s="238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39" t="str">
        <f>IF(Y623&lt;0,"NO PAGAR","COBRAR'")</f>
        <v>COBRAR'</v>
      </c>
      <c r="Y624" s="23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39" t="str">
        <f>IF(C623&lt;0,"NO PAGAR","COBRAR'")</f>
        <v>COBRAR'</v>
      </c>
      <c r="C625" s="239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40" t="s">
        <v>16</v>
      </c>
      <c r="C626" s="240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0" t="s">
        <v>16</v>
      </c>
      <c r="Y626" s="240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36" t="s">
        <v>14</v>
      </c>
      <c r="F634" s="236"/>
      <c r="G634" s="236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36" t="s">
        <v>14</v>
      </c>
      <c r="AB634" s="236"/>
      <c r="AC634" s="236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36" t="s">
        <v>14</v>
      </c>
      <c r="O636" s="236"/>
      <c r="P636" s="236"/>
      <c r="Q636" s="236"/>
      <c r="R636" s="11">
        <f>SUM(R620:R635)</f>
        <v>0</v>
      </c>
      <c r="S636" s="8"/>
      <c r="V636" s="1"/>
      <c r="X636" s="18"/>
      <c r="Y636" s="15"/>
      <c r="AJ636" s="236" t="s">
        <v>14</v>
      </c>
      <c r="AK636" s="236"/>
      <c r="AL636" s="236"/>
      <c r="AM636" s="236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42" t="s">
        <v>0</v>
      </c>
      <c r="AD660" s="242"/>
      <c r="AE660" s="242"/>
    </row>
    <row r="661" spans="2:41">
      <c r="H661" s="237" t="s">
        <v>1</v>
      </c>
      <c r="I661" s="237"/>
      <c r="J661" s="237"/>
      <c r="V661" s="1"/>
      <c r="AC661" s="242"/>
      <c r="AD661" s="242"/>
      <c r="AE661" s="242"/>
    </row>
    <row r="662" spans="2:41">
      <c r="H662" s="237"/>
      <c r="I662" s="237"/>
      <c r="J662" s="237"/>
      <c r="V662" s="1"/>
      <c r="AC662" s="242"/>
      <c r="AD662" s="242"/>
      <c r="AE662" s="242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38" t="s">
        <v>41</v>
      </c>
      <c r="F666" s="238"/>
      <c r="G666" s="238"/>
      <c r="H666" s="238"/>
      <c r="V666" s="1"/>
      <c r="X666" s="3" t="s">
        <v>5</v>
      </c>
      <c r="Y666" s="4">
        <f>IF(B666="PAGADO",0,C671)</f>
        <v>0</v>
      </c>
      <c r="AA666" s="238" t="s">
        <v>41</v>
      </c>
      <c r="AB666" s="238"/>
      <c r="AC666" s="238"/>
      <c r="AD666" s="238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41" t="str">
        <f>IF(C671&lt;0,"NO PAGAR","COBRAR")</f>
        <v>COBRAR</v>
      </c>
      <c r="C672" s="241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41" t="str">
        <f>IF(Y671&lt;0,"NO PAGAR","COBRAR")</f>
        <v>COBRAR</v>
      </c>
      <c r="Y672" s="241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40" t="s">
        <v>16</v>
      </c>
      <c r="C673" s="240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40" t="s">
        <v>16</v>
      </c>
      <c r="Y673" s="240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36" t="s">
        <v>14</v>
      </c>
      <c r="F682" s="236"/>
      <c r="G682" s="236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36" t="s">
        <v>14</v>
      </c>
      <c r="AB682" s="236"/>
      <c r="AC682" s="236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36" t="s">
        <v>14</v>
      </c>
      <c r="O684" s="236"/>
      <c r="P684" s="236"/>
      <c r="Q684" s="236"/>
      <c r="R684" s="11">
        <f>SUM(R668:R683)</f>
        <v>0</v>
      </c>
      <c r="S684" s="8"/>
      <c r="V684" s="1"/>
      <c r="X684" s="18"/>
      <c r="Y684" s="15"/>
      <c r="AJ684" s="236" t="s">
        <v>14</v>
      </c>
      <c r="AK684" s="236"/>
      <c r="AL684" s="236"/>
      <c r="AM684" s="236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37" t="s">
        <v>32</v>
      </c>
      <c r="I706" s="237"/>
      <c r="J706" s="237"/>
      <c r="V706" s="1"/>
      <c r="AA706" s="237" t="s">
        <v>33</v>
      </c>
      <c r="AB706" s="237"/>
      <c r="AC706" s="237"/>
    </row>
    <row r="707" spans="2:41">
      <c r="H707" s="237"/>
      <c r="I707" s="237"/>
      <c r="J707" s="237"/>
      <c r="V707" s="1"/>
      <c r="AA707" s="237"/>
      <c r="AB707" s="237"/>
      <c r="AC707" s="237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38" t="s">
        <v>41</v>
      </c>
      <c r="F711" s="238"/>
      <c r="G711" s="238"/>
      <c r="H711" s="238"/>
      <c r="V711" s="1"/>
      <c r="X711" s="3" t="s">
        <v>5</v>
      </c>
      <c r="Y711" s="4">
        <f>IF(B1511="PAGADO",0,C716)</f>
        <v>0</v>
      </c>
      <c r="AA711" s="238" t="s">
        <v>41</v>
      </c>
      <c r="AB711" s="238"/>
      <c r="AC711" s="238"/>
      <c r="AD711" s="238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39" t="str">
        <f>IF(Y716&lt;0,"NO PAGAR","COBRAR'")</f>
        <v>COBRAR'</v>
      </c>
      <c r="Y717" s="239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39" t="str">
        <f>IF(C716&lt;0,"NO PAGAR","COBRAR'")</f>
        <v>COBRAR'</v>
      </c>
      <c r="C718" s="239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40" t="s">
        <v>16</v>
      </c>
      <c r="C719" s="240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40" t="s">
        <v>16</v>
      </c>
      <c r="Y719" s="240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36" t="s">
        <v>14</v>
      </c>
      <c r="F727" s="236"/>
      <c r="G727" s="236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36" t="s">
        <v>14</v>
      </c>
      <c r="AB727" s="236"/>
      <c r="AC727" s="236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36" t="s">
        <v>14</v>
      </c>
      <c r="O729" s="236"/>
      <c r="P729" s="236"/>
      <c r="Q729" s="236"/>
      <c r="R729" s="11">
        <f>SUM(R713:R728)</f>
        <v>0</v>
      </c>
      <c r="S729" s="8"/>
      <c r="V729" s="1"/>
      <c r="X729" s="18"/>
      <c r="Y729" s="15"/>
      <c r="AJ729" s="236" t="s">
        <v>14</v>
      </c>
      <c r="AK729" s="236"/>
      <c r="AL729" s="236"/>
      <c r="AM729" s="236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42" t="s">
        <v>0</v>
      </c>
      <c r="AD753" s="242"/>
      <c r="AE753" s="242"/>
    </row>
    <row r="754" spans="2:41">
      <c r="H754" s="237" t="s">
        <v>1</v>
      </c>
      <c r="I754" s="237"/>
      <c r="J754" s="237"/>
      <c r="V754" s="1"/>
      <c r="AC754" s="242"/>
      <c r="AD754" s="242"/>
      <c r="AE754" s="242"/>
    </row>
    <row r="755" spans="2:41">
      <c r="H755" s="237"/>
      <c r="I755" s="237"/>
      <c r="J755" s="237"/>
      <c r="V755" s="1"/>
      <c r="AC755" s="242"/>
      <c r="AD755" s="242"/>
      <c r="AE755" s="242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38" t="s">
        <v>41</v>
      </c>
      <c r="F759" s="238"/>
      <c r="G759" s="238"/>
      <c r="H759" s="238"/>
      <c r="V759" s="1"/>
      <c r="X759" s="3" t="s">
        <v>5</v>
      </c>
      <c r="Y759" s="4">
        <f>IF(B759="PAGADO",0,C764)</f>
        <v>0</v>
      </c>
      <c r="AA759" s="238" t="s">
        <v>41</v>
      </c>
      <c r="AB759" s="238"/>
      <c r="AC759" s="238"/>
      <c r="AD759" s="238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41" t="str">
        <f>IF(C764&lt;0,"NO PAGAR","COBRAR")</f>
        <v>COBRAR</v>
      </c>
      <c r="C765" s="241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41" t="str">
        <f>IF(Y764&lt;0,"NO PAGAR","COBRAR")</f>
        <v>COBRAR</v>
      </c>
      <c r="Y765" s="241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0" t="s">
        <v>16</v>
      </c>
      <c r="C766" s="240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0" t="s">
        <v>16</v>
      </c>
      <c r="Y766" s="240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36" t="s">
        <v>14</v>
      </c>
      <c r="F775" s="236"/>
      <c r="G775" s="236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36" t="s">
        <v>14</v>
      </c>
      <c r="AB775" s="236"/>
      <c r="AC775" s="236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36" t="s">
        <v>14</v>
      </c>
      <c r="O777" s="236"/>
      <c r="P777" s="236"/>
      <c r="Q777" s="236"/>
      <c r="R777" s="11">
        <f>SUM(R761:R776)</f>
        <v>0</v>
      </c>
      <c r="S777" s="8"/>
      <c r="V777" s="1"/>
      <c r="X777" s="18"/>
      <c r="Y777" s="15"/>
      <c r="AJ777" s="236" t="s">
        <v>14</v>
      </c>
      <c r="AK777" s="236"/>
      <c r="AL777" s="236"/>
      <c r="AM777" s="236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37" t="s">
        <v>32</v>
      </c>
      <c r="I799" s="237"/>
      <c r="J799" s="237"/>
      <c r="V799" s="1"/>
      <c r="AA799" s="237" t="s">
        <v>33</v>
      </c>
      <c r="AB799" s="237"/>
      <c r="AC799" s="237"/>
    </row>
    <row r="800" spans="1:43">
      <c r="H800" s="237"/>
      <c r="I800" s="237"/>
      <c r="J800" s="237"/>
      <c r="V800" s="1"/>
      <c r="AA800" s="237"/>
      <c r="AB800" s="237"/>
      <c r="AC800" s="237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38" t="s">
        <v>41</v>
      </c>
      <c r="F804" s="238"/>
      <c r="G804" s="238"/>
      <c r="H804" s="238"/>
      <c r="V804" s="1"/>
      <c r="X804" s="3" t="s">
        <v>5</v>
      </c>
      <c r="Y804" s="4">
        <f>IF(B1604="PAGADO",0,C809)</f>
        <v>0</v>
      </c>
      <c r="AA804" s="238" t="s">
        <v>41</v>
      </c>
      <c r="AB804" s="238"/>
      <c r="AC804" s="238"/>
      <c r="AD804" s="238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39" t="str">
        <f>IF(Y809&lt;0,"NO PAGAR","COBRAR'")</f>
        <v>COBRAR'</v>
      </c>
      <c r="Y810" s="239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39" t="str">
        <f>IF(C809&lt;0,"NO PAGAR","COBRAR'")</f>
        <v>COBRAR'</v>
      </c>
      <c r="C811" s="239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40" t="s">
        <v>16</v>
      </c>
      <c r="C812" s="240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0" t="s">
        <v>16</v>
      </c>
      <c r="Y812" s="240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36" t="s">
        <v>14</v>
      </c>
      <c r="F820" s="236"/>
      <c r="G820" s="236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36" t="s">
        <v>14</v>
      </c>
      <c r="AB820" s="236"/>
      <c r="AC820" s="236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36" t="s">
        <v>14</v>
      </c>
      <c r="O822" s="236"/>
      <c r="P822" s="236"/>
      <c r="Q822" s="236"/>
      <c r="R822" s="11">
        <f>SUM(R806:R821)</f>
        <v>0</v>
      </c>
      <c r="S822" s="8"/>
      <c r="V822" s="1"/>
      <c r="X822" s="18"/>
      <c r="Y822" s="15"/>
      <c r="AJ822" s="236" t="s">
        <v>14</v>
      </c>
      <c r="AK822" s="236"/>
      <c r="AL822" s="236"/>
      <c r="AM822" s="236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42" t="s">
        <v>0</v>
      </c>
      <c r="AD846" s="242"/>
      <c r="AE846" s="242"/>
    </row>
    <row r="847" spans="5:31">
      <c r="H847" s="237" t="s">
        <v>1</v>
      </c>
      <c r="I847" s="237"/>
      <c r="J847" s="237"/>
      <c r="V847" s="1"/>
      <c r="AC847" s="242"/>
      <c r="AD847" s="242"/>
      <c r="AE847" s="242"/>
    </row>
    <row r="848" spans="5:31">
      <c r="H848" s="237"/>
      <c r="I848" s="237"/>
      <c r="J848" s="237"/>
      <c r="V848" s="1"/>
      <c r="AC848" s="242"/>
      <c r="AD848" s="242"/>
      <c r="AE848" s="242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38" t="s">
        <v>41</v>
      </c>
      <c r="F852" s="238"/>
      <c r="G852" s="238"/>
      <c r="H852" s="238"/>
      <c r="V852" s="1"/>
      <c r="X852" s="3" t="s">
        <v>5</v>
      </c>
      <c r="Y852" s="4">
        <f>IF(B852="PAGADO",0,C857)</f>
        <v>0</v>
      </c>
      <c r="AA852" s="238" t="s">
        <v>41</v>
      </c>
      <c r="AB852" s="238"/>
      <c r="AC852" s="238"/>
      <c r="AD852" s="238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41" t="str">
        <f>IF(C857&lt;0,"NO PAGAR","COBRAR")</f>
        <v>COBRAR</v>
      </c>
      <c r="C858" s="241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1" t="str">
        <f>IF(Y857&lt;0,"NO PAGAR","COBRAR")</f>
        <v>COBRAR</v>
      </c>
      <c r="Y858" s="241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40" t="s">
        <v>16</v>
      </c>
      <c r="C859" s="240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0" t="s">
        <v>16</v>
      </c>
      <c r="Y859" s="240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36" t="s">
        <v>14</v>
      </c>
      <c r="F868" s="236"/>
      <c r="G868" s="236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36" t="s">
        <v>14</v>
      </c>
      <c r="AB868" s="236"/>
      <c r="AC868" s="236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36" t="s">
        <v>14</v>
      </c>
      <c r="O870" s="236"/>
      <c r="P870" s="236"/>
      <c r="Q870" s="236"/>
      <c r="R870" s="11">
        <f>SUM(R854:R869)</f>
        <v>0</v>
      </c>
      <c r="S870" s="8"/>
      <c r="V870" s="1"/>
      <c r="X870" s="18"/>
      <c r="Y870" s="15"/>
      <c r="AJ870" s="236" t="s">
        <v>14</v>
      </c>
      <c r="AK870" s="236"/>
      <c r="AL870" s="236"/>
      <c r="AM870" s="236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37" t="s">
        <v>32</v>
      </c>
      <c r="I892" s="237"/>
      <c r="J892" s="237"/>
      <c r="V892" s="1"/>
      <c r="AA892" s="237" t="s">
        <v>33</v>
      </c>
      <c r="AB892" s="237"/>
      <c r="AC892" s="237"/>
    </row>
    <row r="893" spans="1:43">
      <c r="H893" s="237"/>
      <c r="I893" s="237"/>
      <c r="J893" s="237"/>
      <c r="V893" s="1"/>
      <c r="AA893" s="237"/>
      <c r="AB893" s="237"/>
      <c r="AC893" s="237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38" t="s">
        <v>41</v>
      </c>
      <c r="F897" s="238"/>
      <c r="G897" s="238"/>
      <c r="H897" s="238"/>
      <c r="V897" s="1"/>
      <c r="X897" s="3" t="s">
        <v>5</v>
      </c>
      <c r="Y897" s="4">
        <f>IF(B1697="PAGADO",0,C902)</f>
        <v>0</v>
      </c>
      <c r="AA897" s="238" t="s">
        <v>41</v>
      </c>
      <c r="AB897" s="238"/>
      <c r="AC897" s="238"/>
      <c r="AD897" s="238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39" t="str">
        <f>IF(Y902&lt;0,"NO PAGAR","COBRAR'")</f>
        <v>COBRAR'</v>
      </c>
      <c r="Y903" s="239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39" t="str">
        <f>IF(C902&lt;0,"NO PAGAR","COBRAR'")</f>
        <v>COBRAR'</v>
      </c>
      <c r="C904" s="239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0" t="s">
        <v>16</v>
      </c>
      <c r="C905" s="24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0" t="s">
        <v>16</v>
      </c>
      <c r="Y905" s="240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36" t="s">
        <v>14</v>
      </c>
      <c r="F913" s="236"/>
      <c r="G913" s="236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36" t="s">
        <v>14</v>
      </c>
      <c r="AB913" s="236"/>
      <c r="AC913" s="236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36" t="s">
        <v>14</v>
      </c>
      <c r="O915" s="236"/>
      <c r="P915" s="236"/>
      <c r="Q915" s="236"/>
      <c r="R915" s="11">
        <f>SUM(R899:R914)</f>
        <v>0</v>
      </c>
      <c r="S915" s="8"/>
      <c r="V915" s="1"/>
      <c r="X915" s="18"/>
      <c r="Y915" s="15"/>
      <c r="AJ915" s="236" t="s">
        <v>14</v>
      </c>
      <c r="AK915" s="236"/>
      <c r="AL915" s="236"/>
      <c r="AM915" s="236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42" t="s">
        <v>0</v>
      </c>
      <c r="AD940" s="242"/>
      <c r="AE940" s="242"/>
    </row>
    <row r="941" spans="8:31">
      <c r="H941" s="237" t="s">
        <v>1</v>
      </c>
      <c r="I941" s="237"/>
      <c r="J941" s="237"/>
      <c r="V941" s="1"/>
      <c r="AC941" s="242"/>
      <c r="AD941" s="242"/>
      <c r="AE941" s="242"/>
    </row>
    <row r="942" spans="8:31">
      <c r="H942" s="237"/>
      <c r="I942" s="237"/>
      <c r="J942" s="237"/>
      <c r="V942" s="1"/>
      <c r="AC942" s="242"/>
      <c r="AD942" s="242"/>
      <c r="AE942" s="242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38" t="s">
        <v>41</v>
      </c>
      <c r="F946" s="238"/>
      <c r="G946" s="238"/>
      <c r="H946" s="238"/>
      <c r="V946" s="1"/>
      <c r="X946" s="3" t="s">
        <v>5</v>
      </c>
      <c r="Y946" s="4">
        <f>IF(B946="PAGADO",0,C951)</f>
        <v>0</v>
      </c>
      <c r="AA946" s="238" t="s">
        <v>41</v>
      </c>
      <c r="AB946" s="238"/>
      <c r="AC946" s="238"/>
      <c r="AD946" s="238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41" t="str">
        <f>IF(C951&lt;0,"NO PAGAR","COBRAR")</f>
        <v>COBRAR</v>
      </c>
      <c r="C952" s="241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41" t="str">
        <f>IF(Y951&lt;0,"NO PAGAR","COBRAR")</f>
        <v>COBRAR</v>
      </c>
      <c r="Y952" s="241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40" t="s">
        <v>16</v>
      </c>
      <c r="C953" s="240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0" t="s">
        <v>16</v>
      </c>
      <c r="Y953" s="240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36" t="s">
        <v>14</v>
      </c>
      <c r="F962" s="236"/>
      <c r="G962" s="236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36" t="s">
        <v>14</v>
      </c>
      <c r="AB962" s="236"/>
      <c r="AC962" s="236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36" t="s">
        <v>14</v>
      </c>
      <c r="O964" s="236"/>
      <c r="P964" s="236"/>
      <c r="Q964" s="236"/>
      <c r="R964" s="11">
        <f>SUM(R948:R963)</f>
        <v>0</v>
      </c>
      <c r="S964" s="8"/>
      <c r="V964" s="1"/>
      <c r="X964" s="18"/>
      <c r="Y964" s="15"/>
      <c r="AJ964" s="236" t="s">
        <v>14</v>
      </c>
      <c r="AK964" s="236"/>
      <c r="AL964" s="236"/>
      <c r="AM964" s="236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37" t="s">
        <v>32</v>
      </c>
      <c r="I986" s="237"/>
      <c r="J986" s="237"/>
      <c r="V986" s="1"/>
      <c r="AA986" s="237" t="s">
        <v>33</v>
      </c>
      <c r="AB986" s="237"/>
      <c r="AC986" s="237"/>
    </row>
    <row r="987" spans="1:43">
      <c r="H987" s="237"/>
      <c r="I987" s="237"/>
      <c r="J987" s="237"/>
      <c r="V987" s="1"/>
      <c r="AA987" s="237"/>
      <c r="AB987" s="237"/>
      <c r="AC987" s="237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38" t="s">
        <v>41</v>
      </c>
      <c r="F991" s="238"/>
      <c r="G991" s="238"/>
      <c r="H991" s="238"/>
      <c r="V991" s="1"/>
      <c r="X991" s="3" t="s">
        <v>5</v>
      </c>
      <c r="Y991" s="4">
        <f>IF(B1791="PAGADO",0,C996)</f>
        <v>0</v>
      </c>
      <c r="AA991" s="238" t="s">
        <v>41</v>
      </c>
      <c r="AB991" s="238"/>
      <c r="AC991" s="238"/>
      <c r="AD991" s="238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39" t="str">
        <f>IF(Y996&lt;0,"NO PAGAR","COBRAR'")</f>
        <v>COBRAR'</v>
      </c>
      <c r="Y997" s="239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39" t="str">
        <f>IF(C996&lt;0,"NO PAGAR","COBRAR'")</f>
        <v>COBRAR'</v>
      </c>
      <c r="C998" s="239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0" t="s">
        <v>16</v>
      </c>
      <c r="C999" s="240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0" t="s">
        <v>16</v>
      </c>
      <c r="Y999" s="240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36" t="s">
        <v>14</v>
      </c>
      <c r="F1007" s="236"/>
      <c r="G1007" s="236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36" t="s">
        <v>14</v>
      </c>
      <c r="AB1007" s="236"/>
      <c r="AC1007" s="236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36" t="s">
        <v>14</v>
      </c>
      <c r="O1009" s="236"/>
      <c r="P1009" s="236"/>
      <c r="Q1009" s="236"/>
      <c r="R1009" s="11">
        <f>SUM(R993:R1008)</f>
        <v>0</v>
      </c>
      <c r="S1009" s="8"/>
      <c r="V1009" s="1"/>
      <c r="X1009" s="18"/>
      <c r="Y1009" s="15"/>
      <c r="AJ1009" s="236" t="s">
        <v>14</v>
      </c>
      <c r="AK1009" s="236"/>
      <c r="AL1009" s="236"/>
      <c r="AM1009" s="236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42" t="s">
        <v>0</v>
      </c>
      <c r="AD1033" s="242"/>
      <c r="AE1033" s="242"/>
    </row>
    <row r="1034" spans="2:41">
      <c r="H1034" s="237" t="s">
        <v>1</v>
      </c>
      <c r="I1034" s="237"/>
      <c r="J1034" s="237"/>
      <c r="V1034" s="1"/>
      <c r="AC1034" s="242"/>
      <c r="AD1034" s="242"/>
      <c r="AE1034" s="242"/>
    </row>
    <row r="1035" spans="2:41">
      <c r="H1035" s="237"/>
      <c r="I1035" s="237"/>
      <c r="J1035" s="237"/>
      <c r="V1035" s="1"/>
      <c r="AC1035" s="242"/>
      <c r="AD1035" s="242"/>
      <c r="AE1035" s="242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38" t="s">
        <v>1340</v>
      </c>
      <c r="F1039" s="238"/>
      <c r="G1039" s="238"/>
      <c r="H1039" s="238"/>
      <c r="V1039" s="1"/>
      <c r="X1039" s="3" t="s">
        <v>5</v>
      </c>
      <c r="Y1039" s="4">
        <f>IF(B1039="PAGADO",0,C1044)</f>
        <v>0</v>
      </c>
      <c r="AA1039" s="238" t="s">
        <v>41</v>
      </c>
      <c r="AB1039" s="238"/>
      <c r="AC1039" s="238"/>
      <c r="AD1039" s="238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41" t="str">
        <f>IF(C1044&lt;0,"NO PAGAR","COBRAR")</f>
        <v>COBRAR</v>
      </c>
      <c r="C1045" s="241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41" t="str">
        <f>IF(Y1044&lt;0,"NO PAGAR","COBRAR")</f>
        <v>COBRAR</v>
      </c>
      <c r="Y1045" s="241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40" t="s">
        <v>16</v>
      </c>
      <c r="C1046" s="240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0" t="s">
        <v>16</v>
      </c>
      <c r="Y1046" s="240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36" t="s">
        <v>14</v>
      </c>
      <c r="F1055" s="236"/>
      <c r="G1055" s="236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36" t="s">
        <v>14</v>
      </c>
      <c r="AB1055" s="236"/>
      <c r="AC1055" s="236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36" t="s">
        <v>14</v>
      </c>
      <c r="O1057" s="236"/>
      <c r="P1057" s="236"/>
      <c r="Q1057" s="236"/>
      <c r="R1057" s="11">
        <f>SUM(R1041:R1056)</f>
        <v>0</v>
      </c>
      <c r="S1057" s="8"/>
      <c r="V1057" s="1"/>
      <c r="X1057" s="18"/>
      <c r="Y1057" s="15"/>
      <c r="AJ1057" s="236" t="s">
        <v>14</v>
      </c>
      <c r="AK1057" s="236"/>
      <c r="AL1057" s="236"/>
      <c r="AM1057" s="236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37" t="s">
        <v>32</v>
      </c>
      <c r="I1079" s="237"/>
      <c r="J1079" s="237"/>
      <c r="V1079" s="1"/>
      <c r="AA1079" s="237" t="s">
        <v>33</v>
      </c>
      <c r="AB1079" s="237"/>
      <c r="AC1079" s="237"/>
    </row>
    <row r="1080" spans="1:43">
      <c r="H1080" s="237"/>
      <c r="I1080" s="237"/>
      <c r="J1080" s="237"/>
      <c r="V1080" s="1"/>
      <c r="AA1080" s="237"/>
      <c r="AB1080" s="237"/>
      <c r="AC1080" s="237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38" t="s">
        <v>41</v>
      </c>
      <c r="F1084" s="238"/>
      <c r="G1084" s="238"/>
      <c r="H1084" s="238"/>
      <c r="V1084" s="1"/>
      <c r="X1084" s="3" t="s">
        <v>5</v>
      </c>
      <c r="Y1084" s="4">
        <f>IF(B1884="PAGADO",0,C1089)</f>
        <v>0</v>
      </c>
      <c r="AA1084" s="238" t="s">
        <v>41</v>
      </c>
      <c r="AB1084" s="238"/>
      <c r="AC1084" s="238"/>
      <c r="AD1084" s="238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39" t="str">
        <f>IF(Y1089&lt;0,"NO PAGAR","COBRAR'")</f>
        <v>COBRAR'</v>
      </c>
      <c r="Y1090" s="239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39" t="str">
        <f>IF(C1089&lt;0,"NO PAGAR","COBRAR'")</f>
        <v>COBRAR'</v>
      </c>
      <c r="C1091" s="239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40" t="s">
        <v>16</v>
      </c>
      <c r="C1092" s="240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40" t="s">
        <v>16</v>
      </c>
      <c r="Y1092" s="240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36" t="s">
        <v>14</v>
      </c>
      <c r="F1100" s="236"/>
      <c r="G1100" s="236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36" t="s">
        <v>14</v>
      </c>
      <c r="AB1100" s="236"/>
      <c r="AC1100" s="236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36" t="s">
        <v>14</v>
      </c>
      <c r="O1102" s="236"/>
      <c r="P1102" s="236"/>
      <c r="Q1102" s="236"/>
      <c r="R1102" s="11">
        <f>SUM(R1086:R1101)</f>
        <v>0</v>
      </c>
      <c r="S1102" s="8"/>
      <c r="V1102" s="1"/>
      <c r="X1102" s="18"/>
      <c r="Y1102" s="15"/>
      <c r="AJ1102" s="236" t="s">
        <v>14</v>
      </c>
      <c r="AK1102" s="236"/>
      <c r="AL1102" s="236"/>
      <c r="AM1102" s="236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54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38" t="s">
        <v>1374</v>
      </c>
      <c r="F8" s="238"/>
      <c r="G8" s="238"/>
      <c r="H8" s="238"/>
      <c r="V8" s="1"/>
      <c r="X8" s="3" t="s">
        <v>861</v>
      </c>
      <c r="Y8" s="4">
        <f>IF(B8="PAGADO",0,C13)</f>
        <v>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1414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1375</v>
      </c>
      <c r="AB53" s="238"/>
      <c r="AC53" s="238"/>
      <c r="AD53" s="238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1714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1436</v>
      </c>
      <c r="G74" s="8" t="s">
        <v>1724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1344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8" t="s">
        <v>1377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8" t="s">
        <v>1383</v>
      </c>
      <c r="F200" s="238"/>
      <c r="G200" s="238"/>
      <c r="H200" s="238"/>
      <c r="V200" s="1"/>
      <c r="X200" s="3" t="s">
        <v>91</v>
      </c>
      <c r="Y200" s="4">
        <f>IF(B200="PAGADO",0,C205)</f>
        <v>520</v>
      </c>
      <c r="AA200" s="238" t="s">
        <v>41</v>
      </c>
      <c r="AB200" s="238"/>
      <c r="AC200" s="238"/>
      <c r="AD200" s="238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8" t="s">
        <v>1377</v>
      </c>
      <c r="F245" s="238"/>
      <c r="G245" s="238"/>
      <c r="H245" s="238"/>
      <c r="V245" s="1"/>
      <c r="X245" s="3" t="s">
        <v>91</v>
      </c>
      <c r="Y245" s="4">
        <f>IF(B245="PAGADO",0,C250)</f>
        <v>0</v>
      </c>
      <c r="AA245" s="238" t="s">
        <v>1384</v>
      </c>
      <c r="AB245" s="238"/>
      <c r="AC245" s="238"/>
      <c r="AD245" s="238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COBRAR'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8" t="s">
        <v>41</v>
      </c>
      <c r="F292" s="238"/>
      <c r="G292" s="238"/>
      <c r="H292" s="238"/>
      <c r="V292" s="1"/>
      <c r="X292" s="3" t="s">
        <v>1385</v>
      </c>
      <c r="Y292" s="4">
        <f>IF(B292="PAGADO",0,C297)</f>
        <v>0</v>
      </c>
      <c r="AA292" s="238" t="s">
        <v>1377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COBRAR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8" t="s">
        <v>1384</v>
      </c>
      <c r="F337" s="238"/>
      <c r="G337" s="238"/>
      <c r="H337" s="238"/>
      <c r="V337" s="1"/>
      <c r="X337" s="3" t="s">
        <v>5</v>
      </c>
      <c r="Y337" s="4">
        <f>IF(B337="PAGADO",0,C342)</f>
        <v>0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2" t="s">
        <v>0</v>
      </c>
      <c r="AD373" s="242"/>
      <c r="AE373" s="242"/>
    </row>
    <row r="374" spans="2:41">
      <c r="H374" s="237" t="s">
        <v>1</v>
      </c>
      <c r="I374" s="237"/>
      <c r="J374" s="237"/>
      <c r="V374" s="1"/>
      <c r="AC374" s="242"/>
      <c r="AD374" s="242"/>
      <c r="AE374" s="242"/>
    </row>
    <row r="375" spans="2:41">
      <c r="H375" s="237"/>
      <c r="I375" s="237"/>
      <c r="J375" s="237"/>
      <c r="V375" s="1"/>
      <c r="AC375" s="242"/>
      <c r="AD375" s="242"/>
      <c r="AE375" s="24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8" t="s">
        <v>41</v>
      </c>
      <c r="F379" s="238"/>
      <c r="G379" s="238"/>
      <c r="H379" s="238"/>
      <c r="V379" s="1"/>
      <c r="X379" s="3" t="s">
        <v>67</v>
      </c>
      <c r="Y379" s="4">
        <f>IF(B379="PAGADO",0,C384)</f>
        <v>0</v>
      </c>
      <c r="AA379" s="238" t="s">
        <v>1384</v>
      </c>
      <c r="AB379" s="238"/>
      <c r="AC379" s="238"/>
      <c r="AD379" s="238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1" t="str">
        <f>IF(C384&lt;0,"NO PAGAR","COBRAR")</f>
        <v>COBRAR</v>
      </c>
      <c r="C385" s="241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1" t="str">
        <f>IF(Y384&lt;0,"NO PAGAR","COBRAR")</f>
        <v>COBRAR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0" t="s">
        <v>16</v>
      </c>
      <c r="C386" s="240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6" t="s">
        <v>14</v>
      </c>
      <c r="F395" s="236"/>
      <c r="G395" s="23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6" t="s">
        <v>14</v>
      </c>
      <c r="AB395" s="236"/>
      <c r="AC395" s="23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6" t="s">
        <v>14</v>
      </c>
      <c r="O397" s="236"/>
      <c r="P397" s="236"/>
      <c r="Q397" s="236"/>
      <c r="R397" s="11">
        <f>SUM(R381:R396)</f>
        <v>0</v>
      </c>
      <c r="S397" s="8"/>
      <c r="V397" s="1"/>
      <c r="X397" s="18"/>
      <c r="Y397" s="15"/>
      <c r="AJ397" s="236" t="s">
        <v>14</v>
      </c>
      <c r="AK397" s="236"/>
      <c r="AL397" s="236"/>
      <c r="AM397" s="23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7" t="s">
        <v>32</v>
      </c>
      <c r="I414" s="237"/>
      <c r="J414" s="237"/>
      <c r="V414" s="1"/>
      <c r="AA414" s="237" t="s">
        <v>33</v>
      </c>
      <c r="AB414" s="237"/>
      <c r="AC414" s="237"/>
    </row>
    <row r="415" spans="1:43">
      <c r="H415" s="237"/>
      <c r="I415" s="237"/>
      <c r="J415" s="237"/>
      <c r="V415" s="1"/>
      <c r="AA415" s="237"/>
      <c r="AB415" s="237"/>
      <c r="AC415" s="237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8" t="s">
        <v>41</v>
      </c>
      <c r="F419" s="238"/>
      <c r="G419" s="238"/>
      <c r="H419" s="238"/>
      <c r="V419" s="1"/>
      <c r="X419" s="3" t="s">
        <v>67</v>
      </c>
      <c r="Y419" s="4">
        <f>IF(B1158="PAGADO",0,C424)</f>
        <v>0</v>
      </c>
      <c r="AA419" s="238" t="s">
        <v>1389</v>
      </c>
      <c r="AB419" s="238"/>
      <c r="AC419" s="238"/>
      <c r="AD419" s="238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9" t="str">
        <f>IF(Y424&lt;0,"NO PAGAR","COBRAR'")</f>
        <v>COBRAR'</v>
      </c>
      <c r="Y425" s="239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9" t="str">
        <f>IF(C424&lt;0,"NO PAGAR","COBRAR'")</f>
        <v>COBRAR'</v>
      </c>
      <c r="C426" s="239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0" t="s">
        <v>16</v>
      </c>
      <c r="C427" s="240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0" t="s">
        <v>16</v>
      </c>
      <c r="Y427" s="240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6" t="s">
        <v>14</v>
      </c>
      <c r="F435" s="236"/>
      <c r="G435" s="23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6" t="s">
        <v>14</v>
      </c>
      <c r="AB435" s="236"/>
      <c r="AC435" s="23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6" t="s">
        <v>14</v>
      </c>
      <c r="O437" s="236"/>
      <c r="P437" s="236"/>
      <c r="Q437" s="236"/>
      <c r="R437" s="11">
        <f>SUM(R421:R436)</f>
        <v>0</v>
      </c>
      <c r="S437" s="8"/>
      <c r="V437" s="1"/>
      <c r="X437" s="18"/>
      <c r="Y437" s="15"/>
      <c r="AJ437" s="236" t="s">
        <v>14</v>
      </c>
      <c r="AK437" s="236"/>
      <c r="AL437" s="236"/>
      <c r="AM437" s="23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2" t="s">
        <v>0</v>
      </c>
      <c r="AD458" s="242"/>
      <c r="AE458" s="242"/>
    </row>
    <row r="459" spans="2:31">
      <c r="H459" s="237" t="s">
        <v>1</v>
      </c>
      <c r="I459" s="237"/>
      <c r="J459" s="237"/>
      <c r="V459" s="1"/>
      <c r="AC459" s="242"/>
      <c r="AD459" s="242"/>
      <c r="AE459" s="242"/>
    </row>
    <row r="460" spans="2:31">
      <c r="H460" s="237"/>
      <c r="I460" s="237"/>
      <c r="J460" s="237"/>
      <c r="V460" s="1"/>
      <c r="AC460" s="242"/>
      <c r="AD460" s="242"/>
      <c r="AE460" s="24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8" t="s">
        <v>41</v>
      </c>
      <c r="F464" s="238"/>
      <c r="G464" s="238"/>
      <c r="H464" s="238"/>
      <c r="V464" s="1"/>
      <c r="X464" s="3" t="s">
        <v>5</v>
      </c>
      <c r="Y464" s="4">
        <f>IF(B464="PAGADO",0,C469)</f>
        <v>0</v>
      </c>
      <c r="AA464" s="238" t="s">
        <v>41</v>
      </c>
      <c r="AB464" s="238"/>
      <c r="AC464" s="238"/>
      <c r="AD464" s="238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1" t="str">
        <f>IF(C469&lt;0,"NO PAGAR","COBRAR")</f>
        <v>COBRAR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str">
        <f>IF(Y469&lt;0,"NO PAGAR","COBRAR")</f>
        <v>COBRAR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6" t="s">
        <v>14</v>
      </c>
      <c r="F480" s="236"/>
      <c r="G480" s="23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6" t="s">
        <v>14</v>
      </c>
      <c r="AB480" s="236"/>
      <c r="AC480" s="23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6" t="s">
        <v>14</v>
      </c>
      <c r="O482" s="236"/>
      <c r="P482" s="236"/>
      <c r="Q482" s="236"/>
      <c r="R482" s="11">
        <f>SUM(R466:R481)</f>
        <v>0</v>
      </c>
      <c r="S482" s="8"/>
      <c r="V482" s="1"/>
      <c r="X482" s="18"/>
      <c r="Y482" s="15"/>
      <c r="AJ482" s="236" t="s">
        <v>14</v>
      </c>
      <c r="AK482" s="236"/>
      <c r="AL482" s="236"/>
      <c r="AM482" s="23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7" t="s">
        <v>32</v>
      </c>
      <c r="I504" s="237"/>
      <c r="J504" s="237"/>
      <c r="V504" s="1"/>
      <c r="AA504" s="237" t="s">
        <v>33</v>
      </c>
      <c r="AB504" s="237"/>
      <c r="AC504" s="237"/>
    </row>
    <row r="505" spans="1:43">
      <c r="H505" s="237"/>
      <c r="I505" s="237"/>
      <c r="J505" s="237"/>
      <c r="V505" s="1"/>
      <c r="AA505" s="237"/>
      <c r="AB505" s="237"/>
      <c r="AC505" s="237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8" t="s">
        <v>41</v>
      </c>
      <c r="F509" s="238"/>
      <c r="G509" s="238"/>
      <c r="H509" s="238"/>
      <c r="V509" s="1"/>
      <c r="X509" s="3" t="s">
        <v>67</v>
      </c>
      <c r="Y509" s="4">
        <f>IF(B1255="PAGADO",0,C514)</f>
        <v>0</v>
      </c>
      <c r="AA509" s="238" t="s">
        <v>1389</v>
      </c>
      <c r="AB509" s="238"/>
      <c r="AC509" s="238"/>
      <c r="AD509" s="238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9" t="str">
        <f>IF(Y514&lt;0,"NO PAGAR","COBRAR'")</f>
        <v>COBRAR'</v>
      </c>
      <c r="Y515" s="239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9" t="str">
        <f>IF(C514&lt;0,"NO PAGAR","COBRAR'")</f>
        <v>COBRAR'</v>
      </c>
      <c r="C516" s="239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0" t="s">
        <v>16</v>
      </c>
      <c r="C517" s="240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0" t="s">
        <v>16</v>
      </c>
      <c r="Y517" s="240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6" t="s">
        <v>14</v>
      </c>
      <c r="F525" s="236"/>
      <c r="G525" s="23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6" t="s">
        <v>14</v>
      </c>
      <c r="AB525" s="236"/>
      <c r="AC525" s="23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6" t="s">
        <v>14</v>
      </c>
      <c r="O527" s="236"/>
      <c r="P527" s="236"/>
      <c r="Q527" s="236"/>
      <c r="R527" s="11">
        <f>SUM(R511:R526)</f>
        <v>0</v>
      </c>
      <c r="S527" s="8"/>
      <c r="V527" s="1"/>
      <c r="X527" s="18"/>
      <c r="Y527" s="15"/>
      <c r="AJ527" s="236" t="s">
        <v>14</v>
      </c>
      <c r="AK527" s="236"/>
      <c r="AL527" s="236"/>
      <c r="AM527" s="23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2" t="s">
        <v>0</v>
      </c>
      <c r="AD550" s="242"/>
      <c r="AE550" s="242"/>
    </row>
    <row r="551" spans="2:41">
      <c r="H551" s="237" t="s">
        <v>1</v>
      </c>
      <c r="I551" s="237"/>
      <c r="J551" s="237"/>
      <c r="V551" s="1"/>
      <c r="AC551" s="242"/>
      <c r="AD551" s="242"/>
      <c r="AE551" s="242"/>
    </row>
    <row r="552" spans="2:41">
      <c r="H552" s="237"/>
      <c r="I552" s="237"/>
      <c r="J552" s="237"/>
      <c r="V552" s="1"/>
      <c r="AC552" s="242"/>
      <c r="AD552" s="242"/>
      <c r="AE552" s="24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8" t="s">
        <v>1392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41</v>
      </c>
      <c r="AB556" s="238"/>
      <c r="AC556" s="238"/>
      <c r="AD556" s="238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1" t="str">
        <f>IF(C561&lt;0,"NO PAGAR","COBRAR")</f>
        <v>COBRAR</v>
      </c>
      <c r="C562" s="241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1" t="str">
        <f>IF(Y561&lt;0,"NO PAGAR","COBRAR")</f>
        <v>COBRAR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6" t="s">
        <v>14</v>
      </c>
      <c r="F572" s="236"/>
      <c r="G572" s="23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7" t="s">
        <v>32</v>
      </c>
      <c r="I591" s="237"/>
      <c r="J591" s="237"/>
      <c r="V591" s="1"/>
      <c r="AA591" s="237" t="s">
        <v>33</v>
      </c>
      <c r="AB591" s="237"/>
      <c r="AC591" s="237"/>
    </row>
    <row r="592" spans="1:43">
      <c r="H592" s="237"/>
      <c r="I592" s="237"/>
      <c r="J592" s="237"/>
      <c r="V592" s="1"/>
      <c r="AA592" s="237"/>
      <c r="AB592" s="237"/>
      <c r="AC592" s="237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8" t="s">
        <v>41</v>
      </c>
      <c r="F596" s="238"/>
      <c r="G596" s="238"/>
      <c r="H596" s="238"/>
      <c r="V596" s="1"/>
      <c r="X596" s="3" t="s">
        <v>5</v>
      </c>
      <c r="Y596" s="4">
        <f>IF(B1354="PAGADO",0,C601)</f>
        <v>0</v>
      </c>
      <c r="AA596" s="238" t="s">
        <v>41</v>
      </c>
      <c r="AB596" s="238"/>
      <c r="AC596" s="238"/>
      <c r="AD596" s="238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9" t="str">
        <f>IF(Y601&lt;0,"NO PAGAR","COBRAR'")</f>
        <v>COBRAR'</v>
      </c>
      <c r="Y602" s="239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9" t="str">
        <f>IF(C601&lt;0,"NO PAGAR","COBRAR'")</f>
        <v>COBRAR'</v>
      </c>
      <c r="C603" s="239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0" t="s">
        <v>16</v>
      </c>
      <c r="C604" s="24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0" t="s">
        <v>16</v>
      </c>
      <c r="Y604" s="240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6" t="s">
        <v>14</v>
      </c>
      <c r="F612" s="236"/>
      <c r="G612" s="23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6" t="s">
        <v>14</v>
      </c>
      <c r="AB612" s="236"/>
      <c r="AC612" s="23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6" t="s">
        <v>14</v>
      </c>
      <c r="O614" s="236"/>
      <c r="P614" s="236"/>
      <c r="Q614" s="236"/>
      <c r="R614" s="11">
        <f>SUM(R598:R613)</f>
        <v>0</v>
      </c>
      <c r="S614" s="8"/>
      <c r="V614" s="1"/>
      <c r="X614" s="18"/>
      <c r="Y614" s="15"/>
      <c r="AJ614" s="236" t="s">
        <v>14</v>
      </c>
      <c r="AK614" s="236"/>
      <c r="AL614" s="236"/>
      <c r="AM614" s="23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2" t="s">
        <v>0</v>
      </c>
      <c r="AD638" s="242"/>
      <c r="AE638" s="242"/>
    </row>
    <row r="639" spans="5:31">
      <c r="H639" s="237" t="s">
        <v>1</v>
      </c>
      <c r="I639" s="237"/>
      <c r="J639" s="237"/>
      <c r="V639" s="1"/>
      <c r="AC639" s="242"/>
      <c r="AD639" s="242"/>
      <c r="AE639" s="242"/>
    </row>
    <row r="640" spans="5:31">
      <c r="H640" s="237"/>
      <c r="I640" s="237"/>
      <c r="J640" s="237"/>
      <c r="V640" s="1"/>
      <c r="AC640" s="242"/>
      <c r="AD640" s="242"/>
      <c r="AE640" s="24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8" t="s">
        <v>1384</v>
      </c>
      <c r="F644" s="238"/>
      <c r="G644" s="238"/>
      <c r="H644" s="238"/>
      <c r="V644" s="1"/>
      <c r="X644" s="3" t="s">
        <v>861</v>
      </c>
      <c r="Y644" s="4">
        <f>IF(B644="PAGADO",0,C649)</f>
        <v>0</v>
      </c>
      <c r="AA644" s="238" t="s">
        <v>1397</v>
      </c>
      <c r="AB644" s="238"/>
      <c r="AC644" s="238"/>
      <c r="AD644" s="238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1" t="str">
        <f>IF(C649&lt;0,"NO PAGAR","COBRAR")</f>
        <v>COBRAR</v>
      </c>
      <c r="C650" s="241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1" t="str">
        <f>IF(Y649&lt;0,"NO PAGAR","COBRAR")</f>
        <v>COBRAR</v>
      </c>
      <c r="Y650" s="241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0" t="s">
        <v>16</v>
      </c>
      <c r="C651" s="240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0" t="s">
        <v>16</v>
      </c>
      <c r="Y651" s="240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6" t="s">
        <v>14</v>
      </c>
      <c r="F660" s="236"/>
      <c r="G660" s="23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6" t="s">
        <v>14</v>
      </c>
      <c r="AB660" s="236"/>
      <c r="AC660" s="23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6" t="s">
        <v>14</v>
      </c>
      <c r="O662" s="236"/>
      <c r="P662" s="236"/>
      <c r="Q662" s="236"/>
      <c r="R662" s="11">
        <f>SUM(R646:R661)</f>
        <v>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8" t="s">
        <v>1400</v>
      </c>
      <c r="F684" s="238"/>
      <c r="G684" s="238"/>
      <c r="H684" s="238"/>
      <c r="V684" s="1"/>
      <c r="X684" s="3" t="s">
        <v>1382</v>
      </c>
      <c r="Y684" s="4">
        <f>IF(B684="PAGADO",0,C689)</f>
        <v>0</v>
      </c>
      <c r="AA684" s="238" t="s">
        <v>1401</v>
      </c>
      <c r="AB684" s="238"/>
      <c r="AC684" s="238"/>
      <c r="AD684" s="238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str">
        <f>IF(Y689&lt;0,"NO PAGAR","COBRAR'")</f>
        <v>COBRAR'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str">
        <f>IF(C689&lt;0,"NO PAGAR","COBRAR'")</f>
        <v>COBRAR'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2" t="s">
        <v>0</v>
      </c>
      <c r="AD722" s="242"/>
      <c r="AE722" s="242"/>
    </row>
    <row r="723" spans="2:41">
      <c r="H723" s="237" t="s">
        <v>1</v>
      </c>
      <c r="I723" s="237"/>
      <c r="J723" s="237"/>
      <c r="V723" s="1"/>
      <c r="AC723" s="242"/>
      <c r="AD723" s="242"/>
      <c r="AE723" s="242"/>
    </row>
    <row r="724" spans="2:41">
      <c r="H724" s="237"/>
      <c r="I724" s="237"/>
      <c r="J724" s="237"/>
      <c r="V724" s="1"/>
      <c r="AC724" s="242"/>
      <c r="AD724" s="242"/>
      <c r="AE724" s="24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8" t="s">
        <v>1403</v>
      </c>
      <c r="F728" s="238"/>
      <c r="G728" s="238"/>
      <c r="H728" s="238"/>
      <c r="V728" s="1"/>
      <c r="X728" s="3" t="s">
        <v>67</v>
      </c>
      <c r="Y728" s="4">
        <f>IF(B728="PAGADO",0,C733)</f>
        <v>0</v>
      </c>
      <c r="AA728" s="238" t="s">
        <v>1404</v>
      </c>
      <c r="AB728" s="238"/>
      <c r="AC728" s="238"/>
      <c r="AD728" s="238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1" t="str">
        <f>IF(C733&lt;0,"NO PAGAR","COBRAR")</f>
        <v>COBRAR</v>
      </c>
      <c r="C734" s="241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1" t="str">
        <f>IF(Y733&lt;0,"NO PAGAR","COBRAR")</f>
        <v>COBRAR</v>
      </c>
      <c r="Y734" s="241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0" t="s">
        <v>16</v>
      </c>
      <c r="C735" s="240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0" t="s">
        <v>16</v>
      </c>
      <c r="Y735" s="240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6" t="s">
        <v>14</v>
      </c>
      <c r="F744" s="236"/>
      <c r="G744" s="23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6" t="s">
        <v>14</v>
      </c>
      <c r="AB744" s="236"/>
      <c r="AC744" s="23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6" t="s">
        <v>14</v>
      </c>
      <c r="O746" s="236"/>
      <c r="P746" s="236"/>
      <c r="Q746" s="236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6" t="s">
        <v>14</v>
      </c>
      <c r="AK746" s="236"/>
      <c r="AL746" s="236"/>
      <c r="AM746" s="236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2" t="s">
        <v>1408</v>
      </c>
      <c r="H751" s="252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7" t="s">
        <v>32</v>
      </c>
      <c r="I762" s="237"/>
      <c r="J762" s="237"/>
      <c r="V762" s="1"/>
      <c r="AA762" s="237" t="s">
        <v>33</v>
      </c>
      <c r="AB762" s="237"/>
      <c r="AC762" s="237"/>
    </row>
    <row r="763" spans="1:43">
      <c r="H763" s="237"/>
      <c r="I763" s="237"/>
      <c r="J763" s="237"/>
      <c r="V763" s="1"/>
      <c r="AA763" s="237"/>
      <c r="AB763" s="237"/>
      <c r="AC763" s="237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8" t="s">
        <v>1409</v>
      </c>
      <c r="F767" s="238"/>
      <c r="G767" s="238"/>
      <c r="H767" s="238"/>
      <c r="V767" s="1"/>
      <c r="X767" s="3" t="s">
        <v>67</v>
      </c>
      <c r="Y767" s="4">
        <f>IF(B767="PAGADO",0,C772)</f>
        <v>0</v>
      </c>
      <c r="AA767" s="238" t="s">
        <v>41</v>
      </c>
      <c r="AB767" s="238"/>
      <c r="AC767" s="238"/>
      <c r="AD767" s="238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9" t="str">
        <f>IF(Y772&lt;0,"NO PAGAR","COBRAR'")</f>
        <v>COBRAR'</v>
      </c>
      <c r="Y773" s="239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9" t="str">
        <f>IF(C772&lt;0,"NO PAGAR","COBRAR'")</f>
        <v>COBRAR'</v>
      </c>
      <c r="C774" s="239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0" t="s">
        <v>16</v>
      </c>
      <c r="C775" s="240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0" t="s">
        <v>16</v>
      </c>
      <c r="Y775" s="240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6" t="s">
        <v>14</v>
      </c>
      <c r="F783" s="236"/>
      <c r="G783" s="23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6" t="s">
        <v>14</v>
      </c>
      <c r="AB783" s="236"/>
      <c r="AC783" s="23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6" t="s">
        <v>14</v>
      </c>
      <c r="O785" s="236"/>
      <c r="P785" s="236"/>
      <c r="Q785" s="236"/>
      <c r="R785" s="11">
        <f>SUM(R769:R784)</f>
        <v>0</v>
      </c>
      <c r="S785" s="8"/>
      <c r="V785" s="1"/>
      <c r="X785" s="18"/>
      <c r="Y785" s="15"/>
      <c r="AJ785" s="236" t="s">
        <v>14</v>
      </c>
      <c r="AK785" s="236"/>
      <c r="AL785" s="236"/>
      <c r="AM785" s="23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8" t="s">
        <v>1412</v>
      </c>
      <c r="F807" s="238"/>
      <c r="G807" s="238"/>
      <c r="H807" s="238"/>
      <c r="V807" s="1"/>
      <c r="X807" s="3" t="s">
        <v>67</v>
      </c>
      <c r="Y807" s="4">
        <f>IF(B807="PAGADO",0,C812)</f>
        <v>0</v>
      </c>
      <c r="AA807" s="238" t="s">
        <v>1352</v>
      </c>
      <c r="AB807" s="238"/>
      <c r="AC807" s="238"/>
      <c r="AD807" s="238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1" t="str">
        <f>IF(C812&lt;0,"NO PAGAR","COBRAR")</f>
        <v>COBRAR</v>
      </c>
      <c r="C813" s="24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1" t="str">
        <f>IF(Y812&lt;0,"NO PAGAR","COBRAR")</f>
        <v>COBRAR</v>
      </c>
      <c r="Y813" s="24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0" t="s">
        <v>16</v>
      </c>
      <c r="C814" s="240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0" t="s">
        <v>16</v>
      </c>
      <c r="Y814" s="240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6" t="s">
        <v>14</v>
      </c>
      <c r="F823" s="236"/>
      <c r="G823" s="236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6" t="s">
        <v>14</v>
      </c>
      <c r="AB823" s="236"/>
      <c r="AC823" s="236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6" t="s">
        <v>14</v>
      </c>
      <c r="O825" s="236"/>
      <c r="P825" s="236"/>
      <c r="Q825" s="236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36" t="s">
        <v>14</v>
      </c>
      <c r="AK825" s="236"/>
      <c r="AL825" s="236"/>
      <c r="AM825" s="236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7" t="s">
        <v>32</v>
      </c>
      <c r="I844" s="237"/>
      <c r="J844" s="237"/>
      <c r="V844" s="1"/>
      <c r="AA844" s="237" t="s">
        <v>33</v>
      </c>
      <c r="AB844" s="237"/>
      <c r="AC844" s="237"/>
    </row>
    <row r="845" spans="1:43">
      <c r="H845" s="237"/>
      <c r="I845" s="237"/>
      <c r="J845" s="237"/>
      <c r="V845" s="1"/>
      <c r="AA845" s="237"/>
      <c r="AB845" s="237"/>
      <c r="AC845" s="237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8" t="s">
        <v>1409</v>
      </c>
      <c r="F849" s="238"/>
      <c r="G849" s="238"/>
      <c r="H849" s="238"/>
      <c r="V849" s="1"/>
      <c r="X849" s="3" t="s">
        <v>91</v>
      </c>
      <c r="Y849" s="4">
        <f>IF(B849="PAGADO",0,C854)</f>
        <v>0</v>
      </c>
      <c r="AA849" s="238" t="s">
        <v>1414</v>
      </c>
      <c r="AB849" s="238"/>
      <c r="AC849" s="238"/>
      <c r="AD849" s="238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9" t="str">
        <f>IF(Y854&lt;0,"NO PAGAR","COBRAR'")</f>
        <v>COBRAR'</v>
      </c>
      <c r="Y855" s="239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9" t="str">
        <f>IF(C854&lt;0,"NO PAGAR","COBRAR'")</f>
        <v>COBRAR'</v>
      </c>
      <c r="C856" s="239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0" t="s">
        <v>16</v>
      </c>
      <c r="C857" s="240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0" t="s">
        <v>16</v>
      </c>
      <c r="Y857" s="240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6" t="s">
        <v>14</v>
      </c>
      <c r="F865" s="236"/>
      <c r="G865" s="236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6" t="s">
        <v>14</v>
      </c>
      <c r="AB865" s="236"/>
      <c r="AC865" s="236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6" t="s">
        <v>14</v>
      </c>
      <c r="O867" s="236"/>
      <c r="P867" s="236"/>
      <c r="Q867" s="236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36" t="s">
        <v>14</v>
      </c>
      <c r="AK867" s="236"/>
      <c r="AL867" s="236"/>
      <c r="AM867" s="23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2" t="s">
        <v>0</v>
      </c>
      <c r="AD888" s="242"/>
      <c r="AE888" s="242"/>
    </row>
    <row r="889" spans="2:41">
      <c r="H889" s="237" t="s">
        <v>1</v>
      </c>
      <c r="I889" s="237"/>
      <c r="J889" s="237"/>
      <c r="V889" s="1"/>
      <c r="AC889" s="242"/>
      <c r="AD889" s="242"/>
      <c r="AE889" s="242"/>
    </row>
    <row r="890" spans="2:41">
      <c r="H890" s="237"/>
      <c r="I890" s="237"/>
      <c r="J890" s="237"/>
      <c r="V890" s="1"/>
      <c r="AC890" s="242"/>
      <c r="AD890" s="242"/>
      <c r="AE890" s="24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8" t="s">
        <v>1412</v>
      </c>
      <c r="F894" s="238"/>
      <c r="G894" s="238"/>
      <c r="H894" s="238"/>
      <c r="V894" s="1"/>
      <c r="X894" s="3" t="s">
        <v>5</v>
      </c>
      <c r="Y894" s="4">
        <f>IF(B894="PAGADO",0,C899)</f>
        <v>0</v>
      </c>
      <c r="AA894" s="238" t="s">
        <v>41</v>
      </c>
      <c r="AB894" s="238"/>
      <c r="AC894" s="238"/>
      <c r="AD894" s="238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1" t="str">
        <f>IF(C899&lt;0,"NO PAGAR","COBRAR")</f>
        <v>COBRAR</v>
      </c>
      <c r="C900" s="241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1" t="str">
        <f>IF(Y899&lt;0,"NO PAGAR","COBRAR")</f>
        <v>COBRAR</v>
      </c>
      <c r="Y900" s="241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0" t="s">
        <v>16</v>
      </c>
      <c r="C901" s="240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0" t="s">
        <v>16</v>
      </c>
      <c r="Y901" s="240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6" t="s">
        <v>14</v>
      </c>
      <c r="F910" s="236"/>
      <c r="G910" s="236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6" t="s">
        <v>14</v>
      </c>
      <c r="AB910" s="236"/>
      <c r="AC910" s="23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6" t="s">
        <v>14</v>
      </c>
      <c r="O912" s="236"/>
      <c r="P912" s="236"/>
      <c r="Q912" s="236"/>
      <c r="R912" s="11">
        <f>SUM(R896:R911)</f>
        <v>0</v>
      </c>
      <c r="S912" s="8"/>
      <c r="V912" s="1"/>
      <c r="X912" s="18"/>
      <c r="Y912" s="15"/>
      <c r="AJ912" s="236" t="s">
        <v>14</v>
      </c>
      <c r="AK912" s="236"/>
      <c r="AL912" s="236"/>
      <c r="AM912" s="23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7" t="s">
        <v>32</v>
      </c>
      <c r="I934" s="237"/>
      <c r="J934" s="237"/>
      <c r="V934" s="1"/>
      <c r="AA934" s="237" t="s">
        <v>33</v>
      </c>
      <c r="AB934" s="237"/>
      <c r="AC934" s="237"/>
    </row>
    <row r="935" spans="1:43">
      <c r="H935" s="237"/>
      <c r="I935" s="237"/>
      <c r="J935" s="237"/>
      <c r="V935" s="1"/>
      <c r="AA935" s="237"/>
      <c r="AB935" s="237"/>
      <c r="AC935" s="237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8" t="s">
        <v>41</v>
      </c>
      <c r="F939" s="238"/>
      <c r="G939" s="238"/>
      <c r="H939" s="238"/>
      <c r="V939" s="1"/>
      <c r="X939" s="3" t="s">
        <v>67</v>
      </c>
      <c r="Y939" s="4">
        <f>IF(B1727="PAGADO",0,C944)</f>
        <v>0</v>
      </c>
      <c r="AA939" s="238" t="s">
        <v>1416</v>
      </c>
      <c r="AB939" s="238"/>
      <c r="AC939" s="238"/>
      <c r="AD939" s="238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9" t="str">
        <f>IF(Y944&lt;0,"NO PAGAR","COBRAR'")</f>
        <v>COBRAR'</v>
      </c>
      <c r="Y945" s="239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9" t="str">
        <f>IF(C944&lt;0,"NO PAGAR","COBRAR'")</f>
        <v>COBRAR'</v>
      </c>
      <c r="C946" s="239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0" t="s">
        <v>16</v>
      </c>
      <c r="C947" s="240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0" t="s">
        <v>16</v>
      </c>
      <c r="Y947" s="240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6" t="s">
        <v>14</v>
      </c>
      <c r="F955" s="236"/>
      <c r="G955" s="23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6" t="s">
        <v>14</v>
      </c>
      <c r="AB955" s="236"/>
      <c r="AC955" s="236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6" t="s">
        <v>14</v>
      </c>
      <c r="O957" s="236"/>
      <c r="P957" s="236"/>
      <c r="Q957" s="236"/>
      <c r="R957" s="11">
        <f>SUM(R941:R956)</f>
        <v>0</v>
      </c>
      <c r="S957" s="8"/>
      <c r="V957" s="1"/>
      <c r="X957" s="18"/>
      <c r="Y957" s="15"/>
      <c r="AJ957" s="236" t="s">
        <v>14</v>
      </c>
      <c r="AK957" s="236"/>
      <c r="AL957" s="236"/>
      <c r="AM957" s="23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2" t="s">
        <v>0</v>
      </c>
      <c r="AD975" s="242"/>
      <c r="AE975" s="242"/>
    </row>
    <row r="976" spans="2:31">
      <c r="H976" s="237" t="s">
        <v>1</v>
      </c>
      <c r="I976" s="237"/>
      <c r="J976" s="237"/>
      <c r="V976" s="1"/>
      <c r="AC976" s="242"/>
      <c r="AD976" s="242"/>
      <c r="AE976" s="242"/>
    </row>
    <row r="977" spans="2:41">
      <c r="H977" s="237"/>
      <c r="I977" s="237"/>
      <c r="J977" s="237"/>
      <c r="V977" s="1"/>
      <c r="AC977" s="242"/>
      <c r="AD977" s="242"/>
      <c r="AE977" s="242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38" t="s">
        <v>1417</v>
      </c>
      <c r="F979" s="238"/>
      <c r="G979" s="238"/>
      <c r="H979" s="238"/>
      <c r="V979" s="1"/>
      <c r="X979" s="3" t="s">
        <v>5</v>
      </c>
      <c r="Y979" s="4">
        <f>IF(B979="PAGADO",0,C984)</f>
        <v>0</v>
      </c>
      <c r="AA979" s="238" t="s">
        <v>41</v>
      </c>
      <c r="AB979" s="238"/>
      <c r="AC979" s="238"/>
      <c r="AD979" s="238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41" t="str">
        <f>IF(C984&lt;0,"NO PAGAR","COBRAR")</f>
        <v>COBRAR</v>
      </c>
      <c r="C985" s="241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41" t="str">
        <f>IF(Y984&lt;0,"NO PAGAR","COBRAR")</f>
        <v>COBRAR</v>
      </c>
      <c r="Y985" s="241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0" t="s">
        <v>16</v>
      </c>
      <c r="C986" s="240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0" t="s">
        <v>16</v>
      </c>
      <c r="Y986" s="240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36" t="s">
        <v>14</v>
      </c>
      <c r="F995" s="236"/>
      <c r="G995" s="236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36" t="s">
        <v>14</v>
      </c>
      <c r="AB995" s="236"/>
      <c r="AC995" s="236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36" t="s">
        <v>14</v>
      </c>
      <c r="O997" s="236"/>
      <c r="P997" s="236"/>
      <c r="Q997" s="236"/>
      <c r="R997" s="11">
        <f>SUM(R981:R996)</f>
        <v>0</v>
      </c>
      <c r="S997" s="8"/>
      <c r="V997" s="1"/>
      <c r="X997" s="18"/>
      <c r="Y997" s="15"/>
      <c r="AJ997" s="236" t="s">
        <v>14</v>
      </c>
      <c r="AK997" s="236"/>
      <c r="AL997" s="236"/>
      <c r="AM997" s="236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1228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37" t="s">
        <v>32</v>
      </c>
      <c r="I1019" s="237"/>
      <c r="J1019" s="237"/>
      <c r="V1019" s="1"/>
      <c r="AA1019" s="237" t="s">
        <v>33</v>
      </c>
      <c r="AB1019" s="237"/>
      <c r="AC1019" s="237"/>
    </row>
    <row r="1020" spans="1:43">
      <c r="H1020" s="237"/>
      <c r="I1020" s="237"/>
      <c r="J1020" s="237"/>
      <c r="V1020" s="1"/>
      <c r="AA1020" s="237"/>
      <c r="AB1020" s="237"/>
      <c r="AC1020" s="237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38" t="s">
        <v>1343</v>
      </c>
      <c r="F1022" s="238"/>
      <c r="G1022" s="238"/>
      <c r="H1022" s="238"/>
      <c r="V1022" s="1"/>
      <c r="X1022" s="3" t="s">
        <v>5</v>
      </c>
      <c r="Y1022" s="4">
        <f>IF(B1022="PAGADO",0,C1027)</f>
        <v>0</v>
      </c>
      <c r="AA1022" s="238" t="s">
        <v>41</v>
      </c>
      <c r="AB1022" s="238"/>
      <c r="AC1022" s="238"/>
      <c r="AD1022" s="238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39" t="str">
        <f>IF(Y1027&lt;0,"NO PAGAR","COBRAR'")</f>
        <v>COBRAR'</v>
      </c>
      <c r="Y1028" s="239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39" t="str">
        <f>IF(C1027&lt;0,"NO PAGAR","COBRAR'")</f>
        <v>COBRAR'</v>
      </c>
      <c r="C1029" s="239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40" t="s">
        <v>16</v>
      </c>
      <c r="C1030" s="240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0" t="s">
        <v>16</v>
      </c>
      <c r="Y1030" s="240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36" t="s">
        <v>14</v>
      </c>
      <c r="F1038" s="236"/>
      <c r="G1038" s="236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36" t="s">
        <v>14</v>
      </c>
      <c r="AB1038" s="236"/>
      <c r="AC1038" s="236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36" t="s">
        <v>14</v>
      </c>
      <c r="O1040" s="236"/>
      <c r="P1040" s="236"/>
      <c r="Q1040" s="236"/>
      <c r="R1040" s="11">
        <f>SUM(R1024:R1039)</f>
        <v>0</v>
      </c>
      <c r="S1040" s="8"/>
      <c r="V1040" s="1"/>
      <c r="X1040" s="18"/>
      <c r="Y1040" s="15"/>
      <c r="AJ1040" s="236" t="s">
        <v>14</v>
      </c>
      <c r="AK1040" s="236"/>
      <c r="AL1040" s="236"/>
      <c r="AM1040" s="236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1228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M56" zoomScaleNormal="100" workbookViewId="0">
      <selection activeCell="I129" sqref="I1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8" t="s">
        <v>1417</v>
      </c>
      <c r="F8" s="238"/>
      <c r="G8" s="238"/>
      <c r="H8" s="238"/>
      <c r="V8" s="1"/>
      <c r="X8" s="3" t="s">
        <v>861</v>
      </c>
      <c r="Y8" s="4">
        <f>IF(B8="PAGADO",0,C13)</f>
        <v>740</v>
      </c>
      <c r="AA8" s="238" t="s">
        <v>1353</v>
      </c>
      <c r="AB8" s="238"/>
      <c r="AC8" s="238"/>
      <c r="AD8" s="238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1418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740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740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1419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1355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1375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1344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38" t="s">
        <v>1377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1378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1379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1380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1381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2" t="s">
        <v>0</v>
      </c>
      <c r="AD194" s="242"/>
      <c r="AE194" s="242"/>
    </row>
    <row r="195" spans="2:41">
      <c r="H195" s="237" t="s">
        <v>1</v>
      </c>
      <c r="I195" s="237"/>
      <c r="J195" s="237"/>
      <c r="V195" s="1"/>
      <c r="AC195" s="242"/>
      <c r="AD195" s="242"/>
      <c r="AE195" s="242"/>
    </row>
    <row r="196" spans="2:41">
      <c r="H196" s="237"/>
      <c r="I196" s="237"/>
      <c r="J196" s="237"/>
      <c r="V196" s="1"/>
      <c r="AC196" s="242"/>
      <c r="AD196" s="242"/>
      <c r="AE196" s="242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1382</v>
      </c>
      <c r="C200" s="4">
        <f>IF(X151="PAGADO",0,Y156)</f>
        <v>0</v>
      </c>
      <c r="E200" s="238" t="s">
        <v>1383</v>
      </c>
      <c r="F200" s="238"/>
      <c r="G200" s="238"/>
      <c r="H200" s="238"/>
      <c r="V200" s="1"/>
      <c r="X200" s="3" t="s">
        <v>91</v>
      </c>
      <c r="Y200" s="4">
        <f>IF(B200="PAGADO",0,C205)</f>
        <v>520</v>
      </c>
      <c r="AA200" s="238" t="s">
        <v>41</v>
      </c>
      <c r="AB200" s="238"/>
      <c r="AC200" s="238"/>
      <c r="AD200" s="238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1" t="str">
        <f>IF(C205&lt;0,"NO PAGAR","COBRAR")</f>
        <v>COBRAR</v>
      </c>
      <c r="C206" s="241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1" t="str">
        <f>IF(Y205&lt;0,"NO PAGAR","COBRAR")</f>
        <v>COBRAR</v>
      </c>
      <c r="Y206" s="241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0" t="s">
        <v>16</v>
      </c>
      <c r="C207" s="240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0" t="s">
        <v>16</v>
      </c>
      <c r="Y207" s="240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36" t="s">
        <v>14</v>
      </c>
      <c r="F216" s="236"/>
      <c r="G216" s="236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36" t="s">
        <v>14</v>
      </c>
      <c r="AB216" s="236"/>
      <c r="AC216" s="236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36" t="s">
        <v>14</v>
      </c>
      <c r="O218" s="236"/>
      <c r="P218" s="236"/>
      <c r="Q218" s="236"/>
      <c r="R218" s="11">
        <f>SUM(R202:R217)</f>
        <v>0</v>
      </c>
      <c r="S218" s="8"/>
      <c r="V218" s="1"/>
      <c r="X218" s="18"/>
      <c r="Y218" s="15"/>
      <c r="AJ218" s="236" t="s">
        <v>14</v>
      </c>
      <c r="AK218" s="236"/>
      <c r="AL218" s="236"/>
      <c r="AM218" s="236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1228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37" t="s">
        <v>32</v>
      </c>
      <c r="I240" s="237"/>
      <c r="J240" s="237"/>
      <c r="V240" s="1"/>
      <c r="AA240" s="237" t="s">
        <v>33</v>
      </c>
      <c r="AB240" s="237"/>
      <c r="AC240" s="237"/>
    </row>
    <row r="241" spans="2:41">
      <c r="H241" s="237"/>
      <c r="I241" s="237"/>
      <c r="J241" s="237"/>
      <c r="V241" s="1"/>
      <c r="AA241" s="237"/>
      <c r="AB241" s="237"/>
      <c r="AC241" s="237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38" t="s">
        <v>1377</v>
      </c>
      <c r="F245" s="238"/>
      <c r="G245" s="238"/>
      <c r="H245" s="238"/>
      <c r="V245" s="1"/>
      <c r="X245" s="3" t="s">
        <v>91</v>
      </c>
      <c r="Y245" s="4">
        <f>IF(B245="PAGADO",0,C250)</f>
        <v>0</v>
      </c>
      <c r="AA245" s="238" t="s">
        <v>1384</v>
      </c>
      <c r="AB245" s="238"/>
      <c r="AC245" s="238"/>
      <c r="AD245" s="238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1378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1380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39" t="str">
        <f>IF(Y250&lt;0,"NO PAGAR","COBRAR'")</f>
        <v>COBRAR'</v>
      </c>
      <c r="Y251" s="239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39" t="str">
        <f>IF(C250&lt;0,"NO PAGAR","COBRAR'")</f>
        <v>COBRAR'</v>
      </c>
      <c r="C252" s="239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0" t="s">
        <v>16</v>
      </c>
      <c r="C253" s="240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0" t="s">
        <v>16</v>
      </c>
      <c r="Y253" s="240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36" t="s">
        <v>14</v>
      </c>
      <c r="F261" s="236"/>
      <c r="G261" s="236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36" t="s">
        <v>14</v>
      </c>
      <c r="AB261" s="236"/>
      <c r="AC261" s="236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36" t="s">
        <v>14</v>
      </c>
      <c r="O263" s="236"/>
      <c r="P263" s="236"/>
      <c r="Q263" s="236"/>
      <c r="R263" s="11">
        <f>SUM(R247:R262)</f>
        <v>0</v>
      </c>
      <c r="S263" s="8"/>
      <c r="V263" s="1"/>
      <c r="X263" s="18"/>
      <c r="Y263" s="15"/>
      <c r="AE263" s="5" t="s">
        <v>1228</v>
      </c>
      <c r="AF263" s="5">
        <v>1190</v>
      </c>
      <c r="AJ263" s="236" t="s">
        <v>14</v>
      </c>
      <c r="AK263" s="236"/>
      <c r="AL263" s="236"/>
      <c r="AM263" s="236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2" t="s">
        <v>0</v>
      </c>
      <c r="AD286" s="242"/>
      <c r="AE286" s="242"/>
    </row>
    <row r="287" spans="2:31">
      <c r="H287" s="237" t="s">
        <v>1</v>
      </c>
      <c r="I287" s="237"/>
      <c r="J287" s="237"/>
      <c r="V287" s="1"/>
      <c r="AC287" s="242"/>
      <c r="AD287" s="242"/>
      <c r="AE287" s="242"/>
    </row>
    <row r="288" spans="2:31">
      <c r="H288" s="237"/>
      <c r="I288" s="237"/>
      <c r="J288" s="237"/>
      <c r="V288" s="1"/>
      <c r="AC288" s="242"/>
      <c r="AD288" s="242"/>
      <c r="AE288" s="242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38" t="s">
        <v>41</v>
      </c>
      <c r="F292" s="238"/>
      <c r="G292" s="238"/>
      <c r="H292" s="238"/>
      <c r="V292" s="1"/>
      <c r="X292" s="3" t="s">
        <v>1385</v>
      </c>
      <c r="Y292" s="4">
        <f>IF(B292="PAGADO",0,C297)</f>
        <v>0</v>
      </c>
      <c r="AA292" s="238" t="s">
        <v>1377</v>
      </c>
      <c r="AB292" s="238"/>
      <c r="AC292" s="238"/>
      <c r="AD292" s="238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1386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1387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1" t="str">
        <f>IF(C297&lt;0,"NO PAGAR","COBRAR")</f>
        <v>COBRAR</v>
      </c>
      <c r="C298" s="241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1" t="str">
        <f>IF(Y297&lt;0,"NO PAGAR","COBRAR")</f>
        <v>COBRAR</v>
      </c>
      <c r="Y298" s="241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0" t="s">
        <v>16</v>
      </c>
      <c r="C299" s="240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0" t="s">
        <v>16</v>
      </c>
      <c r="Y299" s="240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36" t="s">
        <v>14</v>
      </c>
      <c r="F308" s="236"/>
      <c r="G308" s="236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36" t="s">
        <v>14</v>
      </c>
      <c r="AB308" s="236"/>
      <c r="AC308" s="236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36" t="s">
        <v>14</v>
      </c>
      <c r="O310" s="236"/>
      <c r="P310" s="236"/>
      <c r="Q310" s="236"/>
      <c r="R310" s="11">
        <f>SUM(R294:R309)</f>
        <v>0</v>
      </c>
      <c r="S310" s="8"/>
      <c r="V310" s="1"/>
      <c r="X310" s="18"/>
      <c r="Y310" s="15"/>
      <c r="AJ310" s="236" t="s">
        <v>14</v>
      </c>
      <c r="AK310" s="236"/>
      <c r="AL310" s="236"/>
      <c r="AM310" s="236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37" t="s">
        <v>32</v>
      </c>
      <c r="I332" s="237"/>
      <c r="J332" s="237"/>
      <c r="V332" s="1"/>
      <c r="AA332" s="237" t="s">
        <v>33</v>
      </c>
      <c r="AB332" s="237"/>
      <c r="AC332" s="237"/>
    </row>
    <row r="333" spans="1:43">
      <c r="H333" s="237"/>
      <c r="I333" s="237"/>
      <c r="J333" s="237"/>
      <c r="V333" s="1"/>
      <c r="AA333" s="237"/>
      <c r="AB333" s="237"/>
      <c r="AC333" s="237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38" t="s">
        <v>1384</v>
      </c>
      <c r="F337" s="238"/>
      <c r="G337" s="238"/>
      <c r="H337" s="238"/>
      <c r="V337" s="1"/>
      <c r="X337" s="3" t="s">
        <v>5</v>
      </c>
      <c r="Y337" s="4">
        <f>IF(B337="PAGADO",0,C342)</f>
        <v>0</v>
      </c>
      <c r="AA337" s="238" t="s">
        <v>41</v>
      </c>
      <c r="AB337" s="238"/>
      <c r="AC337" s="238"/>
      <c r="AD337" s="238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39" t="str">
        <f>IF(Y342&lt;0,"NO PAGAR","COBRAR'")</f>
        <v>COBRAR'</v>
      </c>
      <c r="Y343" s="239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39" t="str">
        <f>IF(C342&lt;0,"NO PAGAR","COBRAR'")</f>
        <v>COBRAR'</v>
      </c>
      <c r="C344" s="239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0" t="s">
        <v>16</v>
      </c>
      <c r="C345" s="240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0" t="s">
        <v>16</v>
      </c>
      <c r="Y345" s="240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36" t="s">
        <v>14</v>
      </c>
      <c r="F353" s="236"/>
      <c r="G353" s="236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36" t="s">
        <v>14</v>
      </c>
      <c r="AB353" s="236"/>
      <c r="AC353" s="236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36" t="s">
        <v>14</v>
      </c>
      <c r="O355" s="236"/>
      <c r="P355" s="236"/>
      <c r="Q355" s="236"/>
      <c r="R355" s="11">
        <f>SUM(R339:R354)</f>
        <v>0</v>
      </c>
      <c r="S355" s="8"/>
      <c r="V355" s="1"/>
      <c r="X355" s="18"/>
      <c r="Y355" s="15"/>
      <c r="AJ355" s="236" t="s">
        <v>14</v>
      </c>
      <c r="AK355" s="236"/>
      <c r="AL355" s="236"/>
      <c r="AM355" s="236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2" t="s">
        <v>0</v>
      </c>
      <c r="AD373" s="242"/>
      <c r="AE373" s="242"/>
    </row>
    <row r="374" spans="2:41">
      <c r="H374" s="237" t="s">
        <v>1</v>
      </c>
      <c r="I374" s="237"/>
      <c r="J374" s="237"/>
      <c r="V374" s="1"/>
      <c r="AC374" s="242"/>
      <c r="AD374" s="242"/>
      <c r="AE374" s="242"/>
    </row>
    <row r="375" spans="2:41">
      <c r="H375" s="237"/>
      <c r="I375" s="237"/>
      <c r="J375" s="237"/>
      <c r="V375" s="1"/>
      <c r="AC375" s="242"/>
      <c r="AD375" s="242"/>
      <c r="AE375" s="242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38" t="s">
        <v>41</v>
      </c>
      <c r="F379" s="238"/>
      <c r="G379" s="238"/>
      <c r="H379" s="238"/>
      <c r="V379" s="1"/>
      <c r="X379" s="3" t="s">
        <v>67</v>
      </c>
      <c r="Y379" s="4">
        <f>IF(B379="PAGADO",0,C384)</f>
        <v>0</v>
      </c>
      <c r="AA379" s="238" t="s">
        <v>1384</v>
      </c>
      <c r="AB379" s="238"/>
      <c r="AC379" s="238"/>
      <c r="AD379" s="238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1388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1" t="str">
        <f>IF(C384&lt;0,"NO PAGAR","COBRAR")</f>
        <v>COBRAR</v>
      </c>
      <c r="C385" s="241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1" t="str">
        <f>IF(Y384&lt;0,"NO PAGAR","COBRAR")</f>
        <v>COBRAR</v>
      </c>
      <c r="Y385" s="241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0" t="s">
        <v>16</v>
      </c>
      <c r="C386" s="240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0" t="s">
        <v>16</v>
      </c>
      <c r="Y386" s="240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36" t="s">
        <v>14</v>
      </c>
      <c r="F395" s="236"/>
      <c r="G395" s="236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36" t="s">
        <v>14</v>
      </c>
      <c r="AB395" s="236"/>
      <c r="AC395" s="236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36" t="s">
        <v>14</v>
      </c>
      <c r="O397" s="236"/>
      <c r="P397" s="236"/>
      <c r="Q397" s="236"/>
      <c r="R397" s="11">
        <f>SUM(R381:R396)</f>
        <v>0</v>
      </c>
      <c r="S397" s="8"/>
      <c r="V397" s="1"/>
      <c r="X397" s="18"/>
      <c r="Y397" s="15"/>
      <c r="AJ397" s="236" t="s">
        <v>14</v>
      </c>
      <c r="AK397" s="236"/>
      <c r="AL397" s="236"/>
      <c r="AM397" s="236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37" t="s">
        <v>32</v>
      </c>
      <c r="I414" s="237"/>
      <c r="J414" s="237"/>
      <c r="V414" s="1"/>
      <c r="AA414" s="237" t="s">
        <v>33</v>
      </c>
      <c r="AB414" s="237"/>
      <c r="AC414" s="237"/>
    </row>
    <row r="415" spans="1:43">
      <c r="H415" s="237"/>
      <c r="I415" s="237"/>
      <c r="J415" s="237"/>
      <c r="V415" s="1"/>
      <c r="AA415" s="237"/>
      <c r="AB415" s="237"/>
      <c r="AC415" s="237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38" t="s">
        <v>41</v>
      </c>
      <c r="F419" s="238"/>
      <c r="G419" s="238"/>
      <c r="H419" s="238"/>
      <c r="V419" s="1"/>
      <c r="X419" s="3" t="s">
        <v>67</v>
      </c>
      <c r="Y419" s="4">
        <f>IF(B1162="PAGADO",0,C424)</f>
        <v>0</v>
      </c>
      <c r="AA419" s="238" t="s">
        <v>1389</v>
      </c>
      <c r="AB419" s="238"/>
      <c r="AC419" s="238"/>
      <c r="AD419" s="238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1390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1391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39" t="str">
        <f>IF(Y424&lt;0,"NO PAGAR","COBRAR'")</f>
        <v>COBRAR'</v>
      </c>
      <c r="Y425" s="239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39" t="str">
        <f>IF(C424&lt;0,"NO PAGAR","COBRAR'")</f>
        <v>COBRAR'</v>
      </c>
      <c r="C426" s="239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0" t="s">
        <v>16</v>
      </c>
      <c r="C427" s="240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0" t="s">
        <v>16</v>
      </c>
      <c r="Y427" s="240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36" t="s">
        <v>14</v>
      </c>
      <c r="F435" s="236"/>
      <c r="G435" s="236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36" t="s">
        <v>14</v>
      </c>
      <c r="AB435" s="236"/>
      <c r="AC435" s="236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36" t="s">
        <v>14</v>
      </c>
      <c r="O437" s="236"/>
      <c r="P437" s="236"/>
      <c r="Q437" s="236"/>
      <c r="R437" s="11">
        <f>SUM(R421:R436)</f>
        <v>0</v>
      </c>
      <c r="S437" s="8"/>
      <c r="V437" s="1"/>
      <c r="X437" s="18"/>
      <c r="Y437" s="15"/>
      <c r="AJ437" s="236" t="s">
        <v>14</v>
      </c>
      <c r="AK437" s="236"/>
      <c r="AL437" s="236"/>
      <c r="AM437" s="236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2" t="s">
        <v>0</v>
      </c>
      <c r="AD458" s="242"/>
      <c r="AE458" s="242"/>
    </row>
    <row r="459" spans="2:31">
      <c r="H459" s="237" t="s">
        <v>1</v>
      </c>
      <c r="I459" s="237"/>
      <c r="J459" s="237"/>
      <c r="V459" s="1"/>
      <c r="AC459" s="242"/>
      <c r="AD459" s="242"/>
      <c r="AE459" s="242"/>
    </row>
    <row r="460" spans="2:31">
      <c r="H460" s="237"/>
      <c r="I460" s="237"/>
      <c r="J460" s="237"/>
      <c r="V460" s="1"/>
      <c r="AC460" s="242"/>
      <c r="AD460" s="242"/>
      <c r="AE460" s="242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38" t="s">
        <v>41</v>
      </c>
      <c r="F464" s="238"/>
      <c r="G464" s="238"/>
      <c r="H464" s="238"/>
      <c r="V464" s="1"/>
      <c r="X464" s="3" t="s">
        <v>5</v>
      </c>
      <c r="Y464" s="4">
        <f>IF(B464="PAGADO",0,C469)</f>
        <v>0</v>
      </c>
      <c r="AA464" s="238" t="s">
        <v>41</v>
      </c>
      <c r="AB464" s="238"/>
      <c r="AC464" s="238"/>
      <c r="AD464" s="238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1" t="str">
        <f>IF(C469&lt;0,"NO PAGAR","COBRAR")</f>
        <v>COBRAR</v>
      </c>
      <c r="C470" s="241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1" t="str">
        <f>IF(Y469&lt;0,"NO PAGAR","COBRAR")</f>
        <v>COBRAR</v>
      </c>
      <c r="Y470" s="241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0" t="s">
        <v>16</v>
      </c>
      <c r="C471" s="240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0" t="s">
        <v>16</v>
      </c>
      <c r="Y471" s="240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36" t="s">
        <v>14</v>
      </c>
      <c r="F480" s="236"/>
      <c r="G480" s="236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36" t="s">
        <v>14</v>
      </c>
      <c r="AB480" s="236"/>
      <c r="AC480" s="236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36" t="s">
        <v>14</v>
      </c>
      <c r="O482" s="236"/>
      <c r="P482" s="236"/>
      <c r="Q482" s="236"/>
      <c r="R482" s="11">
        <f>SUM(R466:R481)</f>
        <v>0</v>
      </c>
      <c r="S482" s="8"/>
      <c r="V482" s="1"/>
      <c r="X482" s="18"/>
      <c r="Y482" s="15"/>
      <c r="AJ482" s="236" t="s">
        <v>14</v>
      </c>
      <c r="AK482" s="236"/>
      <c r="AL482" s="236"/>
      <c r="AM482" s="236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37" t="s">
        <v>32</v>
      </c>
      <c r="I504" s="237"/>
      <c r="J504" s="237"/>
      <c r="V504" s="1"/>
      <c r="AA504" s="237" t="s">
        <v>33</v>
      </c>
      <c r="AB504" s="237"/>
      <c r="AC504" s="237"/>
    </row>
    <row r="505" spans="1:43">
      <c r="H505" s="237"/>
      <c r="I505" s="237"/>
      <c r="J505" s="237"/>
      <c r="V505" s="1"/>
      <c r="AA505" s="237"/>
      <c r="AB505" s="237"/>
      <c r="AC505" s="237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38" t="s">
        <v>41</v>
      </c>
      <c r="F509" s="238"/>
      <c r="G509" s="238"/>
      <c r="H509" s="238"/>
      <c r="V509" s="1"/>
      <c r="X509" s="3" t="s">
        <v>67</v>
      </c>
      <c r="Y509" s="4">
        <f>IF(B1259="PAGADO",0,C514)</f>
        <v>0</v>
      </c>
      <c r="AA509" s="238" t="s">
        <v>1389</v>
      </c>
      <c r="AB509" s="238"/>
      <c r="AC509" s="238"/>
      <c r="AD509" s="238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39" t="str">
        <f>IF(Y514&lt;0,"NO PAGAR","COBRAR'")</f>
        <v>COBRAR'</v>
      </c>
      <c r="Y515" s="239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39" t="str">
        <f>IF(C514&lt;0,"NO PAGAR","COBRAR'")</f>
        <v>COBRAR'</v>
      </c>
      <c r="C516" s="239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0" t="s">
        <v>16</v>
      </c>
      <c r="C517" s="240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0" t="s">
        <v>16</v>
      </c>
      <c r="Y517" s="240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36" t="s">
        <v>14</v>
      </c>
      <c r="F525" s="236"/>
      <c r="G525" s="236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36" t="s">
        <v>14</v>
      </c>
      <c r="AB525" s="236"/>
      <c r="AC525" s="236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36" t="s">
        <v>14</v>
      </c>
      <c r="O527" s="236"/>
      <c r="P527" s="236"/>
      <c r="Q527" s="236"/>
      <c r="R527" s="11">
        <f>SUM(R511:R526)</f>
        <v>0</v>
      </c>
      <c r="S527" s="8"/>
      <c r="V527" s="1"/>
      <c r="X527" s="18"/>
      <c r="Y527" s="15"/>
      <c r="AJ527" s="236" t="s">
        <v>14</v>
      </c>
      <c r="AK527" s="236"/>
      <c r="AL527" s="236"/>
      <c r="AM527" s="236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2" t="s">
        <v>0</v>
      </c>
      <c r="AD550" s="242"/>
      <c r="AE550" s="242"/>
    </row>
    <row r="551" spans="2:41">
      <c r="H551" s="237" t="s">
        <v>1</v>
      </c>
      <c r="I551" s="237"/>
      <c r="J551" s="237"/>
      <c r="V551" s="1"/>
      <c r="AC551" s="242"/>
      <c r="AD551" s="242"/>
      <c r="AE551" s="242"/>
    </row>
    <row r="552" spans="2:41">
      <c r="H552" s="237"/>
      <c r="I552" s="237"/>
      <c r="J552" s="237"/>
      <c r="V552" s="1"/>
      <c r="AC552" s="242"/>
      <c r="AD552" s="242"/>
      <c r="AE552" s="242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38" t="s">
        <v>1392</v>
      </c>
      <c r="F556" s="238"/>
      <c r="G556" s="238"/>
      <c r="H556" s="238"/>
      <c r="V556" s="1"/>
      <c r="X556" s="3" t="s">
        <v>5</v>
      </c>
      <c r="Y556" s="4">
        <f>IF(B556="PAGADO",0,C561)</f>
        <v>0</v>
      </c>
      <c r="AA556" s="238" t="s">
        <v>41</v>
      </c>
      <c r="AB556" s="238"/>
      <c r="AC556" s="238"/>
      <c r="AD556" s="238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1393</v>
      </c>
      <c r="G558" s="8" t="s">
        <v>1394</v>
      </c>
      <c r="H558" s="10">
        <v>580</v>
      </c>
      <c r="I558" t="s">
        <v>1395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1393</v>
      </c>
      <c r="G559" s="8" t="s">
        <v>1394</v>
      </c>
      <c r="H559" s="10">
        <v>580</v>
      </c>
      <c r="I559" t="s">
        <v>1396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1" t="str">
        <f>IF(C561&lt;0,"NO PAGAR","COBRAR")</f>
        <v>COBRAR</v>
      </c>
      <c r="C562" s="241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1" t="str">
        <f>IF(Y561&lt;0,"NO PAGAR","COBRAR")</f>
        <v>COBRAR</v>
      </c>
      <c r="Y562" s="241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0" t="s">
        <v>16</v>
      </c>
      <c r="C563" s="240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0" t="s">
        <v>16</v>
      </c>
      <c r="Y563" s="240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36" t="s">
        <v>14</v>
      </c>
      <c r="F572" s="236"/>
      <c r="G572" s="236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36" t="s">
        <v>14</v>
      </c>
      <c r="AB572" s="236"/>
      <c r="AC572" s="236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36" t="s">
        <v>14</v>
      </c>
      <c r="O574" s="236"/>
      <c r="P574" s="236"/>
      <c r="Q574" s="236"/>
      <c r="R574" s="11">
        <f>SUM(R558:R573)</f>
        <v>0</v>
      </c>
      <c r="S574" s="8"/>
      <c r="V574" s="1"/>
      <c r="X574" s="18"/>
      <c r="Y574" s="15"/>
      <c r="AJ574" s="236" t="s">
        <v>14</v>
      </c>
      <c r="AK574" s="236"/>
      <c r="AL574" s="236"/>
      <c r="AM574" s="236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37" t="s">
        <v>32</v>
      </c>
      <c r="I591" s="237"/>
      <c r="J591" s="237"/>
      <c r="V591" s="1"/>
      <c r="AA591" s="237" t="s">
        <v>33</v>
      </c>
      <c r="AB591" s="237"/>
      <c r="AC591" s="237"/>
    </row>
    <row r="592" spans="1:43">
      <c r="H592" s="237"/>
      <c r="I592" s="237"/>
      <c r="J592" s="237"/>
      <c r="V592" s="1"/>
      <c r="AA592" s="237"/>
      <c r="AB592" s="237"/>
      <c r="AC592" s="237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38" t="s">
        <v>41</v>
      </c>
      <c r="F596" s="238"/>
      <c r="G596" s="238"/>
      <c r="H596" s="238"/>
      <c r="V596" s="1"/>
      <c r="X596" s="3" t="s">
        <v>5</v>
      </c>
      <c r="Y596" s="4">
        <f>IF(B1358="PAGADO",0,C601)</f>
        <v>0</v>
      </c>
      <c r="AA596" s="238" t="s">
        <v>41</v>
      </c>
      <c r="AB596" s="238"/>
      <c r="AC596" s="238"/>
      <c r="AD596" s="238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39" t="str">
        <f>IF(Y601&lt;0,"NO PAGAR","COBRAR'")</f>
        <v>COBRAR'</v>
      </c>
      <c r="Y602" s="239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39" t="str">
        <f>IF(C601&lt;0,"NO PAGAR","COBRAR'")</f>
        <v>COBRAR'</v>
      </c>
      <c r="C603" s="239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0" t="s">
        <v>16</v>
      </c>
      <c r="C604" s="24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0" t="s">
        <v>16</v>
      </c>
      <c r="Y604" s="240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36" t="s">
        <v>14</v>
      </c>
      <c r="F612" s="236"/>
      <c r="G612" s="236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36" t="s">
        <v>14</v>
      </c>
      <c r="AB612" s="236"/>
      <c r="AC612" s="236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36" t="s">
        <v>14</v>
      </c>
      <c r="O614" s="236"/>
      <c r="P614" s="236"/>
      <c r="Q614" s="236"/>
      <c r="R614" s="11">
        <f>SUM(R598:R613)</f>
        <v>0</v>
      </c>
      <c r="S614" s="8"/>
      <c r="V614" s="1"/>
      <c r="X614" s="18"/>
      <c r="Y614" s="15"/>
      <c r="AJ614" s="236" t="s">
        <v>14</v>
      </c>
      <c r="AK614" s="236"/>
      <c r="AL614" s="236"/>
      <c r="AM614" s="236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2" t="s">
        <v>0</v>
      </c>
      <c r="AD638" s="242"/>
      <c r="AE638" s="242"/>
    </row>
    <row r="639" spans="5:31">
      <c r="H639" s="237" t="s">
        <v>1</v>
      </c>
      <c r="I639" s="237"/>
      <c r="J639" s="237"/>
      <c r="V639" s="1"/>
      <c r="AC639" s="242"/>
      <c r="AD639" s="242"/>
      <c r="AE639" s="242"/>
    </row>
    <row r="640" spans="5:31">
      <c r="H640" s="237"/>
      <c r="I640" s="237"/>
      <c r="J640" s="237"/>
      <c r="V640" s="1"/>
      <c r="AC640" s="242"/>
      <c r="AD640" s="242"/>
      <c r="AE640" s="242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38" t="s">
        <v>1384</v>
      </c>
      <c r="F644" s="238"/>
      <c r="G644" s="238"/>
      <c r="H644" s="238"/>
      <c r="V644" s="1"/>
      <c r="X644" s="3" t="s">
        <v>861</v>
      </c>
      <c r="Y644" s="4">
        <f>IF(B644="PAGADO",0,C649)</f>
        <v>0</v>
      </c>
      <c r="AA644" s="238" t="s">
        <v>1397</v>
      </c>
      <c r="AB644" s="238"/>
      <c r="AC644" s="238"/>
      <c r="AD644" s="238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1398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1399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1" t="str">
        <f>IF(C649&lt;0,"NO PAGAR","COBRAR")</f>
        <v>COBRAR</v>
      </c>
      <c r="C650" s="241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1" t="str">
        <f>IF(Y649&lt;0,"NO PAGAR","COBRAR")</f>
        <v>COBRAR</v>
      </c>
      <c r="Y650" s="241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0" t="s">
        <v>16</v>
      </c>
      <c r="C651" s="240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0" t="s">
        <v>16</v>
      </c>
      <c r="Y651" s="240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36" t="s">
        <v>14</v>
      </c>
      <c r="F660" s="236"/>
      <c r="G660" s="236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36" t="s">
        <v>14</v>
      </c>
      <c r="AB660" s="236"/>
      <c r="AC660" s="236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36" t="s">
        <v>14</v>
      </c>
      <c r="O662" s="236"/>
      <c r="P662" s="236"/>
      <c r="Q662" s="236"/>
      <c r="R662" s="11">
        <f>SUM(R646:R661)</f>
        <v>0</v>
      </c>
      <c r="S662" s="8"/>
      <c r="V662" s="1"/>
      <c r="X662" s="18"/>
      <c r="Y662" s="15"/>
      <c r="AJ662" s="236" t="s">
        <v>14</v>
      </c>
      <c r="AK662" s="236"/>
      <c r="AL662" s="236"/>
      <c r="AM662" s="236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38" t="s">
        <v>1400</v>
      </c>
      <c r="F684" s="238"/>
      <c r="G684" s="238"/>
      <c r="H684" s="238"/>
      <c r="V684" s="1"/>
      <c r="X684" s="3" t="s">
        <v>1382</v>
      </c>
      <c r="Y684" s="4">
        <f>IF(B684="PAGADO",0,C689)</f>
        <v>0</v>
      </c>
      <c r="AA684" s="238" t="s">
        <v>1401</v>
      </c>
      <c r="AB684" s="238"/>
      <c r="AC684" s="238"/>
      <c r="AD684" s="238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1402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str">
        <f>IF(Y689&lt;0,"NO PAGAR","COBRAR'")</f>
        <v>COBRAR'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str">
        <f>IF(C689&lt;0,"NO PAGAR","COBRAR'")</f>
        <v>COBRAR'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2" t="s">
        <v>0</v>
      </c>
      <c r="AD722" s="242"/>
      <c r="AE722" s="242"/>
    </row>
    <row r="723" spans="2:41">
      <c r="H723" s="237" t="s">
        <v>1</v>
      </c>
      <c r="I723" s="237"/>
      <c r="J723" s="237"/>
      <c r="V723" s="1"/>
      <c r="AC723" s="242"/>
      <c r="AD723" s="242"/>
      <c r="AE723" s="242"/>
    </row>
    <row r="724" spans="2:41">
      <c r="H724" s="237"/>
      <c r="I724" s="237"/>
      <c r="J724" s="237"/>
      <c r="V724" s="1"/>
      <c r="AC724" s="242"/>
      <c r="AD724" s="242"/>
      <c r="AE724" s="242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38" t="s">
        <v>1403</v>
      </c>
      <c r="F728" s="238"/>
      <c r="G728" s="238"/>
      <c r="H728" s="238"/>
      <c r="V728" s="1"/>
      <c r="X728" s="3" t="s">
        <v>67</v>
      </c>
      <c r="Y728" s="4">
        <f>IF(B728="PAGADO",0,C733)</f>
        <v>0</v>
      </c>
      <c r="AA728" s="238" t="s">
        <v>1404</v>
      </c>
      <c r="AB728" s="238"/>
      <c r="AC728" s="238"/>
      <c r="AD728" s="238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1405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1" t="str">
        <f>IF(C733&lt;0,"NO PAGAR","COBRAR")</f>
        <v>COBRAR</v>
      </c>
      <c r="C734" s="241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1" t="str">
        <f>IF(Y733&lt;0,"NO PAGAR","COBRAR")</f>
        <v>COBRAR</v>
      </c>
      <c r="Y734" s="241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0" t="s">
        <v>16</v>
      </c>
      <c r="C735" s="240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0" t="s">
        <v>16</v>
      </c>
      <c r="Y735" s="240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36" t="s">
        <v>14</v>
      </c>
      <c r="F744" s="236"/>
      <c r="G744" s="236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36" t="s">
        <v>14</v>
      </c>
      <c r="AB744" s="236"/>
      <c r="AC744" s="236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36" t="s">
        <v>14</v>
      </c>
      <c r="O746" s="236"/>
      <c r="P746" s="236"/>
      <c r="Q746" s="236"/>
      <c r="R746" s="11">
        <f>SUM(R730:R745)</f>
        <v>0</v>
      </c>
      <c r="S746" s="8"/>
      <c r="V746" s="1"/>
      <c r="X746" s="18"/>
      <c r="Y746" s="15"/>
      <c r="AA746" t="s">
        <v>1228</v>
      </c>
      <c r="AB746">
        <v>1406</v>
      </c>
      <c r="AJ746" s="236" t="s">
        <v>14</v>
      </c>
      <c r="AK746" s="236"/>
      <c r="AL746" s="236"/>
      <c r="AM746" s="236"/>
      <c r="AN746" s="11">
        <f>SUM(AN730:AN745)</f>
        <v>0</v>
      </c>
      <c r="AO746" s="8"/>
    </row>
    <row r="747" spans="2:41">
      <c r="B747" s="18"/>
      <c r="C747" s="15"/>
      <c r="E747" t="s">
        <v>1228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1406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1407</v>
      </c>
      <c r="V750" s="1"/>
      <c r="Z750" t="s">
        <v>29</v>
      </c>
      <c r="AA750" t="s">
        <v>30</v>
      </c>
    </row>
    <row r="751" spans="2:41">
      <c r="E751" s="5" t="s">
        <v>31</v>
      </c>
      <c r="G751" s="252" t="s">
        <v>1408</v>
      </c>
      <c r="H751" s="252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37" t="s">
        <v>32</v>
      </c>
      <c r="I762" s="237"/>
      <c r="J762" s="237"/>
      <c r="V762" s="1"/>
      <c r="AA762" s="237" t="s">
        <v>33</v>
      </c>
      <c r="AB762" s="237"/>
      <c r="AC762" s="237"/>
    </row>
    <row r="763" spans="1:43">
      <c r="H763" s="237"/>
      <c r="I763" s="237"/>
      <c r="J763" s="237"/>
      <c r="V763" s="1"/>
      <c r="AA763" s="237"/>
      <c r="AB763" s="237"/>
      <c r="AC763" s="237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38" t="s">
        <v>1409</v>
      </c>
      <c r="F767" s="238"/>
      <c r="G767" s="238"/>
      <c r="H767" s="238"/>
      <c r="V767" s="1"/>
      <c r="X767" s="3" t="s">
        <v>67</v>
      </c>
      <c r="Y767" s="4">
        <f>IF(B767="PAGADO",0,C772)</f>
        <v>0</v>
      </c>
      <c r="AA767" s="238" t="s">
        <v>41</v>
      </c>
      <c r="AB767" s="238"/>
      <c r="AC767" s="238"/>
      <c r="AD767" s="238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1410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1411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39" t="str">
        <f>IF(Y772&lt;0,"NO PAGAR","COBRAR'")</f>
        <v>COBRAR'</v>
      </c>
      <c r="Y773" s="239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39" t="str">
        <f>IF(C772&lt;0,"NO PAGAR","COBRAR'")</f>
        <v>COBRAR'</v>
      </c>
      <c r="C774" s="239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0" t="s">
        <v>16</v>
      </c>
      <c r="C775" s="240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0" t="s">
        <v>16</v>
      </c>
      <c r="Y775" s="240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36" t="s">
        <v>14</v>
      </c>
      <c r="F783" s="236"/>
      <c r="G783" s="236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36" t="s">
        <v>14</v>
      </c>
      <c r="AB783" s="236"/>
      <c r="AC783" s="236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36" t="s">
        <v>14</v>
      </c>
      <c r="O785" s="236"/>
      <c r="P785" s="236"/>
      <c r="Q785" s="236"/>
      <c r="R785" s="11">
        <f>SUM(R769:R784)</f>
        <v>0</v>
      </c>
      <c r="S785" s="8"/>
      <c r="V785" s="1"/>
      <c r="X785" s="18"/>
      <c r="Y785" s="15"/>
      <c r="AJ785" s="236" t="s">
        <v>14</v>
      </c>
      <c r="AK785" s="236"/>
      <c r="AL785" s="236"/>
      <c r="AM785" s="236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2" t="s">
        <v>0</v>
      </c>
      <c r="AD803" s="242"/>
      <c r="AE803" s="242"/>
    </row>
    <row r="804" spans="2:41">
      <c r="H804" s="237" t="s">
        <v>1</v>
      </c>
      <c r="I804" s="237"/>
      <c r="J804" s="237"/>
      <c r="V804" s="1"/>
      <c r="AC804" s="242"/>
      <c r="AD804" s="242"/>
      <c r="AE804" s="242"/>
    </row>
    <row r="805" spans="2:41">
      <c r="H805" s="237"/>
      <c r="I805" s="237"/>
      <c r="J805" s="237"/>
      <c r="V805" s="1"/>
      <c r="AC805" s="242"/>
      <c r="AD805" s="242"/>
      <c r="AE805" s="242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38" t="s">
        <v>1412</v>
      </c>
      <c r="F807" s="238"/>
      <c r="G807" s="238"/>
      <c r="H807" s="238"/>
      <c r="V807" s="1"/>
      <c r="X807" s="3" t="s">
        <v>67</v>
      </c>
      <c r="Y807" s="4">
        <f>IF(B807="PAGADO",0,C812)</f>
        <v>0</v>
      </c>
      <c r="AA807" s="238" t="s">
        <v>1352</v>
      </c>
      <c r="AB807" s="238"/>
      <c r="AC807" s="238"/>
      <c r="AD807" s="238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1" t="str">
        <f>IF(C812&lt;0,"NO PAGAR","COBRAR")</f>
        <v>COBRAR</v>
      </c>
      <c r="C813" s="241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1" t="str">
        <f>IF(Y812&lt;0,"NO PAGAR","COBRAR")</f>
        <v>COBRAR</v>
      </c>
      <c r="Y813" s="241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0" t="s">
        <v>16</v>
      </c>
      <c r="C814" s="240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0" t="s">
        <v>16</v>
      </c>
      <c r="Y814" s="240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36" t="s">
        <v>14</v>
      </c>
      <c r="F823" s="236"/>
      <c r="G823" s="236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36" t="s">
        <v>14</v>
      </c>
      <c r="AB823" s="236"/>
      <c r="AC823" s="236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1228</v>
      </c>
      <c r="F825" s="8">
        <v>58225299</v>
      </c>
      <c r="N825" s="236" t="s">
        <v>14</v>
      </c>
      <c r="O825" s="236"/>
      <c r="P825" s="236"/>
      <c r="Q825" s="236"/>
      <c r="R825" s="11">
        <f>SUM(R809:R824)</f>
        <v>0</v>
      </c>
      <c r="S825" s="8"/>
      <c r="V825" s="1"/>
      <c r="X825" s="18"/>
      <c r="Y825" s="15"/>
      <c r="AA825" t="s">
        <v>1228</v>
      </c>
      <c r="AB825" s="8" t="s">
        <v>1413</v>
      </c>
      <c r="AJ825" s="236" t="s">
        <v>14</v>
      </c>
      <c r="AK825" s="236"/>
      <c r="AL825" s="236"/>
      <c r="AM825" s="236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37" t="s">
        <v>32</v>
      </c>
      <c r="I844" s="237"/>
      <c r="J844" s="237"/>
      <c r="V844" s="1"/>
      <c r="AA844" s="237" t="s">
        <v>33</v>
      </c>
      <c r="AB844" s="237"/>
      <c r="AC844" s="237"/>
    </row>
    <row r="845" spans="1:43">
      <c r="H845" s="237"/>
      <c r="I845" s="237"/>
      <c r="J845" s="237"/>
      <c r="V845" s="1"/>
      <c r="AA845" s="237"/>
      <c r="AB845" s="237"/>
      <c r="AC845" s="237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38" t="s">
        <v>1409</v>
      </c>
      <c r="F849" s="238"/>
      <c r="G849" s="238"/>
      <c r="H849" s="238"/>
      <c r="V849" s="1"/>
      <c r="X849" s="3" t="s">
        <v>91</v>
      </c>
      <c r="Y849" s="4">
        <f>IF(B849="PAGADO",0,C854)</f>
        <v>0</v>
      </c>
      <c r="AA849" s="238" t="s">
        <v>1414</v>
      </c>
      <c r="AB849" s="238"/>
      <c r="AC849" s="238"/>
      <c r="AD849" s="238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39" t="str">
        <f>IF(Y854&lt;0,"NO PAGAR","COBRAR'")</f>
        <v>COBRAR'</v>
      </c>
      <c r="Y855" s="239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39" t="str">
        <f>IF(C854&lt;0,"NO PAGAR","COBRAR'")</f>
        <v>COBRAR'</v>
      </c>
      <c r="C856" s="239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0" t="s">
        <v>16</v>
      </c>
      <c r="C857" s="240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0" t="s">
        <v>16</v>
      </c>
      <c r="Y857" s="240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36" t="s">
        <v>14</v>
      </c>
      <c r="F865" s="236"/>
      <c r="G865" s="236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36" t="s">
        <v>14</v>
      </c>
      <c r="AB865" s="236"/>
      <c r="AC865" s="236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36" t="s">
        <v>14</v>
      </c>
      <c r="O867" s="236"/>
      <c r="P867" s="236"/>
      <c r="Q867" s="236"/>
      <c r="R867" s="11">
        <f>SUM(R851:R866)</f>
        <v>0</v>
      </c>
      <c r="S867" s="8"/>
      <c r="V867" s="1"/>
      <c r="X867" s="18"/>
      <c r="Y867" s="15"/>
      <c r="AA867" t="s">
        <v>1228</v>
      </c>
      <c r="AB867" s="8" t="s">
        <v>1415</v>
      </c>
      <c r="AJ867" s="236" t="s">
        <v>14</v>
      </c>
      <c r="AK867" s="236"/>
      <c r="AL867" s="236"/>
      <c r="AM867" s="236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2" t="s">
        <v>0</v>
      </c>
      <c r="AD888" s="242"/>
      <c r="AE888" s="242"/>
    </row>
    <row r="889" spans="2:41">
      <c r="H889" s="237" t="s">
        <v>1</v>
      </c>
      <c r="I889" s="237"/>
      <c r="J889" s="237"/>
      <c r="V889" s="1"/>
      <c r="AC889" s="242"/>
      <c r="AD889" s="242"/>
      <c r="AE889" s="242"/>
    </row>
    <row r="890" spans="2:41">
      <c r="H890" s="237"/>
      <c r="I890" s="237"/>
      <c r="J890" s="237"/>
      <c r="V890" s="1"/>
      <c r="AC890" s="242"/>
      <c r="AD890" s="242"/>
      <c r="AE890" s="242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38" t="s">
        <v>1412</v>
      </c>
      <c r="F894" s="238"/>
      <c r="G894" s="238"/>
      <c r="H894" s="238"/>
      <c r="V894" s="1"/>
      <c r="X894" s="3" t="s">
        <v>5</v>
      </c>
      <c r="Y894" s="4">
        <f>IF(B894="PAGADO",0,C899)</f>
        <v>0</v>
      </c>
      <c r="AA894" s="238" t="s">
        <v>41</v>
      </c>
      <c r="AB894" s="238"/>
      <c r="AC894" s="238"/>
      <c r="AD894" s="238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1" t="str">
        <f>IF(C899&lt;0,"NO PAGAR","COBRAR")</f>
        <v>COBRAR</v>
      </c>
      <c r="C900" s="241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1" t="str">
        <f>IF(Y899&lt;0,"NO PAGAR","COBRAR")</f>
        <v>COBRAR</v>
      </c>
      <c r="Y900" s="241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0" t="s">
        <v>16</v>
      </c>
      <c r="C901" s="240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0" t="s">
        <v>16</v>
      </c>
      <c r="Y901" s="240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36" t="s">
        <v>14</v>
      </c>
      <c r="F910" s="236"/>
      <c r="G910" s="236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36" t="s">
        <v>14</v>
      </c>
      <c r="AB910" s="236"/>
      <c r="AC910" s="236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36" t="s">
        <v>14</v>
      </c>
      <c r="O912" s="236"/>
      <c r="P912" s="236"/>
      <c r="Q912" s="236"/>
      <c r="R912" s="11">
        <f>SUM(R896:R911)</f>
        <v>0</v>
      </c>
      <c r="S912" s="8"/>
      <c r="V912" s="1"/>
      <c r="X912" s="18"/>
      <c r="Y912" s="15"/>
      <c r="AJ912" s="236" t="s">
        <v>14</v>
      </c>
      <c r="AK912" s="236"/>
      <c r="AL912" s="236"/>
      <c r="AM912" s="236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37" t="s">
        <v>32</v>
      </c>
      <c r="I934" s="237"/>
      <c r="J934" s="237"/>
      <c r="V934" s="1"/>
      <c r="AA934" s="237" t="s">
        <v>33</v>
      </c>
      <c r="AB934" s="237"/>
      <c r="AC934" s="237"/>
    </row>
    <row r="935" spans="1:43">
      <c r="H935" s="237"/>
      <c r="I935" s="237"/>
      <c r="J935" s="237"/>
      <c r="V935" s="1"/>
      <c r="AA935" s="237"/>
      <c r="AB935" s="237"/>
      <c r="AC935" s="237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38" t="s">
        <v>41</v>
      </c>
      <c r="F939" s="238"/>
      <c r="G939" s="238"/>
      <c r="H939" s="238"/>
      <c r="V939" s="1"/>
      <c r="X939" s="3" t="s">
        <v>67</v>
      </c>
      <c r="Y939" s="4">
        <f>IF(B1731="PAGADO",0,C944)</f>
        <v>0</v>
      </c>
      <c r="AA939" s="238" t="s">
        <v>1416</v>
      </c>
      <c r="AB939" s="238"/>
      <c r="AC939" s="238"/>
      <c r="AD939" s="238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1420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39" t="str">
        <f>IF(Y944&lt;0,"NO PAGAR","COBRAR'")</f>
        <v>COBRAR'</v>
      </c>
      <c r="Y945" s="239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39" t="str">
        <f>IF(C944&lt;0,"NO PAGAR","COBRAR'")</f>
        <v>COBRAR'</v>
      </c>
      <c r="C946" s="239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0" t="s">
        <v>16</v>
      </c>
      <c r="C947" s="240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0" t="s">
        <v>16</v>
      </c>
      <c r="Y947" s="240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36" t="s">
        <v>14</v>
      </c>
      <c r="F955" s="236"/>
      <c r="G955" s="236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36" t="s">
        <v>14</v>
      </c>
      <c r="AB955" s="236"/>
      <c r="AC955" s="236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36" t="s">
        <v>14</v>
      </c>
      <c r="O957" s="236"/>
      <c r="P957" s="236"/>
      <c r="Q957" s="236"/>
      <c r="R957" s="11">
        <f>SUM(R941:R956)</f>
        <v>0</v>
      </c>
      <c r="S957" s="8"/>
      <c r="V957" s="1"/>
      <c r="X957" s="18"/>
      <c r="Y957" s="15"/>
      <c r="AJ957" s="236" t="s">
        <v>14</v>
      </c>
      <c r="AK957" s="236"/>
      <c r="AL957" s="236"/>
      <c r="AM957" s="236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2" t="s">
        <v>0</v>
      </c>
      <c r="AD975" s="242"/>
      <c r="AE975" s="242"/>
    </row>
    <row r="976" spans="2:31">
      <c r="H976" s="237" t="s">
        <v>1</v>
      </c>
      <c r="I976" s="237"/>
      <c r="J976" s="237"/>
      <c r="V976" s="1"/>
      <c r="AC976" s="242"/>
      <c r="AD976" s="242"/>
      <c r="AE976" s="242"/>
    </row>
    <row r="977" spans="2:41">
      <c r="H977" s="237"/>
      <c r="I977" s="237"/>
      <c r="J977" s="237"/>
      <c r="V977" s="1"/>
      <c r="AC977" s="242"/>
      <c r="AD977" s="242"/>
      <c r="AE977" s="242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38" t="s">
        <v>1417</v>
      </c>
      <c r="F981" s="238"/>
      <c r="G981" s="238"/>
      <c r="H981" s="238"/>
      <c r="V981" s="1"/>
      <c r="X981" s="3" t="s">
        <v>5</v>
      </c>
      <c r="Y981" s="4">
        <f>IF(B981="PAGADO",0,C986)</f>
        <v>0</v>
      </c>
      <c r="AA981" s="238" t="s">
        <v>41</v>
      </c>
      <c r="AB981" s="238"/>
      <c r="AC981" s="238"/>
      <c r="AD981" s="238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41" t="str">
        <f>IF(C986&lt;0,"NO PAGAR","COBRAR")</f>
        <v>COBRAR</v>
      </c>
      <c r="C987" s="241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1" t="str">
        <f>IF(Y986&lt;0,"NO PAGAR","COBRAR")</f>
        <v>COBRAR</v>
      </c>
      <c r="Y987" s="241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40" t="s">
        <v>16</v>
      </c>
      <c r="C988" s="240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40" t="s">
        <v>16</v>
      </c>
      <c r="Y988" s="240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36" t="s">
        <v>14</v>
      </c>
      <c r="F997" s="236"/>
      <c r="G997" s="236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36" t="s">
        <v>14</v>
      </c>
      <c r="AB997" s="236"/>
      <c r="AC997" s="236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36" t="s">
        <v>14</v>
      </c>
      <c r="O999" s="236"/>
      <c r="P999" s="236"/>
      <c r="Q999" s="236"/>
      <c r="R999" s="11">
        <f>SUM(R983:R998)</f>
        <v>0</v>
      </c>
      <c r="S999" s="8"/>
      <c r="V999" s="1"/>
      <c r="X999" s="18"/>
      <c r="Y999" s="15"/>
      <c r="AJ999" s="236" t="s">
        <v>14</v>
      </c>
      <c r="AK999" s="236"/>
      <c r="AL999" s="236"/>
      <c r="AM999" s="236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37" t="s">
        <v>32</v>
      </c>
      <c r="I1021" s="237"/>
      <c r="J1021" s="237"/>
      <c r="V1021" s="1"/>
      <c r="AA1021" s="237" t="s">
        <v>33</v>
      </c>
      <c r="AB1021" s="237"/>
      <c r="AC1021" s="237"/>
    </row>
    <row r="1022" spans="1:43">
      <c r="H1022" s="237"/>
      <c r="I1022" s="237"/>
      <c r="J1022" s="237"/>
      <c r="V1022" s="1"/>
      <c r="AA1022" s="237"/>
      <c r="AB1022" s="237"/>
      <c r="AC1022" s="237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1382</v>
      </c>
      <c r="C1024" s="4">
        <f>IF(X981="PAGADO",0,C986)</f>
        <v>0</v>
      </c>
      <c r="E1024" s="238" t="s">
        <v>1374</v>
      </c>
      <c r="F1024" s="238"/>
      <c r="G1024" s="238"/>
      <c r="H1024" s="238"/>
      <c r="V1024" s="1"/>
      <c r="X1024" s="3" t="s">
        <v>5</v>
      </c>
      <c r="Y1024" s="4">
        <f>IF(B1824="PAGADO",0,C1029)</f>
        <v>550</v>
      </c>
      <c r="AA1024" s="238" t="s">
        <v>41</v>
      </c>
      <c r="AB1024" s="238"/>
      <c r="AC1024" s="238"/>
      <c r="AD1024" s="238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1421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39" t="str">
        <f>IF(Y1029&lt;0,"NO PAGAR","COBRAR'")</f>
        <v>COBRAR'</v>
      </c>
      <c r="Y1030" s="239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39" t="str">
        <f>IF(C1029&lt;0,"NO PAGAR","COBRAR'")</f>
        <v>COBRAR'</v>
      </c>
      <c r="C1031" s="239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40" t="s">
        <v>16</v>
      </c>
      <c r="C1032" s="240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40" t="s">
        <v>16</v>
      </c>
      <c r="Y1032" s="240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36" t="s">
        <v>14</v>
      </c>
      <c r="F1040" s="236"/>
      <c r="G1040" s="236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36" t="s">
        <v>14</v>
      </c>
      <c r="AB1040" s="236"/>
      <c r="AC1040" s="236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36" t="s">
        <v>14</v>
      </c>
      <c r="O1042" s="236"/>
      <c r="P1042" s="236"/>
      <c r="Q1042" s="236"/>
      <c r="R1042" s="11">
        <f>SUM(R1026:R1041)</f>
        <v>0</v>
      </c>
      <c r="S1042" s="8"/>
      <c r="V1042" s="1"/>
      <c r="X1042" s="18"/>
      <c r="Y1042" s="15"/>
      <c r="AJ1042" s="236" t="s">
        <v>14</v>
      </c>
      <c r="AK1042" s="236"/>
      <c r="AL1042" s="236"/>
      <c r="AM1042" s="236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1228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52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1350</v>
      </c>
      <c r="C8" s="4"/>
      <c r="E8" s="238" t="s">
        <v>1416</v>
      </c>
      <c r="F8" s="238"/>
      <c r="G8" s="238"/>
      <c r="H8" s="238"/>
      <c r="V8" s="1"/>
      <c r="X8" s="3" t="s">
        <v>861</v>
      </c>
      <c r="Y8" s="4">
        <f>IF(B8="PAGADO",0,C13)</f>
        <v>550</v>
      </c>
      <c r="AA8" s="238" t="s">
        <v>1422</v>
      </c>
      <c r="AB8" s="238"/>
      <c r="AC8" s="238"/>
      <c r="AD8" s="238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 ht="15" customHeight="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38" t="s">
        <v>1343</v>
      </c>
      <c r="F53" s="238"/>
      <c r="G53" s="238"/>
      <c r="H53" s="238"/>
      <c r="V53" s="1"/>
      <c r="X53" s="3" t="s">
        <v>67</v>
      </c>
      <c r="Y53" s="4">
        <f>IF(B53="PAGADO",0,C58)</f>
        <v>0</v>
      </c>
      <c r="AA53" s="238" t="s">
        <v>1423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42" t="s">
        <v>0</v>
      </c>
      <c r="AD93" s="242"/>
      <c r="AE93" s="242"/>
    </row>
    <row r="94" spans="2:31">
      <c r="H94" s="237" t="s">
        <v>1</v>
      </c>
      <c r="I94" s="237"/>
      <c r="J94" s="237"/>
      <c r="V94" s="1"/>
      <c r="AC94" s="242"/>
      <c r="AD94" s="242"/>
      <c r="AE94" s="242"/>
    </row>
    <row r="95" spans="2:31">
      <c r="H95" s="237"/>
      <c r="I95" s="237"/>
      <c r="J95" s="237"/>
      <c r="V95" s="1"/>
      <c r="AC95" s="242"/>
      <c r="AD95" s="242"/>
      <c r="AE95" s="242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38" t="s">
        <v>1416</v>
      </c>
      <c r="F99" s="238"/>
      <c r="G99" s="238"/>
      <c r="H99" s="238"/>
      <c r="V99" s="1"/>
      <c r="X99" s="3" t="s">
        <v>1382</v>
      </c>
      <c r="Y99" s="4">
        <f>IF(B99="PAGADO",0,C104)</f>
        <v>0</v>
      </c>
      <c r="AA99" s="238" t="s">
        <v>1424</v>
      </c>
      <c r="AB99" s="238"/>
      <c r="AC99" s="238"/>
      <c r="AD99" s="238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41" t="str">
        <f>IF(C104&lt;0,"NO PAGAR","COBRAR")</f>
        <v>COBRAR</v>
      </c>
      <c r="C105" s="241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1" t="str">
        <f>IF(Y104&lt;0,"NO PAGAR","COBRAR")</f>
        <v>COBRAR</v>
      </c>
      <c r="Y105" s="241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40" t="s">
        <v>16</v>
      </c>
      <c r="C106" s="240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40" t="s">
        <v>16</v>
      </c>
      <c r="Y106" s="240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36" t="s">
        <v>14</v>
      </c>
      <c r="F115" s="236"/>
      <c r="G115" s="236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36" t="s">
        <v>14</v>
      </c>
      <c r="AB115" s="236"/>
      <c r="AC115" s="236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36" t="s">
        <v>14</v>
      </c>
      <c r="O117" s="236"/>
      <c r="P117" s="236"/>
      <c r="Q117" s="236"/>
      <c r="R117" s="11">
        <f>SUM(R101:R116)</f>
        <v>0</v>
      </c>
      <c r="S117" s="8"/>
      <c r="V117" s="1"/>
      <c r="X117" s="18"/>
      <c r="Y117" s="15"/>
      <c r="AJ117" s="236" t="s">
        <v>14</v>
      </c>
      <c r="AK117" s="236"/>
      <c r="AL117" s="236"/>
      <c r="AM117" s="236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37" t="s">
        <v>32</v>
      </c>
      <c r="I131" s="237"/>
      <c r="J131" s="237"/>
      <c r="V131" s="1"/>
      <c r="AA131" s="237" t="s">
        <v>33</v>
      </c>
      <c r="AB131" s="237"/>
      <c r="AC131" s="237"/>
    </row>
    <row r="132" spans="1:43">
      <c r="H132" s="237"/>
      <c r="I132" s="237"/>
      <c r="J132" s="237"/>
      <c r="V132" s="1"/>
      <c r="AA132" s="237"/>
      <c r="AB132" s="237"/>
      <c r="AC132" s="237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38" t="s">
        <v>41</v>
      </c>
      <c r="F136" s="238"/>
      <c r="G136" s="238"/>
      <c r="H136" s="238"/>
      <c r="V136" s="1"/>
      <c r="X136" s="3" t="s">
        <v>67</v>
      </c>
      <c r="Y136" s="4">
        <f>IF(B136="PAGADO",0,C141)</f>
        <v>0</v>
      </c>
      <c r="AA136" s="238" t="s">
        <v>41</v>
      </c>
      <c r="AB136" s="238"/>
      <c r="AC136" s="238"/>
      <c r="AD136" s="238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39" t="str">
        <f>IF(Y141&lt;0,"NO PAGAR","COBRAR'")</f>
        <v>COBRAR'</v>
      </c>
      <c r="Y142" s="239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39" t="str">
        <f>IF(C141&lt;0,"NO PAGAR","COBRAR'")</f>
        <v>COBRAR'</v>
      </c>
      <c r="C143" s="239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40" t="s">
        <v>16</v>
      </c>
      <c r="C144" s="240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0" t="s">
        <v>16</v>
      </c>
      <c r="Y144" s="240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36" t="s">
        <v>14</v>
      </c>
      <c r="F152" s="236"/>
      <c r="G152" s="236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36" t="s">
        <v>14</v>
      </c>
      <c r="AB152" s="236"/>
      <c r="AC152" s="236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36" t="s">
        <v>14</v>
      </c>
      <c r="O154" s="236"/>
      <c r="P154" s="236"/>
      <c r="Q154" s="236"/>
      <c r="R154" s="11">
        <f>SUM(R138:R153)</f>
        <v>0</v>
      </c>
      <c r="S154" s="8"/>
      <c r="V154" s="1"/>
      <c r="X154" s="18"/>
      <c r="Y154" s="15"/>
      <c r="AJ154" s="236" t="s">
        <v>14</v>
      </c>
      <c r="AK154" s="236"/>
      <c r="AL154" s="236"/>
      <c r="AM154" s="236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2" t="s">
        <v>0</v>
      </c>
      <c r="AD179" s="242"/>
      <c r="AE179" s="242"/>
    </row>
    <row r="180" spans="2:41">
      <c r="H180" s="237" t="s">
        <v>1</v>
      </c>
      <c r="I180" s="237"/>
      <c r="J180" s="237"/>
      <c r="V180" s="1"/>
      <c r="AC180" s="242"/>
      <c r="AD180" s="242"/>
      <c r="AE180" s="242"/>
    </row>
    <row r="181" spans="2:41">
      <c r="H181" s="237"/>
      <c r="I181" s="237"/>
      <c r="J181" s="237"/>
      <c r="V181" s="1"/>
      <c r="AC181" s="242"/>
      <c r="AD181" s="242"/>
      <c r="AE181" s="242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38" t="s">
        <v>41</v>
      </c>
      <c r="F185" s="238"/>
      <c r="G185" s="238"/>
      <c r="H185" s="238"/>
      <c r="V185" s="1"/>
      <c r="X185" s="3" t="s">
        <v>67</v>
      </c>
      <c r="Y185" s="4">
        <f>IF(B185="PAGADO",0,C190)</f>
        <v>0</v>
      </c>
      <c r="AA185" s="238" t="s">
        <v>41</v>
      </c>
      <c r="AB185" s="238"/>
      <c r="AC185" s="238"/>
      <c r="AD185" s="238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41" t="str">
        <f>IF(C190&lt;0,"NO PAGAR","COBRAR")</f>
        <v>COBRAR</v>
      </c>
      <c r="C191" s="241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41" t="str">
        <f>IF(Y190&lt;0,"NO PAGAR","COBRAR")</f>
        <v>COBRAR</v>
      </c>
      <c r="Y191" s="241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40" t="s">
        <v>16</v>
      </c>
      <c r="C192" s="240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0" t="s">
        <v>16</v>
      </c>
      <c r="Y192" s="240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36" t="s">
        <v>14</v>
      </c>
      <c r="F201" s="236"/>
      <c r="G201" s="236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36" t="s">
        <v>14</v>
      </c>
      <c r="AB201" s="236"/>
      <c r="AC201" s="236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36" t="s">
        <v>14</v>
      </c>
      <c r="O203" s="236"/>
      <c r="P203" s="236"/>
      <c r="Q203" s="236"/>
      <c r="R203" s="11">
        <f>SUM(R187:R202)</f>
        <v>0</v>
      </c>
      <c r="S203" s="8"/>
      <c r="V203" s="1"/>
      <c r="X203" s="18"/>
      <c r="Y203" s="15"/>
      <c r="AJ203" s="236" t="s">
        <v>14</v>
      </c>
      <c r="AK203" s="236"/>
      <c r="AL203" s="236"/>
      <c r="AM203" s="236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37" t="s">
        <v>32</v>
      </c>
      <c r="I225" s="237"/>
      <c r="J225" s="237"/>
      <c r="V225" s="1"/>
      <c r="AA225" s="237" t="s">
        <v>33</v>
      </c>
      <c r="AB225" s="237"/>
      <c r="AC225" s="237"/>
    </row>
    <row r="226" spans="2:41">
      <c r="H226" s="237"/>
      <c r="I226" s="237"/>
      <c r="J226" s="237"/>
      <c r="V226" s="1"/>
      <c r="AA226" s="237"/>
      <c r="AB226" s="237"/>
      <c r="AC226" s="237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38" t="s">
        <v>41</v>
      </c>
      <c r="F230" s="238"/>
      <c r="G230" s="238"/>
      <c r="H230" s="238"/>
      <c r="V230" s="1"/>
      <c r="X230" s="3" t="s">
        <v>5</v>
      </c>
      <c r="Y230" s="4" t="e">
        <f>IF(#REF!="PAGADO",0,C235)</f>
        <v>#REF!</v>
      </c>
      <c r="AA230" s="238" t="s">
        <v>41</v>
      </c>
      <c r="AB230" s="238"/>
      <c r="AC230" s="238"/>
      <c r="AD230" s="238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39" t="e">
        <f>IF(Y235&lt;0,"NO PAGAR","COBRAR'")</f>
        <v>#REF!</v>
      </c>
      <c r="Y236" s="239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39" t="str">
        <f>IF(C235&lt;0,"NO PAGAR","COBRAR'")</f>
        <v>COBRAR'</v>
      </c>
      <c r="C237" s="239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40" t="s">
        <v>16</v>
      </c>
      <c r="C238" s="240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0" t="s">
        <v>16</v>
      </c>
      <c r="Y238" s="240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36" t="s">
        <v>14</v>
      </c>
      <c r="F246" s="236"/>
      <c r="G246" s="236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36" t="s">
        <v>14</v>
      </c>
      <c r="AB246" s="236"/>
      <c r="AC246" s="236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36" t="s">
        <v>14</v>
      </c>
      <c r="O248" s="236"/>
      <c r="P248" s="236"/>
      <c r="Q248" s="236"/>
      <c r="R248" s="11">
        <f>SUM(R232:R247)</f>
        <v>0</v>
      </c>
      <c r="S248" s="8"/>
      <c r="V248" s="1"/>
      <c r="X248" s="18"/>
      <c r="Y248" s="15"/>
      <c r="AJ248" s="236" t="s">
        <v>14</v>
      </c>
      <c r="AK248" s="236"/>
      <c r="AL248" s="236"/>
      <c r="AM248" s="236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2" t="s">
        <v>0</v>
      </c>
      <c r="AD271" s="242"/>
      <c r="AE271" s="242"/>
    </row>
    <row r="272" spans="2:31">
      <c r="H272" s="237" t="s">
        <v>1</v>
      </c>
      <c r="I272" s="237"/>
      <c r="J272" s="237"/>
      <c r="V272" s="1"/>
      <c r="AC272" s="242"/>
      <c r="AD272" s="242"/>
      <c r="AE272" s="242"/>
    </row>
    <row r="273" spans="2:41">
      <c r="H273" s="237"/>
      <c r="I273" s="237"/>
      <c r="J273" s="237"/>
      <c r="V273" s="1"/>
      <c r="AC273" s="242"/>
      <c r="AD273" s="242"/>
      <c r="AE273" s="242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38" t="s">
        <v>41</v>
      </c>
      <c r="F277" s="238"/>
      <c r="G277" s="238"/>
      <c r="H277" s="238"/>
      <c r="V277" s="1"/>
      <c r="X277" s="3" t="s">
        <v>1382</v>
      </c>
      <c r="Y277" s="4" t="e">
        <f>IF(B277="PAGADO",0,C282)</f>
        <v>#REF!</v>
      </c>
      <c r="AA277" s="238" t="s">
        <v>1424</v>
      </c>
      <c r="AB277" s="238"/>
      <c r="AC277" s="238"/>
      <c r="AD277" s="238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1425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41" t="e">
        <f>IF(C282&lt;0,"NO PAGAR","COBRAR")</f>
        <v>#REF!</v>
      </c>
      <c r="C283" s="241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41" t="e">
        <f>IF(Y282&lt;0,"NO PAGAR","COBRAR")</f>
        <v>#REF!</v>
      </c>
      <c r="Y283" s="241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40" t="s">
        <v>16</v>
      </c>
      <c r="C284" s="240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0" t="s">
        <v>16</v>
      </c>
      <c r="Y284" s="240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36" t="s">
        <v>14</v>
      </c>
      <c r="F293" s="236"/>
      <c r="G293" s="236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36" t="s">
        <v>14</v>
      </c>
      <c r="AB293" s="236"/>
      <c r="AC293" s="236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36" t="s">
        <v>14</v>
      </c>
      <c r="O295" s="236"/>
      <c r="P295" s="236"/>
      <c r="Q295" s="236"/>
      <c r="R295" s="11">
        <f>SUM(R279:R294)</f>
        <v>0</v>
      </c>
      <c r="S295" s="8"/>
      <c r="V295" s="1"/>
      <c r="X295" s="18"/>
      <c r="Y295" s="15"/>
      <c r="AJ295" s="236" t="s">
        <v>14</v>
      </c>
      <c r="AK295" s="236"/>
      <c r="AL295" s="236"/>
      <c r="AM295" s="236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37" t="s">
        <v>32</v>
      </c>
      <c r="I317" s="237"/>
      <c r="J317" s="237"/>
      <c r="V317" s="1"/>
      <c r="AA317" s="237" t="s">
        <v>33</v>
      </c>
      <c r="AB317" s="237"/>
      <c r="AC317" s="237"/>
    </row>
    <row r="318" spans="1:43">
      <c r="H318" s="237"/>
      <c r="I318" s="237"/>
      <c r="J318" s="237"/>
      <c r="V318" s="1"/>
      <c r="AA318" s="237"/>
      <c r="AB318" s="237"/>
      <c r="AC318" s="237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38" t="s">
        <v>41</v>
      </c>
      <c r="F322" s="238"/>
      <c r="G322" s="238"/>
      <c r="H322" s="238"/>
      <c r="V322" s="1"/>
      <c r="X322" s="3" t="s">
        <v>5</v>
      </c>
      <c r="Y322" s="4" t="e">
        <f>IF(B1061="PAGADO",0,C327)</f>
        <v>#REF!</v>
      </c>
      <c r="AA322" s="238" t="s">
        <v>41</v>
      </c>
      <c r="AB322" s="238"/>
      <c r="AC322" s="238"/>
      <c r="AD322" s="238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39" t="e">
        <f>IF(Y327&lt;0,"NO PAGAR","COBRAR'")</f>
        <v>#REF!</v>
      </c>
      <c r="Y328" s="239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39" t="e">
        <f>IF(C327&lt;0,"NO PAGAR","COBRAR'")</f>
        <v>#REF!</v>
      </c>
      <c r="C329" s="239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40" t="s">
        <v>16</v>
      </c>
      <c r="C330" s="240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0" t="s">
        <v>16</v>
      </c>
      <c r="Y330" s="240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36" t="s">
        <v>14</v>
      </c>
      <c r="F338" s="236"/>
      <c r="G338" s="236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36" t="s">
        <v>14</v>
      </c>
      <c r="AB338" s="236"/>
      <c r="AC338" s="236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36" t="s">
        <v>14</v>
      </c>
      <c r="O340" s="236"/>
      <c r="P340" s="236"/>
      <c r="Q340" s="236"/>
      <c r="R340" s="11">
        <f>SUM(R324:R339)</f>
        <v>0</v>
      </c>
      <c r="S340" s="8"/>
      <c r="V340" s="1"/>
      <c r="X340" s="18"/>
      <c r="Y340" s="15"/>
      <c r="AJ340" s="236" t="s">
        <v>14</v>
      </c>
      <c r="AK340" s="236"/>
      <c r="AL340" s="236"/>
      <c r="AM340" s="236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42" t="s">
        <v>0</v>
      </c>
      <c r="AD364" s="242"/>
      <c r="AE364" s="242"/>
    </row>
    <row r="365" spans="8:31">
      <c r="H365" s="237" t="s">
        <v>1</v>
      </c>
      <c r="I365" s="237"/>
      <c r="J365" s="237"/>
      <c r="V365" s="1"/>
      <c r="AC365" s="242"/>
      <c r="AD365" s="242"/>
      <c r="AE365" s="242"/>
    </row>
    <row r="366" spans="8:31">
      <c r="H366" s="237"/>
      <c r="I366" s="237"/>
      <c r="J366" s="237"/>
      <c r="V366" s="1"/>
      <c r="AC366" s="242"/>
      <c r="AD366" s="242"/>
      <c r="AE366" s="242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38" t="s">
        <v>41</v>
      </c>
      <c r="F370" s="238"/>
      <c r="G370" s="238"/>
      <c r="H370" s="238"/>
      <c r="V370" s="1"/>
      <c r="X370" s="3" t="s">
        <v>5</v>
      </c>
      <c r="Y370" s="4" t="e">
        <f>IF(B370="PAGADO",0,C375)</f>
        <v>#REF!</v>
      </c>
      <c r="AA370" s="238" t="s">
        <v>41</v>
      </c>
      <c r="AB370" s="238"/>
      <c r="AC370" s="238"/>
      <c r="AD370" s="238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41" t="e">
        <f>IF(C375&lt;0,"NO PAGAR","COBRAR")</f>
        <v>#REF!</v>
      </c>
      <c r="C376" s="241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1" t="e">
        <f>IF(Y375&lt;0,"NO PAGAR","COBRAR")</f>
        <v>#REF!</v>
      </c>
      <c r="Y376" s="241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40" t="s">
        <v>16</v>
      </c>
      <c r="C377" s="240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40" t="s">
        <v>16</v>
      </c>
      <c r="Y377" s="240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36" t="s">
        <v>14</v>
      </c>
      <c r="F386" s="236"/>
      <c r="G386" s="236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36" t="s">
        <v>14</v>
      </c>
      <c r="AB386" s="236"/>
      <c r="AC386" s="236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36" t="s">
        <v>14</v>
      </c>
      <c r="O388" s="236"/>
      <c r="P388" s="236"/>
      <c r="Q388" s="236"/>
      <c r="R388" s="11">
        <f>SUM(R372:R387)</f>
        <v>0</v>
      </c>
      <c r="S388" s="8"/>
      <c r="V388" s="1"/>
      <c r="X388" s="18"/>
      <c r="Y388" s="15"/>
      <c r="AJ388" s="236" t="s">
        <v>14</v>
      </c>
      <c r="AK388" s="236"/>
      <c r="AL388" s="236"/>
      <c r="AM388" s="236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37" t="s">
        <v>32</v>
      </c>
      <c r="I410" s="237"/>
      <c r="J410" s="237"/>
      <c r="V410" s="1"/>
      <c r="AA410" s="237" t="s">
        <v>33</v>
      </c>
      <c r="AB410" s="237"/>
      <c r="AC410" s="237"/>
    </row>
    <row r="411" spans="1:43">
      <c r="H411" s="237"/>
      <c r="I411" s="237"/>
      <c r="J411" s="237"/>
      <c r="V411" s="1"/>
      <c r="AA411" s="237"/>
      <c r="AB411" s="237"/>
      <c r="AC411" s="237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38" t="s">
        <v>41</v>
      </c>
      <c r="F415" s="238"/>
      <c r="G415" s="238"/>
      <c r="H415" s="238"/>
      <c r="V415" s="1"/>
      <c r="X415" s="3" t="s">
        <v>861</v>
      </c>
      <c r="Y415" s="4" t="e">
        <f>IF(B1154="PAGADO",0,C420)</f>
        <v>#REF!</v>
      </c>
      <c r="AA415" s="238" t="s">
        <v>1400</v>
      </c>
      <c r="AB415" s="238"/>
      <c r="AC415" s="238"/>
      <c r="AD415" s="238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1426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39" t="e">
        <f>IF(Y420&lt;0,"NO PAGAR","COBRAR'")</f>
        <v>#REF!</v>
      </c>
      <c r="Y421" s="239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39" t="e">
        <f>IF(C420&lt;0,"NO PAGAR","COBRAR'")</f>
        <v>#REF!</v>
      </c>
      <c r="C422" s="239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0" t="s">
        <v>16</v>
      </c>
      <c r="C423" s="240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0" t="s">
        <v>16</v>
      </c>
      <c r="Y423" s="24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36" t="s">
        <v>14</v>
      </c>
      <c r="F431" s="236"/>
      <c r="G431" s="236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36" t="s">
        <v>14</v>
      </c>
      <c r="AB431" s="236"/>
      <c r="AC431" s="236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36" t="s">
        <v>14</v>
      </c>
      <c r="O433" s="236"/>
      <c r="P433" s="236"/>
      <c r="Q433" s="236"/>
      <c r="R433" s="11">
        <f>SUM(R417:R432)</f>
        <v>0</v>
      </c>
      <c r="S433" s="8"/>
      <c r="V433" s="1"/>
      <c r="X433" s="18"/>
      <c r="Y433" s="15"/>
      <c r="AJ433" s="236" t="s">
        <v>14</v>
      </c>
      <c r="AK433" s="236"/>
      <c r="AL433" s="236"/>
      <c r="AM433" s="236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42" t="s">
        <v>0</v>
      </c>
      <c r="AD454" s="242"/>
      <c r="AE454" s="242"/>
    </row>
    <row r="455" spans="2:41">
      <c r="H455" s="237" t="s">
        <v>1</v>
      </c>
      <c r="I455" s="237"/>
      <c r="J455" s="237"/>
      <c r="V455" s="1"/>
      <c r="AC455" s="242"/>
      <c r="AD455" s="242"/>
      <c r="AE455" s="242"/>
    </row>
    <row r="456" spans="2:41">
      <c r="H456" s="237"/>
      <c r="I456" s="237"/>
      <c r="J456" s="237"/>
      <c r="V456" s="1"/>
      <c r="AC456" s="242"/>
      <c r="AD456" s="242"/>
      <c r="AE456" s="242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38" t="s">
        <v>41</v>
      </c>
      <c r="F460" s="238"/>
      <c r="G460" s="238"/>
      <c r="H460" s="238"/>
      <c r="V460" s="1"/>
      <c r="X460" s="3" t="s">
        <v>5</v>
      </c>
      <c r="Y460" s="4" t="e">
        <f>IF(B460="PAGADO",0,C465)</f>
        <v>#REF!</v>
      </c>
      <c r="AA460" s="238" t="s">
        <v>1427</v>
      </c>
      <c r="AB460" s="238"/>
      <c r="AC460" s="238"/>
      <c r="AD460" s="238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1428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41" t="e">
        <f>IF(C465&lt;0,"NO PAGAR","COBRAR")</f>
        <v>#REF!</v>
      </c>
      <c r="C466" s="241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1" t="e">
        <f>IF(Y465&lt;0,"NO PAGAR","COBRAR")</f>
        <v>#REF!</v>
      </c>
      <c r="Y466" s="241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40" t="s">
        <v>16</v>
      </c>
      <c r="C467" s="240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40" t="s">
        <v>16</v>
      </c>
      <c r="Y467" s="240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36" t="s">
        <v>14</v>
      </c>
      <c r="F476" s="236"/>
      <c r="G476" s="236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36" t="s">
        <v>14</v>
      </c>
      <c r="AB476" s="236"/>
      <c r="AC476" s="236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36" t="s">
        <v>14</v>
      </c>
      <c r="O478" s="236"/>
      <c r="P478" s="236"/>
      <c r="Q478" s="236"/>
      <c r="R478" s="11">
        <f>SUM(R462:R477)</f>
        <v>0</v>
      </c>
      <c r="S478" s="8"/>
      <c r="V478" s="1"/>
      <c r="X478" s="18"/>
      <c r="Y478" s="15"/>
      <c r="AJ478" s="236" t="s">
        <v>14</v>
      </c>
      <c r="AK478" s="236"/>
      <c r="AL478" s="236"/>
      <c r="AM478" s="236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37" t="s">
        <v>32</v>
      </c>
      <c r="I500" s="237"/>
      <c r="J500" s="237"/>
      <c r="V500" s="1"/>
      <c r="AA500" s="237" t="s">
        <v>33</v>
      </c>
      <c r="AB500" s="237"/>
      <c r="AC500" s="237"/>
    </row>
    <row r="501" spans="1:43">
      <c r="H501" s="237"/>
      <c r="I501" s="237"/>
      <c r="J501" s="237"/>
      <c r="V501" s="1"/>
      <c r="AA501" s="237"/>
      <c r="AB501" s="237"/>
      <c r="AC501" s="237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38" t="s">
        <v>1429</v>
      </c>
      <c r="F505" s="238"/>
      <c r="G505" s="238"/>
      <c r="H505" s="238"/>
      <c r="V505" s="1"/>
      <c r="X505" s="3" t="s">
        <v>861</v>
      </c>
      <c r="Y505" s="4">
        <f>IF(B505="PAGADO",0,C510)</f>
        <v>0</v>
      </c>
      <c r="AA505" s="238" t="s">
        <v>41</v>
      </c>
      <c r="AB505" s="238"/>
      <c r="AC505" s="238"/>
      <c r="AD505" s="238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1430</v>
      </c>
      <c r="G507" s="8" t="s">
        <v>477</v>
      </c>
      <c r="H507" s="10">
        <v>500</v>
      </c>
      <c r="I507" t="s">
        <v>1431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1399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39" t="e">
        <f>IF(Y510&lt;0,"NO PAGAR","COBRAR'")</f>
        <v>#REF!</v>
      </c>
      <c r="Y511" s="239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39" t="s">
        <v>1432</v>
      </c>
      <c r="C512" s="239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40" t="s">
        <v>16</v>
      </c>
      <c r="C513" s="240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40" t="s">
        <v>16</v>
      </c>
      <c r="Y513" s="240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36" t="s">
        <v>14</v>
      </c>
      <c r="F521" s="236"/>
      <c r="G521" s="236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36" t="s">
        <v>14</v>
      </c>
      <c r="AB521" s="236"/>
      <c r="AC521" s="236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36" t="s">
        <v>14</v>
      </c>
      <c r="O523" s="236"/>
      <c r="P523" s="236"/>
      <c r="Q523" s="236"/>
      <c r="R523" s="11">
        <f>SUM(R507:R522)</f>
        <v>0</v>
      </c>
      <c r="S523" s="8"/>
      <c r="V523" s="1"/>
      <c r="X523" s="18"/>
      <c r="Y523" s="15"/>
      <c r="AJ523" s="236" t="s">
        <v>14</v>
      </c>
      <c r="AK523" s="236"/>
      <c r="AL523" s="236"/>
      <c r="AM523" s="236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38" t="s">
        <v>41</v>
      </c>
      <c r="F552" s="238"/>
      <c r="G552" s="238"/>
      <c r="H552" s="238"/>
      <c r="V552" s="1"/>
      <c r="X552" s="3" t="s">
        <v>5</v>
      </c>
      <c r="Y552" s="4" t="e">
        <f>IF(B552="PAGADO",0,C557)</f>
        <v>#REF!</v>
      </c>
      <c r="AA552" s="238" t="s">
        <v>41</v>
      </c>
      <c r="AB552" s="238"/>
      <c r="AC552" s="238"/>
      <c r="AD552" s="238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1" t="e">
        <f>IF(C557&lt;0,"NO PAGAR","COBRAR")</f>
        <v>#REF!</v>
      </c>
      <c r="C558" s="241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1" t="e">
        <f>IF(Y557&lt;0,"NO PAGAR","COBRAR")</f>
        <v>#REF!</v>
      </c>
      <c r="Y558" s="241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0" t="s">
        <v>16</v>
      </c>
      <c r="C559" s="240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40" t="s">
        <v>16</v>
      </c>
      <c r="Y559" s="240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6" t="s">
        <v>14</v>
      </c>
      <c r="F568" s="236"/>
      <c r="G568" s="236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6" t="s">
        <v>14</v>
      </c>
      <c r="AB568" s="236"/>
      <c r="AC568" s="23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36" t="s">
        <v>14</v>
      </c>
      <c r="O570" s="236"/>
      <c r="P570" s="236"/>
      <c r="Q570" s="236"/>
      <c r="R570" s="11">
        <f>SUM(R554:R569)</f>
        <v>0</v>
      </c>
      <c r="S570" s="8"/>
      <c r="V570" s="1"/>
      <c r="X570" s="18"/>
      <c r="Y570" s="15"/>
      <c r="AJ570" s="236" t="s">
        <v>14</v>
      </c>
      <c r="AK570" s="236"/>
      <c r="AL570" s="236"/>
      <c r="AM570" s="236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37" t="s">
        <v>32</v>
      </c>
      <c r="I592" s="237"/>
      <c r="J592" s="237"/>
      <c r="V592" s="1"/>
      <c r="AA592" s="237" t="s">
        <v>33</v>
      </c>
      <c r="AB592" s="237"/>
      <c r="AC592" s="237"/>
    </row>
    <row r="593" spans="2:41">
      <c r="H593" s="237"/>
      <c r="I593" s="237"/>
      <c r="J593" s="237"/>
      <c r="V593" s="1"/>
      <c r="AA593" s="237"/>
      <c r="AB593" s="237"/>
      <c r="AC593" s="237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38" t="s">
        <v>41</v>
      </c>
      <c r="F597" s="238"/>
      <c r="G597" s="238"/>
      <c r="H597" s="238"/>
      <c r="V597" s="1"/>
      <c r="X597" s="3" t="s">
        <v>5</v>
      </c>
      <c r="Y597" s="4" t="e">
        <f>IF(B1350="PAGADO",0,C602)</f>
        <v>#REF!</v>
      </c>
      <c r="AA597" s="238" t="s">
        <v>41</v>
      </c>
      <c r="AB597" s="238"/>
      <c r="AC597" s="238"/>
      <c r="AD597" s="238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39" t="e">
        <f>IF(Y602&lt;0,"NO PAGAR","COBRAR'")</f>
        <v>#REF!</v>
      </c>
      <c r="Y603" s="239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39" t="e">
        <f>IF(C602&lt;0,"NO PAGAR","COBRAR'")</f>
        <v>#REF!</v>
      </c>
      <c r="C604" s="239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0" t="s">
        <v>16</v>
      </c>
      <c r="C605" s="240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40" t="s">
        <v>16</v>
      </c>
      <c r="Y605" s="240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36" t="s">
        <v>14</v>
      </c>
      <c r="F613" s="236"/>
      <c r="G613" s="236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36" t="s">
        <v>14</v>
      </c>
      <c r="AB613" s="236"/>
      <c r="AC613" s="236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36" t="s">
        <v>14</v>
      </c>
      <c r="O615" s="236"/>
      <c r="P615" s="236"/>
      <c r="Q615" s="236"/>
      <c r="R615" s="11">
        <f>SUM(R599:R614)</f>
        <v>0</v>
      </c>
      <c r="S615" s="8"/>
      <c r="V615" s="1"/>
      <c r="X615" s="18"/>
      <c r="Y615" s="15"/>
      <c r="AJ615" s="236" t="s">
        <v>14</v>
      </c>
      <c r="AK615" s="236"/>
      <c r="AL615" s="236"/>
      <c r="AM615" s="236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42" t="s">
        <v>0</v>
      </c>
      <c r="AD639" s="242"/>
      <c r="AE639" s="242"/>
    </row>
    <row r="640" spans="2:31">
      <c r="H640" s="237" t="s">
        <v>1</v>
      </c>
      <c r="I640" s="237"/>
      <c r="J640" s="237"/>
      <c r="V640" s="1"/>
      <c r="AC640" s="242"/>
      <c r="AD640" s="242"/>
      <c r="AE640" s="242"/>
    </row>
    <row r="641" spans="2:41">
      <c r="H641" s="237"/>
      <c r="I641" s="237"/>
      <c r="J641" s="237"/>
      <c r="V641" s="1"/>
      <c r="AC641" s="242"/>
      <c r="AD641" s="242"/>
      <c r="AE641" s="242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38" t="s">
        <v>41</v>
      </c>
      <c r="F645" s="238"/>
      <c r="G645" s="238"/>
      <c r="H645" s="238"/>
      <c r="V645" s="1"/>
      <c r="X645" s="3" t="s">
        <v>5</v>
      </c>
      <c r="Y645" s="4" t="e">
        <f>IF(B645="PAGADO",0,C650)</f>
        <v>#REF!</v>
      </c>
      <c r="AA645" s="238" t="s">
        <v>1383</v>
      </c>
      <c r="AB645" s="238"/>
      <c r="AC645" s="238"/>
      <c r="AD645" s="238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1433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41" t="e">
        <f>IF(C650&lt;0,"NO PAGAR","COBRAR")</f>
        <v>#REF!</v>
      </c>
      <c r="C651" s="241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1" t="e">
        <f>IF(Y650&lt;0,"NO PAGAR","COBRAR")</f>
        <v>#REF!</v>
      </c>
      <c r="Y651" s="241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0" t="s">
        <v>16</v>
      </c>
      <c r="C652" s="240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40" t="s">
        <v>16</v>
      </c>
      <c r="Y652" s="240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36" t="s">
        <v>14</v>
      </c>
      <c r="F661" s="236"/>
      <c r="G661" s="236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36" t="s">
        <v>14</v>
      </c>
      <c r="AB661" s="236"/>
      <c r="AC661" s="236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36" t="s">
        <v>14</v>
      </c>
      <c r="O663" s="236"/>
      <c r="P663" s="236"/>
      <c r="Q663" s="236"/>
      <c r="R663" s="11">
        <f>SUM(R647:R662)</f>
        <v>0</v>
      </c>
      <c r="S663" s="8"/>
      <c r="V663" s="1"/>
      <c r="X663" s="18"/>
      <c r="Y663" s="15"/>
      <c r="AJ663" s="236" t="s">
        <v>14</v>
      </c>
      <c r="AK663" s="236"/>
      <c r="AL663" s="236"/>
      <c r="AM663" s="236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37" t="s">
        <v>32</v>
      </c>
      <c r="I679" s="237"/>
      <c r="J679" s="237"/>
      <c r="V679" s="1"/>
      <c r="AA679" s="237" t="s">
        <v>33</v>
      </c>
      <c r="AB679" s="237"/>
      <c r="AC679" s="237"/>
    </row>
    <row r="680" spans="1:43">
      <c r="H680" s="237"/>
      <c r="I680" s="237"/>
      <c r="J680" s="237"/>
      <c r="V680" s="1"/>
      <c r="AA680" s="237"/>
      <c r="AB680" s="237"/>
      <c r="AC680" s="237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38" t="s">
        <v>1434</v>
      </c>
      <c r="F684" s="238"/>
      <c r="G684" s="238"/>
      <c r="H684" s="238"/>
      <c r="V684" s="1"/>
      <c r="X684" s="3" t="s">
        <v>67</v>
      </c>
      <c r="Y684" s="4">
        <f>IF(B684="PAGADO",0,C689)</f>
        <v>0</v>
      </c>
      <c r="AA684" s="238" t="s">
        <v>1339</v>
      </c>
      <c r="AB684" s="238"/>
      <c r="AC684" s="238"/>
      <c r="AD684" s="238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1435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39" t="e">
        <f>IF(Y689&lt;0,"NO PAGAR","COBRAR'")</f>
        <v>#REF!</v>
      </c>
      <c r="Y690" s="239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39" t="e">
        <f>IF(C689&lt;0,"NO PAGAR","COBRAR'")</f>
        <v>#REF!</v>
      </c>
      <c r="C691" s="239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0" t="s">
        <v>16</v>
      </c>
      <c r="C692" s="240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0" t="s">
        <v>16</v>
      </c>
      <c r="Y692" s="240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36" t="s">
        <v>14</v>
      </c>
      <c r="F700" s="236"/>
      <c r="G700" s="236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36" t="s">
        <v>14</v>
      </c>
      <c r="AB700" s="236"/>
      <c r="AC700" s="236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36" t="s">
        <v>14</v>
      </c>
      <c r="O702" s="236"/>
      <c r="P702" s="236"/>
      <c r="Q702" s="236"/>
      <c r="R702" s="11">
        <f>SUM(R686:R701)</f>
        <v>0</v>
      </c>
      <c r="S702" s="8"/>
      <c r="V702" s="1"/>
      <c r="X702" s="18"/>
      <c r="Y702" s="15"/>
      <c r="AJ702" s="236" t="s">
        <v>14</v>
      </c>
      <c r="AK702" s="236"/>
      <c r="AL702" s="236"/>
      <c r="AM702" s="236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42" t="s">
        <v>0</v>
      </c>
      <c r="AD719" s="242"/>
      <c r="AE719" s="242"/>
    </row>
    <row r="720" spans="2:31">
      <c r="H720" s="237" t="s">
        <v>1</v>
      </c>
      <c r="I720" s="237"/>
      <c r="J720" s="237"/>
      <c r="V720" s="1"/>
      <c r="AC720" s="242"/>
      <c r="AD720" s="242"/>
      <c r="AE720" s="242"/>
    </row>
    <row r="721" spans="2:41">
      <c r="H721" s="237"/>
      <c r="I721" s="237"/>
      <c r="J721" s="237"/>
      <c r="V721" s="1"/>
      <c r="AC721" s="242"/>
      <c r="AD721" s="242"/>
      <c r="AE721" s="242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38" t="s">
        <v>1352</v>
      </c>
      <c r="F725" s="238"/>
      <c r="G725" s="238"/>
      <c r="H725" s="238"/>
      <c r="V725" s="1"/>
      <c r="X725" s="3" t="s">
        <v>67</v>
      </c>
      <c r="Y725" s="4">
        <f>IF(B725="PAGADO",0,C730)</f>
        <v>0</v>
      </c>
      <c r="AA725" s="238" t="s">
        <v>1414</v>
      </c>
      <c r="AB725" s="238"/>
      <c r="AC725" s="238"/>
      <c r="AD725" s="238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41" t="str">
        <f>IF(C730&lt;0,"NO PAGAR","COBRAR")</f>
        <v>COBRAR</v>
      </c>
      <c r="C731" s="241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41" t="str">
        <f>IF(Y730&lt;0,"NO PAGAR","COBRAR")</f>
        <v>COBRAR</v>
      </c>
      <c r="Y731" s="241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40" t="s">
        <v>16</v>
      </c>
      <c r="C732" s="240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40" t="s">
        <v>16</v>
      </c>
      <c r="Y732" s="240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36" t="s">
        <v>14</v>
      </c>
      <c r="F741" s="236"/>
      <c r="G741" s="236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36" t="s">
        <v>14</v>
      </c>
      <c r="AB741" s="236"/>
      <c r="AC741" s="236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1436</v>
      </c>
      <c r="F743" s="162" t="s">
        <v>1437</v>
      </c>
      <c r="N743" s="236" t="s">
        <v>14</v>
      </c>
      <c r="O743" s="236"/>
      <c r="P743" s="236"/>
      <c r="Q743" s="236"/>
      <c r="R743" s="11">
        <f>SUM(R727:R742)</f>
        <v>0</v>
      </c>
      <c r="S743" s="8"/>
      <c r="V743" s="1"/>
      <c r="X743" s="18"/>
      <c r="Y743" s="15"/>
      <c r="AA743" t="s">
        <v>1436</v>
      </c>
      <c r="AB743" s="162">
        <v>1407</v>
      </c>
      <c r="AJ743" s="236" t="s">
        <v>14</v>
      </c>
      <c r="AK743" s="236"/>
      <c r="AL743" s="236"/>
      <c r="AM743" s="236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1438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1439</v>
      </c>
      <c r="H748" t="s">
        <v>1440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1408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37" t="s">
        <v>32</v>
      </c>
      <c r="I760" s="237"/>
      <c r="J760" s="237"/>
      <c r="V760" s="1"/>
      <c r="AA760" s="237" t="s">
        <v>33</v>
      </c>
      <c r="AB760" s="237"/>
      <c r="AC760" s="237"/>
    </row>
    <row r="761" spans="1:43">
      <c r="H761" s="237"/>
      <c r="I761" s="237"/>
      <c r="J761" s="237"/>
      <c r="V761" s="1"/>
      <c r="AA761" s="237"/>
      <c r="AB761" s="237"/>
      <c r="AC761" s="237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38" t="s">
        <v>41</v>
      </c>
      <c r="F763" s="238"/>
      <c r="G763" s="238"/>
      <c r="H763" s="238"/>
      <c r="V763" s="1"/>
      <c r="X763" s="3" t="s">
        <v>91</v>
      </c>
      <c r="Y763" s="4">
        <f>IF(B1536="PAGADO",0,C768)</f>
        <v>0</v>
      </c>
      <c r="AA763" s="238" t="s">
        <v>1343</v>
      </c>
      <c r="AB763" s="238"/>
      <c r="AC763" s="238"/>
      <c r="AD763" s="238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39" t="str">
        <f>IF(Y768&lt;0,"NO PAGAR","COBRAR'")</f>
        <v>COBRAR'</v>
      </c>
      <c r="Y769" s="239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39" t="str">
        <f>IF(C768&lt;0,"NO PAGAR","COBRAR'")</f>
        <v>COBRAR'</v>
      </c>
      <c r="C770" s="239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0" t="s">
        <v>16</v>
      </c>
      <c r="C771" s="240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0" t="s">
        <v>16</v>
      </c>
      <c r="Y771" s="240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36" t="s">
        <v>14</v>
      </c>
      <c r="F779" s="236"/>
      <c r="G779" s="236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36" t="s">
        <v>14</v>
      </c>
      <c r="AB779" s="236"/>
      <c r="AC779" s="236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36" t="s">
        <v>14</v>
      </c>
      <c r="O781" s="236"/>
      <c r="P781" s="236"/>
      <c r="Q781" s="236"/>
      <c r="R781" s="11">
        <f>SUM(R765:R780)</f>
        <v>0</v>
      </c>
      <c r="S781" s="8"/>
      <c r="V781" s="1"/>
      <c r="X781" s="18"/>
      <c r="Y781" s="15"/>
      <c r="AJ781" s="236" t="s">
        <v>14</v>
      </c>
      <c r="AK781" s="236"/>
      <c r="AL781" s="236"/>
      <c r="AM781" s="236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1436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37" t="s">
        <v>1</v>
      </c>
      <c r="H802" s="237"/>
      <c r="V802" s="1"/>
      <c r="AC802" s="242" t="s">
        <v>0</v>
      </c>
      <c r="AD802" s="242"/>
      <c r="AE802" s="242"/>
    </row>
    <row r="803" spans="2:41" ht="15" customHeight="1">
      <c r="G803" s="237"/>
      <c r="H803" s="237"/>
      <c r="I803" s="48"/>
      <c r="V803" s="1"/>
      <c r="AC803" s="242"/>
      <c r="AD803" s="242"/>
      <c r="AE803" s="242"/>
    </row>
    <row r="804" spans="2:41" ht="15" customHeight="1">
      <c r="G804" s="237"/>
      <c r="H804" s="237"/>
      <c r="I804" s="48"/>
      <c r="V804" s="1"/>
      <c r="AC804" s="242"/>
      <c r="AD804" s="242"/>
      <c r="AE804" s="242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38" t="s">
        <v>1441</v>
      </c>
      <c r="F806" s="238"/>
      <c r="G806" s="238"/>
      <c r="H806" s="238"/>
      <c r="V806" s="1"/>
      <c r="X806" s="3" t="s">
        <v>67</v>
      </c>
      <c r="Y806" s="4">
        <f>IF(B806="PAGADO",0,C811)</f>
        <v>0</v>
      </c>
      <c r="AA806" s="238" t="s">
        <v>1442</v>
      </c>
      <c r="AB806" s="238"/>
      <c r="AC806" s="238"/>
      <c r="AD806" s="238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1443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1397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41" t="str">
        <f>IF(C811&lt;0,"NO PAGAR","COBRAR")</f>
        <v>COBRAR</v>
      </c>
      <c r="C812" s="241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1" t="str">
        <f>IF(Y811&lt;0,"NO PAGAR","COBRAR")</f>
        <v>COBRAR</v>
      </c>
      <c r="Y812" s="241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0" t="s">
        <v>16</v>
      </c>
      <c r="C813" s="240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0" t="s">
        <v>16</v>
      </c>
      <c r="Y813" s="240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36" t="s">
        <v>14</v>
      </c>
      <c r="F822" s="236"/>
      <c r="G822" s="236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36" t="s">
        <v>14</v>
      </c>
      <c r="AB822" s="236"/>
      <c r="AC822" s="236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1228</v>
      </c>
      <c r="F824" s="8">
        <v>58225296</v>
      </c>
      <c r="N824" s="236" t="s">
        <v>14</v>
      </c>
      <c r="O824" s="236"/>
      <c r="P824" s="236"/>
      <c r="Q824" s="236"/>
      <c r="R824" s="11">
        <f>SUM(R808:R823)</f>
        <v>0</v>
      </c>
      <c r="S824" s="8"/>
      <c r="V824" s="1"/>
      <c r="X824" s="18"/>
      <c r="Y824" s="15"/>
      <c r="AA824" t="s">
        <v>1228</v>
      </c>
      <c r="AB824" s="8" t="s">
        <v>1444</v>
      </c>
      <c r="AJ824" s="236" t="s">
        <v>14</v>
      </c>
      <c r="AK824" s="236"/>
      <c r="AL824" s="236"/>
      <c r="AM824" s="236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1445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37" t="s">
        <v>32</v>
      </c>
      <c r="I843" s="237"/>
      <c r="J843" s="237"/>
      <c r="V843" s="1"/>
      <c r="AA843" s="237" t="s">
        <v>33</v>
      </c>
      <c r="AB843" s="237"/>
      <c r="AC843" s="237"/>
    </row>
    <row r="844" spans="1:43">
      <c r="H844" s="237"/>
      <c r="I844" s="237"/>
      <c r="J844" s="237"/>
      <c r="V844" s="1"/>
      <c r="AA844" s="237"/>
      <c r="AB844" s="237"/>
      <c r="AC844" s="237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38" t="s">
        <v>1416</v>
      </c>
      <c r="F846" s="238"/>
      <c r="G846" s="238"/>
      <c r="H846" s="238"/>
      <c r="V846" s="1"/>
      <c r="X846" s="3" t="s">
        <v>67</v>
      </c>
      <c r="Y846" s="4">
        <f>IF(B846="PAGADO",0,C851)</f>
        <v>0</v>
      </c>
      <c r="AA846" s="238" t="s">
        <v>1446</v>
      </c>
      <c r="AB846" s="238"/>
      <c r="AC846" s="238"/>
      <c r="AD846" s="238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39" t="str">
        <f>IF(Y851&lt;0,"NO PAGAR","COBRAR'")</f>
        <v>COBRAR'</v>
      </c>
      <c r="Y852" s="239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39" t="str">
        <f>IF(C851&lt;0,"NO PAGAR","COBRAR'")</f>
        <v>COBRAR'</v>
      </c>
      <c r="C853" s="239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0" t="s">
        <v>16</v>
      </c>
      <c r="C854" s="240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0" t="s">
        <v>16</v>
      </c>
      <c r="Y854" s="240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36" t="s">
        <v>14</v>
      </c>
      <c r="F862" s="236"/>
      <c r="G862" s="236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36" t="s">
        <v>14</v>
      </c>
      <c r="AB862" s="236"/>
      <c r="AC862" s="236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1228</v>
      </c>
      <c r="F864" s="8" t="s">
        <v>1444</v>
      </c>
      <c r="N864" s="236" t="s">
        <v>14</v>
      </c>
      <c r="O864" s="236"/>
      <c r="P864" s="236"/>
      <c r="Q864" s="236"/>
      <c r="R864" s="11">
        <f>SUM(R848:R863)</f>
        <v>0</v>
      </c>
      <c r="S864" s="8"/>
      <c r="V864" s="1"/>
      <c r="X864" s="18"/>
      <c r="Y864" s="15"/>
      <c r="AA864" t="s">
        <v>1228</v>
      </c>
      <c r="AB864" s="8" t="s">
        <v>1447</v>
      </c>
      <c r="AJ864" s="236" t="s">
        <v>14</v>
      </c>
      <c r="AK864" s="236"/>
      <c r="AL864" s="236"/>
      <c r="AM864" s="236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1445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42" t="s">
        <v>0</v>
      </c>
      <c r="AD885" s="242"/>
      <c r="AE885" s="242"/>
    </row>
    <row r="886" spans="2:41" ht="15" customHeight="1">
      <c r="F886" s="237" t="s">
        <v>1</v>
      </c>
      <c r="G886" s="237"/>
      <c r="H886" s="237"/>
      <c r="V886" s="1"/>
      <c r="AC886" s="242"/>
      <c r="AD886" s="242"/>
      <c r="AE886" s="242"/>
    </row>
    <row r="887" spans="2:41" ht="15" customHeight="1">
      <c r="F887" s="237"/>
      <c r="G887" s="237"/>
      <c r="H887" s="237"/>
      <c r="V887" s="1"/>
      <c r="AC887" s="242"/>
      <c r="AD887" s="242"/>
      <c r="AE887" s="242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38" t="s">
        <v>1448</v>
      </c>
      <c r="F889" s="238"/>
      <c r="G889" s="238"/>
      <c r="H889" s="238"/>
      <c r="V889" s="1"/>
      <c r="X889" s="3" t="s">
        <v>5</v>
      </c>
      <c r="Y889" s="4">
        <f>IF(B889="PAGADO",0,C894)</f>
        <v>0</v>
      </c>
      <c r="AA889" s="238" t="s">
        <v>41</v>
      </c>
      <c r="AB889" s="238"/>
      <c r="AC889" s="238"/>
      <c r="AD889" s="238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41" t="str">
        <f>IF(C894&lt;0,"NO PAGAR","COBRAR")</f>
        <v>COBRAR</v>
      </c>
      <c r="C895" s="241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41" t="str">
        <f>IF(Y894&lt;0,"NO PAGAR","COBRAR")</f>
        <v>COBRAR</v>
      </c>
      <c r="Y895" s="241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40" t="s">
        <v>16</v>
      </c>
      <c r="C896" s="240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40" t="s">
        <v>16</v>
      </c>
      <c r="Y896" s="240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36" t="s">
        <v>14</v>
      </c>
      <c r="F905" s="236"/>
      <c r="G905" s="236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36" t="s">
        <v>14</v>
      </c>
      <c r="AB905" s="236"/>
      <c r="AC905" s="236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36" t="s">
        <v>14</v>
      </c>
      <c r="O907" s="236"/>
      <c r="P907" s="236"/>
      <c r="Q907" s="236"/>
      <c r="R907" s="11">
        <f>SUM(R891:R906)</f>
        <v>0</v>
      </c>
      <c r="S907" s="8"/>
      <c r="V907" s="1"/>
      <c r="X907" s="18"/>
      <c r="Y907" s="15"/>
      <c r="AJ907" s="236" t="s">
        <v>14</v>
      </c>
      <c r="AK907" s="236"/>
      <c r="AL907" s="236"/>
      <c r="AM907" s="236"/>
      <c r="AN907" s="11">
        <f>SUM(AN891:AN906)</f>
        <v>0</v>
      </c>
      <c r="AO907" s="8"/>
    </row>
    <row r="908" spans="2:41">
      <c r="B908" s="18"/>
      <c r="C908" s="15"/>
      <c r="E908" t="s">
        <v>1228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37" t="s">
        <v>32</v>
      </c>
      <c r="I929" s="237"/>
      <c r="J929" s="237"/>
      <c r="V929" s="1"/>
      <c r="AA929" s="237" t="s">
        <v>33</v>
      </c>
      <c r="AB929" s="237"/>
      <c r="AC929" s="237"/>
    </row>
    <row r="930" spans="2:41">
      <c r="H930" s="237"/>
      <c r="I930" s="237"/>
      <c r="J930" s="237"/>
      <c r="V930" s="1"/>
      <c r="AA930" s="237"/>
      <c r="AB930" s="237"/>
      <c r="AC930" s="237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38" t="s">
        <v>1352</v>
      </c>
      <c r="F934" s="238"/>
      <c r="G934" s="238"/>
      <c r="H934" s="238"/>
      <c r="V934" s="1"/>
      <c r="X934" s="3" t="s">
        <v>5</v>
      </c>
      <c r="Y934" s="4">
        <f>IF(B934="PAGADO",0,C939)</f>
        <v>0</v>
      </c>
      <c r="AA934" s="238" t="s">
        <v>41</v>
      </c>
      <c r="AB934" s="238"/>
      <c r="AC934" s="238"/>
      <c r="AD934" s="238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39" t="str">
        <f>IF(Y939&lt;0,"NO PAGAR","COBRAR'")</f>
        <v>COBRAR'</v>
      </c>
      <c r="Y940" s="239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39" t="str">
        <f>IF(C939&lt;0,"NO PAGAR","COBRAR'")</f>
        <v>COBRAR'</v>
      </c>
      <c r="C941" s="239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40" t="s">
        <v>16</v>
      </c>
      <c r="C942" s="240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40" t="s">
        <v>16</v>
      </c>
      <c r="Y942" s="240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36" t="s">
        <v>14</v>
      </c>
      <c r="F950" s="236"/>
      <c r="G950" s="236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36" t="s">
        <v>14</v>
      </c>
      <c r="AB950" s="236"/>
      <c r="AC950" s="236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36" t="s">
        <v>14</v>
      </c>
      <c r="O952" s="236"/>
      <c r="P952" s="236"/>
      <c r="Q952" s="236"/>
      <c r="R952" s="11">
        <f>SUM(R936:R951)</f>
        <v>0</v>
      </c>
      <c r="S952" s="8"/>
      <c r="V952" s="1"/>
      <c r="X952" s="18"/>
      <c r="Y952" s="15"/>
      <c r="AJ952" s="236" t="s">
        <v>14</v>
      </c>
      <c r="AK952" s="236"/>
      <c r="AL952" s="236"/>
      <c r="AM952" s="236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42" t="s">
        <v>0</v>
      </c>
      <c r="AD976" s="242"/>
      <c r="AE976" s="242"/>
    </row>
    <row r="977" spans="2:41" ht="15" customHeight="1">
      <c r="G977" s="237" t="s">
        <v>1</v>
      </c>
      <c r="H977" s="237"/>
      <c r="I977" s="237"/>
      <c r="J977" s="149"/>
      <c r="V977" s="1"/>
      <c r="AC977" s="242"/>
      <c r="AD977" s="242"/>
      <c r="AE977" s="242"/>
    </row>
    <row r="978" spans="2:41" ht="15" customHeight="1">
      <c r="G978" s="237"/>
      <c r="H978" s="237"/>
      <c r="I978" s="237"/>
      <c r="J978" s="149"/>
      <c r="V978" s="1"/>
      <c r="AC978" s="242"/>
      <c r="AD978" s="242"/>
      <c r="AE978" s="242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38" t="s">
        <v>1352</v>
      </c>
      <c r="F980" s="238"/>
      <c r="G980" s="238"/>
      <c r="H980" s="238"/>
      <c r="V980" s="1"/>
      <c r="X980" s="3" t="s">
        <v>91</v>
      </c>
      <c r="Y980" s="4">
        <f>IF(B980="PAGADO",0,C985)</f>
        <v>0</v>
      </c>
      <c r="AA980" s="238" t="s">
        <v>1449</v>
      </c>
      <c r="AB980" s="238"/>
      <c r="AC980" s="238"/>
      <c r="AD980" s="238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1450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41" t="str">
        <f>IF(C985&lt;0,"NO PAGAR","COBRAR")</f>
        <v>COBRAR</v>
      </c>
      <c r="C986" s="241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1" t="str">
        <f>IF(Y985&lt;0,"NO PAGAR","COBRAR")</f>
        <v>COBRAR</v>
      </c>
      <c r="Y986" s="241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40" t="s">
        <v>16</v>
      </c>
      <c r="C987" s="240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0" t="s">
        <v>16</v>
      </c>
      <c r="Y987" s="240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36" t="s">
        <v>14</v>
      </c>
      <c r="F996" s="236"/>
      <c r="G996" s="236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36" t="s">
        <v>14</v>
      </c>
      <c r="AB996" s="236"/>
      <c r="AC996" s="236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36" t="s">
        <v>14</v>
      </c>
      <c r="O998" s="236"/>
      <c r="P998" s="236"/>
      <c r="Q998" s="236"/>
      <c r="R998" s="11">
        <f>SUM(R982:R997)</f>
        <v>0</v>
      </c>
      <c r="S998" s="8"/>
      <c r="V998" s="1"/>
      <c r="X998" s="18"/>
      <c r="Y998" s="15"/>
      <c r="AJ998" s="236" t="s">
        <v>14</v>
      </c>
      <c r="AK998" s="236"/>
      <c r="AL998" s="236"/>
      <c r="AM998" s="236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1228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37" t="s">
        <v>32</v>
      </c>
      <c r="I1014" s="237"/>
      <c r="J1014" s="237"/>
      <c r="V1014" s="1"/>
      <c r="AA1014" s="237" t="s">
        <v>33</v>
      </c>
      <c r="AB1014" s="237"/>
      <c r="AC1014" s="237"/>
    </row>
    <row r="1015" spans="1:43">
      <c r="H1015" s="237"/>
      <c r="I1015" s="237"/>
      <c r="J1015" s="237"/>
      <c r="V1015" s="1"/>
      <c r="AA1015" s="237"/>
      <c r="AB1015" s="237"/>
      <c r="AC1015" s="237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38" t="s">
        <v>1451</v>
      </c>
      <c r="F1019" s="238"/>
      <c r="G1019" s="238"/>
      <c r="H1019" s="238"/>
      <c r="V1019" s="1"/>
      <c r="X1019" s="3" t="s">
        <v>40</v>
      </c>
      <c r="Y1019" s="4">
        <f>IF(B1816="PAGADO",0,C1024)</f>
        <v>1070</v>
      </c>
      <c r="AA1019" s="238" t="s">
        <v>41</v>
      </c>
      <c r="AB1019" s="238"/>
      <c r="AC1019" s="238"/>
      <c r="AD1019" s="238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1452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39" t="str">
        <f>IF(Y1024&lt;0,"NO PAGAR","COBRAR'")</f>
        <v>COBRAR'</v>
      </c>
      <c r="Y1025" s="239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39" t="str">
        <f>IF(C1024&lt;0,"NO PAGAR","COBRAR'")</f>
        <v>COBRAR'</v>
      </c>
      <c r="C1026" s="239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40" t="s">
        <v>16</v>
      </c>
      <c r="C1027" s="240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40" t="s">
        <v>16</v>
      </c>
      <c r="Y1027" s="240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36" t="s">
        <v>14</v>
      </c>
      <c r="F1035" s="236"/>
      <c r="G1035" s="236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36" t="s">
        <v>14</v>
      </c>
      <c r="AB1035" s="236"/>
      <c r="AC1035" s="236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36" t="s">
        <v>14</v>
      </c>
      <c r="O1037" s="236"/>
      <c r="P1037" s="236"/>
      <c r="Q1037" s="236"/>
      <c r="R1037" s="11">
        <f>SUM(R1021:R1036)</f>
        <v>0</v>
      </c>
      <c r="S1037" s="8"/>
      <c r="V1037" s="1"/>
      <c r="X1037" s="18"/>
      <c r="Y1037" s="15"/>
      <c r="AJ1037" s="236" t="s">
        <v>14</v>
      </c>
      <c r="AK1037" s="236"/>
      <c r="AL1037" s="236"/>
      <c r="AM1037" s="236"/>
      <c r="AN1037" s="11">
        <f>SUM(AN1021:AN1036)</f>
        <v>0</v>
      </c>
      <c r="AO1037" s="8"/>
    </row>
    <row r="1038" spans="2:41">
      <c r="B1038" s="18"/>
      <c r="C1038" s="15"/>
      <c r="F1038" t="s">
        <v>1228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2" t="s">
        <v>0</v>
      </c>
      <c r="AD2" s="242"/>
      <c r="AE2" s="242"/>
    </row>
    <row r="3" spans="2:41">
      <c r="H3" s="237" t="s">
        <v>1</v>
      </c>
      <c r="I3" s="237"/>
      <c r="J3" s="237"/>
      <c r="V3" s="1"/>
      <c r="AC3" s="242"/>
      <c r="AD3" s="242"/>
      <c r="AE3" s="242"/>
    </row>
    <row r="4" spans="2:41">
      <c r="H4" s="237"/>
      <c r="I4" s="237"/>
      <c r="J4" s="237"/>
      <c r="V4" s="1"/>
      <c r="AC4" s="242"/>
      <c r="AD4" s="242"/>
      <c r="AE4" s="242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38" t="s">
        <v>1401</v>
      </c>
      <c r="F8" s="238"/>
      <c r="G8" s="238"/>
      <c r="H8" s="238"/>
      <c r="V8" s="1"/>
      <c r="X8" s="3" t="s">
        <v>67</v>
      </c>
      <c r="Y8" s="4">
        <f>IF(B8="PAGADO",0,C13)</f>
        <v>0</v>
      </c>
      <c r="AA8" s="238" t="s">
        <v>1193</v>
      </c>
      <c r="AB8" s="238"/>
      <c r="AC8" s="238"/>
      <c r="AD8" s="238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1453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41" t="str">
        <f>IF(C13&lt;0,"NO PAGAR","COBRAR")</f>
        <v>COBRAR</v>
      </c>
      <c r="C14" s="241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1" t="str">
        <f>IF(Y13&lt;0,"NO PAGAR","COBRAR")</f>
        <v>COBRAR</v>
      </c>
      <c r="Y14" s="241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40" t="s">
        <v>16</v>
      </c>
      <c r="C15" s="240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0" t="s">
        <v>16</v>
      </c>
      <c r="Y15" s="240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36" t="s">
        <v>14</v>
      </c>
      <c r="F24" s="236"/>
      <c r="G24" s="236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36" t="s">
        <v>14</v>
      </c>
      <c r="AB24" s="236"/>
      <c r="AC24" s="236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36" t="s">
        <v>14</v>
      </c>
      <c r="O26" s="236"/>
      <c r="P26" s="236"/>
      <c r="Q26" s="236"/>
      <c r="R26" s="11">
        <f>SUM(R10:R25)</f>
        <v>0</v>
      </c>
      <c r="S26" s="8"/>
      <c r="V26" s="1"/>
      <c r="X26" s="18"/>
      <c r="Y26" s="15"/>
      <c r="AJ26" s="236" t="s">
        <v>14</v>
      </c>
      <c r="AK26" s="236"/>
      <c r="AL26" s="236"/>
      <c r="AM26" s="236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37" t="s">
        <v>32</v>
      </c>
      <c r="I48" s="237"/>
      <c r="J48" s="237"/>
      <c r="V48" s="1"/>
      <c r="AA48" s="237" t="s">
        <v>33</v>
      </c>
      <c r="AB48" s="237"/>
      <c r="AC48" s="237"/>
    </row>
    <row r="49" spans="2:41">
      <c r="H49" s="237"/>
      <c r="I49" s="237"/>
      <c r="J49" s="237"/>
      <c r="V49" s="1"/>
      <c r="AA49" s="237"/>
      <c r="AB49" s="237"/>
      <c r="AC49" s="237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38" t="s">
        <v>1454</v>
      </c>
      <c r="F53" s="238"/>
      <c r="G53" s="238"/>
      <c r="H53" s="238"/>
      <c r="V53" s="1"/>
      <c r="X53" s="3" t="s">
        <v>5</v>
      </c>
      <c r="Y53" s="4">
        <f>IF(B53="PAGADO",0,C58)</f>
        <v>0</v>
      </c>
      <c r="AA53" s="238" t="s">
        <v>41</v>
      </c>
      <c r="AB53" s="238"/>
      <c r="AC53" s="238"/>
      <c r="AD53" s="238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39" t="str">
        <f>IF(Y58&lt;0,"NO PAGAR","COBRAR'")</f>
        <v>COBRAR'</v>
      </c>
      <c r="Y59" s="239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39" t="str">
        <f>IF(C58&lt;0,"NO PAGAR","COBRAR'")</f>
        <v>COBRAR'</v>
      </c>
      <c r="C60" s="239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0" t="s">
        <v>16</v>
      </c>
      <c r="C61" s="240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0" t="s">
        <v>16</v>
      </c>
      <c r="Y61" s="240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36" t="s">
        <v>14</v>
      </c>
      <c r="F69" s="236"/>
      <c r="G69" s="236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36" t="s">
        <v>14</v>
      </c>
      <c r="AB69" s="236"/>
      <c r="AC69" s="236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36" t="s">
        <v>14</v>
      </c>
      <c r="O71" s="236"/>
      <c r="P71" s="236"/>
      <c r="Q71" s="236"/>
      <c r="R71" s="11">
        <f>SUM(R55:R70)</f>
        <v>0</v>
      </c>
      <c r="S71" s="8"/>
      <c r="V71" s="1"/>
      <c r="X71" s="18"/>
      <c r="Y71" s="15"/>
      <c r="AJ71" s="236" t="s">
        <v>14</v>
      </c>
      <c r="AK71" s="236"/>
      <c r="AL71" s="236"/>
      <c r="AM71" s="236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2" t="s">
        <v>0</v>
      </c>
      <c r="AD100" s="242"/>
      <c r="AE100" s="242"/>
    </row>
    <row r="101" spans="2:41">
      <c r="H101" s="237" t="s">
        <v>1</v>
      </c>
      <c r="I101" s="237"/>
      <c r="J101" s="237"/>
      <c r="V101" s="1"/>
      <c r="AC101" s="242"/>
      <c r="AD101" s="242"/>
      <c r="AE101" s="242"/>
    </row>
    <row r="102" spans="2:41">
      <c r="H102" s="237"/>
      <c r="I102" s="237"/>
      <c r="J102" s="237"/>
      <c r="V102" s="1"/>
      <c r="AC102" s="242"/>
      <c r="AD102" s="242"/>
      <c r="AE102" s="242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38"/>
      <c r="F106" s="238"/>
      <c r="G106" s="238"/>
      <c r="H106" s="238"/>
      <c r="V106" s="1"/>
      <c r="X106" s="3" t="s">
        <v>5</v>
      </c>
      <c r="Y106" s="4">
        <f>IF(B106="PAGADO",0,C111)</f>
        <v>0</v>
      </c>
      <c r="AA106" s="238" t="s">
        <v>41</v>
      </c>
      <c r="AB106" s="238"/>
      <c r="AC106" s="238"/>
      <c r="AD106" s="238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1" t="str">
        <f>IF(C111&lt;0,"NO PAGAR","COBRAR")</f>
        <v>COBRAR</v>
      </c>
      <c r="C112" s="241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1" t="str">
        <f>IF(Y111&lt;0,"NO PAGAR","COBRAR")</f>
        <v>COBRAR</v>
      </c>
      <c r="Y112" s="241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0" t="s">
        <v>16</v>
      </c>
      <c r="C113" s="240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0" t="s">
        <v>16</v>
      </c>
      <c r="Y113" s="240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36" t="s">
        <v>14</v>
      </c>
      <c r="F122" s="236"/>
      <c r="G122" s="236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36" t="s">
        <v>14</v>
      </c>
      <c r="AB122" s="236"/>
      <c r="AC122" s="236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36" t="s">
        <v>14</v>
      </c>
      <c r="O124" s="236"/>
      <c r="P124" s="236"/>
      <c r="Q124" s="236"/>
      <c r="R124" s="11">
        <f>SUM(R108:R123)</f>
        <v>0</v>
      </c>
      <c r="S124" s="8"/>
      <c r="V124" s="1"/>
      <c r="X124" s="18"/>
      <c r="Y124" s="15"/>
      <c r="AJ124" s="236" t="s">
        <v>14</v>
      </c>
      <c r="AK124" s="236"/>
      <c r="AL124" s="236"/>
      <c r="AM124" s="236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37" t="s">
        <v>32</v>
      </c>
      <c r="I146" s="237"/>
      <c r="J146" s="237"/>
      <c r="V146" s="1"/>
      <c r="AA146" s="237" t="s">
        <v>33</v>
      </c>
      <c r="AB146" s="237"/>
      <c r="AC146" s="237"/>
    </row>
    <row r="147" spans="2:41">
      <c r="H147" s="237"/>
      <c r="I147" s="237"/>
      <c r="J147" s="237"/>
      <c r="V147" s="1"/>
      <c r="AA147" s="237"/>
      <c r="AB147" s="237"/>
      <c r="AC147" s="237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38" t="s">
        <v>1455</v>
      </c>
      <c r="F151" s="238"/>
      <c r="G151" s="238"/>
      <c r="H151" s="238"/>
      <c r="V151" s="1"/>
      <c r="X151" s="3" t="s">
        <v>5</v>
      </c>
      <c r="Y151" s="4">
        <f>IF(B151="PAGADO",0,C156)</f>
        <v>0</v>
      </c>
      <c r="AA151" s="238" t="s">
        <v>41</v>
      </c>
      <c r="AB151" s="238"/>
      <c r="AC151" s="238"/>
      <c r="AD151" s="238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39" t="str">
        <f>IF(Y156&lt;0,"NO PAGAR","COBRAR'")</f>
        <v>COBRAR'</v>
      </c>
      <c r="Y157" s="239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39" t="str">
        <f>IF(C156&lt;0,"NO PAGAR","COBRAR'")</f>
        <v>COBRAR'</v>
      </c>
      <c r="C158" s="239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0" t="s">
        <v>16</v>
      </c>
      <c r="C159" s="240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0" t="s">
        <v>16</v>
      </c>
      <c r="Y159" s="240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36" t="s">
        <v>14</v>
      </c>
      <c r="F167" s="236"/>
      <c r="G167" s="236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36" t="s">
        <v>14</v>
      </c>
      <c r="AB167" s="236"/>
      <c r="AC167" s="236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36" t="s">
        <v>14</v>
      </c>
      <c r="O169" s="236"/>
      <c r="P169" s="236"/>
      <c r="Q169" s="236"/>
      <c r="R169" s="11">
        <f>SUM(R153:R168)</f>
        <v>0</v>
      </c>
      <c r="S169" s="8"/>
      <c r="V169" s="1"/>
      <c r="X169" s="18"/>
      <c r="Y169" s="15"/>
      <c r="AJ169" s="236" t="s">
        <v>14</v>
      </c>
      <c r="AK169" s="236"/>
      <c r="AL169" s="236"/>
      <c r="AM169" s="236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2" t="s">
        <v>0</v>
      </c>
      <c r="AD185" s="242"/>
      <c r="AE185" s="242"/>
    </row>
    <row r="186" spans="2:41">
      <c r="H186" s="237" t="s">
        <v>1</v>
      </c>
      <c r="I186" s="237"/>
      <c r="J186" s="237"/>
      <c r="V186" s="1"/>
      <c r="AC186" s="242"/>
      <c r="AD186" s="242"/>
      <c r="AE186" s="242"/>
    </row>
    <row r="187" spans="2:41">
      <c r="H187" s="237"/>
      <c r="I187" s="237"/>
      <c r="J187" s="237"/>
      <c r="V187" s="1"/>
      <c r="AC187" s="242"/>
      <c r="AD187" s="242"/>
      <c r="AE187" s="242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38" t="s">
        <v>1207</v>
      </c>
      <c r="F191" s="238"/>
      <c r="G191" s="238"/>
      <c r="H191" s="238"/>
      <c r="V191" s="1"/>
      <c r="X191" s="3" t="s">
        <v>5</v>
      </c>
      <c r="Y191" s="4">
        <f>IF(B191="PAGADO",0,C196)</f>
        <v>0</v>
      </c>
      <c r="AA191" s="238" t="s">
        <v>41</v>
      </c>
      <c r="AB191" s="238"/>
      <c r="AC191" s="238"/>
      <c r="AD191" s="238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1" t="str">
        <f>IF(C196&lt;0,"NO PAGAR","COBRAR")</f>
        <v>COBRAR</v>
      </c>
      <c r="C197" s="241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1" t="str">
        <f>IF(Y196&lt;0,"NO PAGAR","COBRAR")</f>
        <v>COBRAR</v>
      </c>
      <c r="Y197" s="241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0" t="s">
        <v>16</v>
      </c>
      <c r="C198" s="240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0" t="s">
        <v>16</v>
      </c>
      <c r="Y198" s="240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36" t="s">
        <v>14</v>
      </c>
      <c r="F207" s="236"/>
      <c r="G207" s="236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36" t="s">
        <v>14</v>
      </c>
      <c r="AB207" s="236"/>
      <c r="AC207" s="236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36" t="s">
        <v>14</v>
      </c>
      <c r="O209" s="236"/>
      <c r="P209" s="236"/>
      <c r="Q209" s="236"/>
      <c r="R209" s="11">
        <f>SUM(R193:R208)</f>
        <v>0</v>
      </c>
      <c r="S209" s="8"/>
      <c r="V209" s="1"/>
      <c r="X209" s="18"/>
      <c r="Y209" s="15"/>
      <c r="AJ209" s="236" t="s">
        <v>14</v>
      </c>
      <c r="AK209" s="236"/>
      <c r="AL209" s="236"/>
      <c r="AM209" s="236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37" t="s">
        <v>32</v>
      </c>
      <c r="I231" s="237"/>
      <c r="J231" s="237"/>
      <c r="V231" s="1"/>
      <c r="AA231" s="237" t="s">
        <v>33</v>
      </c>
      <c r="AB231" s="237"/>
      <c r="AC231" s="237"/>
    </row>
    <row r="232" spans="1:43">
      <c r="H232" s="237"/>
      <c r="I232" s="237"/>
      <c r="J232" s="237"/>
      <c r="V232" s="1"/>
      <c r="AA232" s="237"/>
      <c r="AB232" s="237"/>
      <c r="AC232" s="237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38" t="s">
        <v>41</v>
      </c>
      <c r="F236" s="238"/>
      <c r="G236" s="238"/>
      <c r="H236" s="238"/>
      <c r="V236" s="1"/>
      <c r="X236" s="3" t="s">
        <v>67</v>
      </c>
      <c r="Y236" s="4">
        <f>IF(B1005="PAGADO",0,C241)</f>
        <v>0</v>
      </c>
      <c r="AA236" s="238" t="s">
        <v>1208</v>
      </c>
      <c r="AB236" s="238"/>
      <c r="AC236" s="238"/>
      <c r="AD236" s="238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1456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1457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1456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39" t="str">
        <f>IF(Y241&lt;0,"NO PAGAR","COBRAR'")</f>
        <v>COBRAR'</v>
      </c>
      <c r="Y242" s="239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1458</v>
      </c>
      <c r="AJ242" s="8"/>
      <c r="AK242" s="8"/>
      <c r="AL242" s="8"/>
      <c r="AM242" s="8"/>
      <c r="AN242" s="11"/>
      <c r="AO242" s="8"/>
    </row>
    <row r="243" spans="2:41" ht="23.25">
      <c r="B243" s="239" t="str">
        <f>IF(C241&lt;0,"NO PAGAR","COBRAR'")</f>
        <v>COBRAR'</v>
      </c>
      <c r="C243" s="239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1459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40" t="s">
        <v>16</v>
      </c>
      <c r="C244" s="240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0" t="s">
        <v>16</v>
      </c>
      <c r="Y244" s="240"/>
      <c r="AA244" s="9" t="s">
        <v>1460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36" t="s">
        <v>14</v>
      </c>
      <c r="F252" s="236"/>
      <c r="G252" s="236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36" t="s">
        <v>14</v>
      </c>
      <c r="AB252" s="236"/>
      <c r="AC252" s="236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36" t="s">
        <v>14</v>
      </c>
      <c r="O254" s="236"/>
      <c r="P254" s="236"/>
      <c r="Q254" s="236"/>
      <c r="R254" s="11">
        <f>SUM(R238:R253)</f>
        <v>0</v>
      </c>
      <c r="S254" s="8"/>
      <c r="V254" s="1"/>
      <c r="X254" s="18"/>
      <c r="Y254" s="15"/>
      <c r="AJ254" s="236" t="s">
        <v>14</v>
      </c>
      <c r="AK254" s="236"/>
      <c r="AL254" s="236"/>
      <c r="AM254" s="236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2" t="s">
        <v>0</v>
      </c>
      <c r="AD277" s="242"/>
      <c r="AE277" s="242"/>
    </row>
    <row r="278" spans="2:41">
      <c r="H278" s="237" t="s">
        <v>1</v>
      </c>
      <c r="I278" s="237"/>
      <c r="J278" s="237"/>
      <c r="V278" s="1"/>
      <c r="AC278" s="242"/>
      <c r="AD278" s="242"/>
      <c r="AE278" s="242"/>
    </row>
    <row r="279" spans="2:41">
      <c r="H279" s="237"/>
      <c r="I279" s="237"/>
      <c r="J279" s="237"/>
      <c r="V279" s="1"/>
      <c r="AC279" s="242"/>
      <c r="AD279" s="242"/>
      <c r="AE279" s="242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38" t="s">
        <v>41</v>
      </c>
      <c r="F283" s="238"/>
      <c r="G283" s="238"/>
      <c r="H283" s="238"/>
      <c r="V283" s="1"/>
      <c r="X283" s="3" t="s">
        <v>5</v>
      </c>
      <c r="Y283" s="4">
        <f>IF(B283="PAGADO",0,C288)</f>
        <v>0</v>
      </c>
      <c r="AA283" s="238" t="s">
        <v>41</v>
      </c>
      <c r="AB283" s="238"/>
      <c r="AC283" s="238"/>
      <c r="AD283" s="238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1" t="str">
        <f>IF(C288&lt;0,"NO PAGAR","COBRAR")</f>
        <v>COBRAR</v>
      </c>
      <c r="C289" s="241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1" t="str">
        <f>IF(Y288&lt;0,"NO PAGAR","COBRAR")</f>
        <v>COBRAR</v>
      </c>
      <c r="Y289" s="241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0" t="s">
        <v>16</v>
      </c>
      <c r="C290" s="240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0" t="s">
        <v>16</v>
      </c>
      <c r="Y290" s="240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36" t="s">
        <v>14</v>
      </c>
      <c r="F299" s="236"/>
      <c r="G299" s="236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36" t="s">
        <v>14</v>
      </c>
      <c r="AB299" s="236"/>
      <c r="AC299" s="236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36" t="s">
        <v>14</v>
      </c>
      <c r="O301" s="236"/>
      <c r="P301" s="236"/>
      <c r="Q301" s="236"/>
      <c r="R301" s="11">
        <f>SUM(R285:R300)</f>
        <v>0</v>
      </c>
      <c r="S301" s="8"/>
      <c r="V301" s="1"/>
      <c r="X301" s="18"/>
      <c r="Y301" s="15"/>
      <c r="AJ301" s="236" t="s">
        <v>14</v>
      </c>
      <c r="AK301" s="236"/>
      <c r="AL301" s="236"/>
      <c r="AM301" s="236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37" t="s">
        <v>32</v>
      </c>
      <c r="I323" s="237"/>
      <c r="J323" s="237"/>
      <c r="V323" s="1"/>
      <c r="AA323" s="237" t="s">
        <v>33</v>
      </c>
      <c r="AB323" s="237"/>
      <c r="AC323" s="237"/>
    </row>
    <row r="324" spans="1:43">
      <c r="H324" s="237"/>
      <c r="I324" s="237"/>
      <c r="J324" s="237"/>
      <c r="V324" s="1"/>
      <c r="AA324" s="237"/>
      <c r="AB324" s="237"/>
      <c r="AC324" s="237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38" t="s">
        <v>41</v>
      </c>
      <c r="F328" s="238"/>
      <c r="G328" s="238"/>
      <c r="H328" s="238"/>
      <c r="V328" s="1"/>
      <c r="X328" s="3" t="s">
        <v>67</v>
      </c>
      <c r="Y328" s="4">
        <f>IF(B1097="PAGADO",0,C333)</f>
        <v>0</v>
      </c>
      <c r="AA328" s="238" t="s">
        <v>1461</v>
      </c>
      <c r="AB328" s="238"/>
      <c r="AC328" s="238"/>
      <c r="AD328" s="238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1462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1462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1462</v>
      </c>
      <c r="AC332" s="8" t="s">
        <v>1463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1462</v>
      </c>
      <c r="AC333" s="8" t="s">
        <v>1463</v>
      </c>
      <c r="AD333" s="10">
        <v>10</v>
      </c>
      <c r="AE333" t="s">
        <v>1464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39" t="str">
        <f>IF(Y333&lt;0,"NO PAGAR","COBRAR'")</f>
        <v>COBRAR'</v>
      </c>
      <c r="Y334" s="239"/>
      <c r="AA334" s="9">
        <v>44979</v>
      </c>
      <c r="AB334" s="8" t="s">
        <v>1462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39" t="str">
        <f>IF(C333&lt;0,"NO PAGAR","COBRAR'")</f>
        <v>COBRAR'</v>
      </c>
      <c r="C335" s="239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1462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40" t="s">
        <v>16</v>
      </c>
      <c r="C336" s="240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0" t="s">
        <v>16</v>
      </c>
      <c r="Y336" s="240"/>
      <c r="AA336" s="9">
        <v>44987</v>
      </c>
      <c r="AB336" s="8" t="s">
        <v>1462</v>
      </c>
      <c r="AC336" s="8" t="s">
        <v>1463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1462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1462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1465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36" t="s">
        <v>14</v>
      </c>
      <c r="F344" s="236"/>
      <c r="G344" s="236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36" t="s">
        <v>14</v>
      </c>
      <c r="AB344" s="236"/>
      <c r="AC344" s="236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36" t="s">
        <v>14</v>
      </c>
      <c r="O346" s="236"/>
      <c r="P346" s="236"/>
      <c r="Q346" s="236"/>
      <c r="R346" s="11">
        <f>SUM(R330:R345)</f>
        <v>0</v>
      </c>
      <c r="S346" s="8"/>
      <c r="V346" s="1"/>
      <c r="X346" s="18"/>
      <c r="Y346" s="15"/>
      <c r="AJ346" s="236" t="s">
        <v>14</v>
      </c>
      <c r="AK346" s="236"/>
      <c r="AL346" s="236"/>
      <c r="AM346" s="236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42" t="s">
        <v>0</v>
      </c>
      <c r="AD363" s="242"/>
      <c r="AE363" s="242"/>
    </row>
    <row r="364" spans="2:31">
      <c r="H364" s="237" t="s">
        <v>1</v>
      </c>
      <c r="I364" s="237"/>
      <c r="J364" s="237"/>
      <c r="V364" s="1"/>
      <c r="AC364" s="242"/>
      <c r="AD364" s="242"/>
      <c r="AE364" s="242"/>
    </row>
    <row r="365" spans="2:31">
      <c r="H365" s="237"/>
      <c r="I365" s="237"/>
      <c r="J365" s="237"/>
      <c r="V365" s="1"/>
      <c r="AC365" s="242"/>
      <c r="AD365" s="242"/>
      <c r="AE365" s="242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38" t="s">
        <v>41</v>
      </c>
      <c r="F369" s="238"/>
      <c r="G369" s="238"/>
      <c r="H369" s="238"/>
      <c r="V369" s="1"/>
      <c r="X369" s="3" t="s">
        <v>5</v>
      </c>
      <c r="Y369" s="4">
        <f>IF(B369="PAGADO",0,C374)</f>
        <v>0</v>
      </c>
      <c r="AA369" s="238" t="s">
        <v>41</v>
      </c>
      <c r="AB369" s="238"/>
      <c r="AC369" s="238"/>
      <c r="AD369" s="238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41" t="str">
        <f>IF(C374&lt;0,"NO PAGAR","COBRAR")</f>
        <v>COBRAR</v>
      </c>
      <c r="C375" s="241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41" t="str">
        <f>IF(Y374&lt;0,"NO PAGAR","COBRAR")</f>
        <v>COBRAR</v>
      </c>
      <c r="Y375" s="241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40" t="s">
        <v>16</v>
      </c>
      <c r="C376" s="240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0" t="s">
        <v>16</v>
      </c>
      <c r="Y376" s="240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36" t="s">
        <v>14</v>
      </c>
      <c r="F385" s="236"/>
      <c r="G385" s="236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36" t="s">
        <v>14</v>
      </c>
      <c r="AB385" s="236"/>
      <c r="AC385" s="236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36" t="s">
        <v>14</v>
      </c>
      <c r="O387" s="236"/>
      <c r="P387" s="236"/>
      <c r="Q387" s="236"/>
      <c r="R387" s="11">
        <f>SUM(R371:R386)</f>
        <v>0</v>
      </c>
      <c r="S387" s="8"/>
      <c r="V387" s="1"/>
      <c r="X387" s="18"/>
      <c r="Y387" s="15"/>
      <c r="AJ387" s="236" t="s">
        <v>14</v>
      </c>
      <c r="AK387" s="236"/>
      <c r="AL387" s="236"/>
      <c r="AM387" s="236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37" t="s">
        <v>32</v>
      </c>
      <c r="I409" s="237"/>
      <c r="J409" s="237"/>
      <c r="V409" s="1"/>
      <c r="AA409" s="237" t="s">
        <v>33</v>
      </c>
      <c r="AB409" s="237"/>
      <c r="AC409" s="237"/>
    </row>
    <row r="410" spans="1:43">
      <c r="H410" s="237"/>
      <c r="I410" s="237"/>
      <c r="J410" s="237"/>
      <c r="V410" s="1"/>
      <c r="AA410" s="237"/>
      <c r="AB410" s="237"/>
      <c r="AC410" s="237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38" t="s">
        <v>1207</v>
      </c>
      <c r="F414" s="238"/>
      <c r="G414" s="238"/>
      <c r="H414" s="238"/>
      <c r="V414" s="1"/>
      <c r="X414" s="3" t="s">
        <v>5</v>
      </c>
      <c r="Y414" s="4">
        <f>IF(B414="PAGADO",0,C419)</f>
        <v>0</v>
      </c>
      <c r="AA414" s="238" t="s">
        <v>41</v>
      </c>
      <c r="AB414" s="238"/>
      <c r="AC414" s="238"/>
      <c r="AD414" s="238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1224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1466</v>
      </c>
      <c r="G417" s="8" t="s">
        <v>1467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1466</v>
      </c>
      <c r="G418" s="8" t="s">
        <v>1467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1466</v>
      </c>
      <c r="G419" s="8" t="s">
        <v>1467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1466</v>
      </c>
      <c r="G420" s="8" t="s">
        <v>1467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39" t="str">
        <f>IF(Y419&lt;0,"NO PAGAR","COBRAR'")</f>
        <v>COBRAR'</v>
      </c>
      <c r="Y420" s="239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39" t="str">
        <f>IF(C419&lt;0,"NO PAGAR","COBRAR'")</f>
        <v>COBRAR'</v>
      </c>
      <c r="C421" s="239"/>
      <c r="E421" s="9">
        <v>45015</v>
      </c>
      <c r="F421" s="8" t="s">
        <v>1466</v>
      </c>
      <c r="G421" s="8" t="s">
        <v>1467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40" t="s">
        <v>16</v>
      </c>
      <c r="C422" s="240"/>
      <c r="E422" s="9">
        <v>45017</v>
      </c>
      <c r="F422" s="8" t="s">
        <v>1466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40" t="s">
        <v>16</v>
      </c>
      <c r="Y422" s="240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1466</v>
      </c>
      <c r="G423" s="8" t="s">
        <v>1467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1466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1466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1466</v>
      </c>
      <c r="G426" s="8" t="s">
        <v>122</v>
      </c>
      <c r="H426" s="10">
        <v>10</v>
      </c>
      <c r="I426" t="s">
        <v>1468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1466</v>
      </c>
      <c r="G427" s="8" t="s">
        <v>1467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1466</v>
      </c>
      <c r="G428" s="8" t="s">
        <v>1467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1466</v>
      </c>
      <c r="G429" s="8" t="s">
        <v>1467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36" t="s">
        <v>14</v>
      </c>
      <c r="F430" s="236"/>
      <c r="G430" s="236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36" t="s">
        <v>14</v>
      </c>
      <c r="AB430" s="236"/>
      <c r="AC430" s="236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36" t="s">
        <v>14</v>
      </c>
      <c r="O432" s="236"/>
      <c r="P432" s="236"/>
      <c r="Q432" s="236"/>
      <c r="R432" s="11">
        <f>SUM(R416:R431)</f>
        <v>0</v>
      </c>
      <c r="S432" s="8"/>
      <c r="V432" s="1"/>
      <c r="X432" s="18"/>
      <c r="Y432" s="15"/>
      <c r="AJ432" s="236" t="s">
        <v>14</v>
      </c>
      <c r="AK432" s="236"/>
      <c r="AL432" s="236"/>
      <c r="AM432" s="236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42" t="s">
        <v>0</v>
      </c>
      <c r="AD453" s="242"/>
      <c r="AE453" s="242"/>
    </row>
    <row r="454" spans="2:41">
      <c r="H454" s="237" t="s">
        <v>1</v>
      </c>
      <c r="I454" s="237"/>
      <c r="J454" s="237"/>
      <c r="V454" s="1"/>
      <c r="AC454" s="242"/>
      <c r="AD454" s="242"/>
      <c r="AE454" s="242"/>
    </row>
    <row r="455" spans="2:41">
      <c r="H455" s="237"/>
      <c r="I455" s="237"/>
      <c r="J455" s="237"/>
      <c r="V455" s="1"/>
      <c r="AC455" s="242"/>
      <c r="AD455" s="242"/>
      <c r="AE455" s="242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38" t="s">
        <v>41</v>
      </c>
      <c r="F459" s="238"/>
      <c r="G459" s="238"/>
      <c r="H459" s="238"/>
      <c r="V459" s="1"/>
      <c r="X459" s="3" t="s">
        <v>5</v>
      </c>
      <c r="Y459" s="4">
        <f>IF(B459="PAGADO",0,C464)</f>
        <v>0</v>
      </c>
      <c r="AA459" s="238" t="s">
        <v>41</v>
      </c>
      <c r="AB459" s="238"/>
      <c r="AC459" s="238"/>
      <c r="AD459" s="238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41" t="str">
        <f>IF(C464&lt;0,"NO PAGAR","COBRAR")</f>
        <v>COBRAR</v>
      </c>
      <c r="C465" s="241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41" t="str">
        <f>IF(Y464&lt;0,"NO PAGAR","COBRAR")</f>
        <v>COBRAR</v>
      </c>
      <c r="Y465" s="241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40" t="s">
        <v>16</v>
      </c>
      <c r="C466" s="240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0" t="s">
        <v>16</v>
      </c>
      <c r="Y466" s="240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36" t="s">
        <v>14</v>
      </c>
      <c r="F475" s="236"/>
      <c r="G475" s="236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36" t="s">
        <v>14</v>
      </c>
      <c r="AB475" s="236"/>
      <c r="AC475" s="236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36" t="s">
        <v>14</v>
      </c>
      <c r="O477" s="236"/>
      <c r="P477" s="236"/>
      <c r="Q477" s="236"/>
      <c r="R477" s="11">
        <f>SUM(R461:R476)</f>
        <v>0</v>
      </c>
      <c r="S477" s="8"/>
      <c r="V477" s="1"/>
      <c r="X477" s="18"/>
      <c r="Y477" s="15"/>
      <c r="AJ477" s="236" t="s">
        <v>14</v>
      </c>
      <c r="AK477" s="236"/>
      <c r="AL477" s="236"/>
      <c r="AM477" s="236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37" t="s">
        <v>32</v>
      </c>
      <c r="I499" s="237"/>
      <c r="J499" s="237"/>
      <c r="V499" s="1"/>
      <c r="AA499" s="237" t="s">
        <v>33</v>
      </c>
      <c r="AB499" s="237"/>
      <c r="AC499" s="237"/>
    </row>
    <row r="500" spans="1:43">
      <c r="H500" s="237"/>
      <c r="I500" s="237"/>
      <c r="J500" s="237"/>
      <c r="V500" s="1"/>
      <c r="AA500" s="237"/>
      <c r="AB500" s="237"/>
      <c r="AC500" s="237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38" t="s">
        <v>1208</v>
      </c>
      <c r="F504" s="238"/>
      <c r="G504" s="238"/>
      <c r="H504" s="238"/>
      <c r="V504" s="1"/>
      <c r="X504" s="3" t="s">
        <v>5</v>
      </c>
      <c r="Y504" s="4">
        <f>IF(B504="PAGADO",0,C509)</f>
        <v>0</v>
      </c>
      <c r="AA504" s="238" t="s">
        <v>1469</v>
      </c>
      <c r="AB504" s="238"/>
      <c r="AC504" s="238"/>
      <c r="AD504" s="238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1470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1471</v>
      </c>
      <c r="H507" s="10">
        <v>10</v>
      </c>
      <c r="I507" t="s">
        <v>1472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1471</v>
      </c>
      <c r="H508" s="10">
        <v>10</v>
      </c>
      <c r="I508" t="s">
        <v>1473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1224</v>
      </c>
      <c r="G509" s="8" t="s">
        <v>573</v>
      </c>
      <c r="H509" s="10">
        <v>40</v>
      </c>
      <c r="I509" t="s">
        <v>1474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1475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39" t="str">
        <f>IF(Y509&lt;0,"NO PAGAR","COBRAR'")</f>
        <v>COBRAR'</v>
      </c>
      <c r="Y510" s="239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39" t="str">
        <f>IF(C509&lt;0,"NO PAGAR","COBRAR'")</f>
        <v>COBRAR'</v>
      </c>
      <c r="C511" s="239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40" t="s">
        <v>16</v>
      </c>
      <c r="C512" s="240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40" t="s">
        <v>16</v>
      </c>
      <c r="Y512" s="240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36" t="s">
        <v>14</v>
      </c>
      <c r="F520" s="236"/>
      <c r="G520" s="236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36" t="s">
        <v>14</v>
      </c>
      <c r="AB520" s="236"/>
      <c r="AC520" s="236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36" t="s">
        <v>14</v>
      </c>
      <c r="O522" s="236"/>
      <c r="P522" s="236"/>
      <c r="Q522" s="236"/>
      <c r="R522" s="11">
        <f>SUM(R506:R521)</f>
        <v>0</v>
      </c>
      <c r="S522" s="8"/>
      <c r="V522" s="1"/>
      <c r="X522" s="18"/>
      <c r="Y522" s="15"/>
      <c r="AJ522" s="236" t="s">
        <v>14</v>
      </c>
      <c r="AK522" s="236"/>
      <c r="AL522" s="236"/>
      <c r="AM522" s="236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2" t="s">
        <v>0</v>
      </c>
      <c r="AD546" s="242"/>
      <c r="AE546" s="242"/>
    </row>
    <row r="547" spans="2:41">
      <c r="H547" s="237" t="s">
        <v>1</v>
      </c>
      <c r="I547" s="237"/>
      <c r="J547" s="237"/>
      <c r="V547" s="1"/>
      <c r="AC547" s="242"/>
      <c r="AD547" s="242"/>
      <c r="AE547" s="242"/>
    </row>
    <row r="548" spans="2:41">
      <c r="H548" s="237"/>
      <c r="I548" s="237"/>
      <c r="J548" s="237"/>
      <c r="V548" s="1"/>
      <c r="AC548" s="242"/>
      <c r="AD548" s="242"/>
      <c r="AE548" s="242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38" t="s">
        <v>1208</v>
      </c>
      <c r="F552" s="238"/>
      <c r="G552" s="238"/>
      <c r="H552" s="238"/>
      <c r="V552" s="1"/>
      <c r="X552" s="3" t="s">
        <v>5</v>
      </c>
      <c r="Y552" s="4">
        <f>IF(B552="PAGADO",0,C557)</f>
        <v>0</v>
      </c>
      <c r="AA552" s="238" t="s">
        <v>41</v>
      </c>
      <c r="AB552" s="238"/>
      <c r="AC552" s="238"/>
      <c r="AD552" s="238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1476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1477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1477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1" t="str">
        <f>IF(C557&lt;0,"NO PAGAR","COBRAR")</f>
        <v>COBRAR</v>
      </c>
      <c r="C558" s="241"/>
      <c r="E558" s="9">
        <v>45041</v>
      </c>
      <c r="F558" s="8" t="s">
        <v>1477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41" t="str">
        <f>IF(Y557&lt;0,"NO PAGAR","COBRAR")</f>
        <v>COBRAR</v>
      </c>
      <c r="Y558" s="241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0" t="s">
        <v>16</v>
      </c>
      <c r="C559" s="240"/>
      <c r="E559" s="9">
        <v>45042</v>
      </c>
      <c r="F559" s="8" t="s">
        <v>1477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40" t="s">
        <v>16</v>
      </c>
      <c r="Y559" s="240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1478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1479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1467</v>
      </c>
      <c r="H564" s="10">
        <v>10</v>
      </c>
      <c r="I564" t="s">
        <v>1479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1479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1476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1479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36" t="s">
        <v>14</v>
      </c>
      <c r="AB568" s="236"/>
      <c r="AC568" s="236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36" t="s">
        <v>14</v>
      </c>
      <c r="O570" s="236"/>
      <c r="P570" s="236"/>
      <c r="Q570" s="236"/>
      <c r="R570" s="11">
        <f>SUM(R554:R569)</f>
        <v>0</v>
      </c>
      <c r="S570" s="8"/>
      <c r="V570" s="1"/>
      <c r="X570" s="18"/>
      <c r="Y570" s="15"/>
      <c r="AJ570" s="236" t="s">
        <v>14</v>
      </c>
      <c r="AK570" s="236"/>
      <c r="AL570" s="236"/>
      <c r="AM570" s="236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1480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36" t="s">
        <v>14</v>
      </c>
      <c r="G573" s="236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37" t="s">
        <v>32</v>
      </c>
      <c r="I586" s="237"/>
      <c r="J586" s="237"/>
      <c r="V586" s="1"/>
      <c r="AA586" s="237" t="s">
        <v>33</v>
      </c>
      <c r="AB586" s="237"/>
      <c r="AC586" s="237"/>
    </row>
    <row r="587" spans="1:43">
      <c r="H587" s="237"/>
      <c r="I587" s="237"/>
      <c r="J587" s="237"/>
      <c r="V587" s="1"/>
      <c r="AA587" s="237"/>
      <c r="AB587" s="237"/>
      <c r="AC587" s="237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38" t="s">
        <v>41</v>
      </c>
      <c r="F591" s="238"/>
      <c r="G591" s="238"/>
      <c r="H591" s="238"/>
      <c r="V591" s="1"/>
      <c r="X591" s="3" t="s">
        <v>5</v>
      </c>
      <c r="Y591" s="4">
        <f>IF(B1386="PAGADO",0,C596)</f>
        <v>0</v>
      </c>
      <c r="AA591" s="238" t="s">
        <v>41</v>
      </c>
      <c r="AB591" s="238"/>
      <c r="AC591" s="238"/>
      <c r="AD591" s="238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39" t="str">
        <f>IF(Y596&lt;0,"NO PAGAR","COBRAR'")</f>
        <v>COBRAR'</v>
      </c>
      <c r="Y597" s="239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39" t="str">
        <f>IF(C596&lt;0,"NO PAGAR","COBRAR'")</f>
        <v>COBRAR'</v>
      </c>
      <c r="C598" s="239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40" t="s">
        <v>16</v>
      </c>
      <c r="C599" s="240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40" t="s">
        <v>16</v>
      </c>
      <c r="Y599" s="240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36" t="s">
        <v>14</v>
      </c>
      <c r="F607" s="236"/>
      <c r="G607" s="236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36" t="s">
        <v>14</v>
      </c>
      <c r="AB607" s="236"/>
      <c r="AC607" s="236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36" t="s">
        <v>14</v>
      </c>
      <c r="O609" s="236"/>
      <c r="P609" s="236"/>
      <c r="Q609" s="236"/>
      <c r="R609" s="11">
        <f>SUM(R593:R608)</f>
        <v>0</v>
      </c>
      <c r="S609" s="8"/>
      <c r="V609" s="1"/>
      <c r="X609" s="18"/>
      <c r="Y609" s="15"/>
      <c r="AJ609" s="236" t="s">
        <v>14</v>
      </c>
      <c r="AK609" s="236"/>
      <c r="AL609" s="236"/>
      <c r="AM609" s="236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2" t="s">
        <v>0</v>
      </c>
      <c r="AD633" s="242"/>
      <c r="AE633" s="242"/>
    </row>
    <row r="634" spans="2:41">
      <c r="H634" s="237" t="s">
        <v>1</v>
      </c>
      <c r="I634" s="237"/>
      <c r="J634" s="237"/>
      <c r="V634" s="1"/>
      <c r="AC634" s="242"/>
      <c r="AD634" s="242"/>
      <c r="AE634" s="242"/>
    </row>
    <row r="635" spans="2:41">
      <c r="H635" s="237"/>
      <c r="I635" s="237"/>
      <c r="J635" s="237"/>
      <c r="V635" s="1"/>
      <c r="AC635" s="242"/>
      <c r="AD635" s="242"/>
      <c r="AE635" s="242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38" t="s">
        <v>1207</v>
      </c>
      <c r="F639" s="238"/>
      <c r="G639" s="238"/>
      <c r="H639" s="238"/>
      <c r="V639" s="1"/>
      <c r="X639" s="3" t="s">
        <v>5</v>
      </c>
      <c r="Y639" s="4">
        <f>IF(B639="PAGADO",0,C644)</f>
        <v>0</v>
      </c>
      <c r="AA639" s="238" t="s">
        <v>41</v>
      </c>
      <c r="AB639" s="238"/>
      <c r="AC639" s="238"/>
      <c r="AD639" s="238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1481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41" t="str">
        <f>IF(C644&lt;0,"NO PAGAR","COBRAR")</f>
        <v>COBRAR</v>
      </c>
      <c r="C645" s="241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41" t="str">
        <f>IF(Y644&lt;0,"NO PAGAR","COBRAR")</f>
        <v>COBRAR</v>
      </c>
      <c r="Y645" s="241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40" t="s">
        <v>16</v>
      </c>
      <c r="C646" s="240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40" t="s">
        <v>16</v>
      </c>
      <c r="Y646" s="240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1224</v>
      </c>
      <c r="G650" s="8" t="s">
        <v>134</v>
      </c>
      <c r="H650" s="10">
        <v>30</v>
      </c>
      <c r="I650" t="s">
        <v>1479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1482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36" t="s">
        <v>14</v>
      </c>
      <c r="F655" s="236"/>
      <c r="G655" s="236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36" t="s">
        <v>14</v>
      </c>
      <c r="AB655" s="236"/>
      <c r="AC655" s="236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36" t="s">
        <v>14</v>
      </c>
      <c r="O657" s="236"/>
      <c r="P657" s="236"/>
      <c r="Q657" s="236"/>
      <c r="R657" s="11">
        <f>SUM(R641:R656)</f>
        <v>0</v>
      </c>
      <c r="S657" s="8"/>
      <c r="V657" s="1"/>
      <c r="X657" s="18"/>
      <c r="Y657" s="15"/>
      <c r="AJ657" s="236" t="s">
        <v>14</v>
      </c>
      <c r="AK657" s="236"/>
      <c r="AL657" s="236"/>
      <c r="AM657" s="236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37" t="s">
        <v>32</v>
      </c>
      <c r="I674" s="237"/>
      <c r="J674" s="237"/>
      <c r="V674" s="1"/>
      <c r="AA674" s="237" t="s">
        <v>33</v>
      </c>
      <c r="AB674" s="237"/>
      <c r="AC674" s="237"/>
    </row>
    <row r="675" spans="2:41">
      <c r="H675" s="237"/>
      <c r="I675" s="237"/>
      <c r="J675" s="237"/>
      <c r="V675" s="1"/>
      <c r="AA675" s="237"/>
      <c r="AB675" s="237"/>
      <c r="AC675" s="237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38" t="s">
        <v>41</v>
      </c>
      <c r="F679" s="238"/>
      <c r="G679" s="238"/>
      <c r="H679" s="238"/>
      <c r="V679" s="1"/>
      <c r="X679" s="3" t="s">
        <v>5</v>
      </c>
      <c r="Y679" s="4">
        <f>IF(B1479="PAGADO",0,C684)</f>
        <v>0</v>
      </c>
      <c r="AA679" s="238" t="s">
        <v>41</v>
      </c>
      <c r="AB679" s="238"/>
      <c r="AC679" s="238"/>
      <c r="AD679" s="238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39" t="str">
        <f>IF(Y684&lt;0,"NO PAGAR","COBRAR'")</f>
        <v>COBRAR'</v>
      </c>
      <c r="Y685" s="239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39" t="str">
        <f>IF(C684&lt;0,"NO PAGAR","COBRAR'")</f>
        <v>COBRAR'</v>
      </c>
      <c r="C686" s="239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40" t="s">
        <v>16</v>
      </c>
      <c r="C687" s="240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40" t="s">
        <v>16</v>
      </c>
      <c r="Y687" s="240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36" t="s">
        <v>14</v>
      </c>
      <c r="F695" s="236"/>
      <c r="G695" s="236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36" t="s">
        <v>14</v>
      </c>
      <c r="AB695" s="236"/>
      <c r="AC695" s="236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36" t="s">
        <v>14</v>
      </c>
      <c r="O697" s="236"/>
      <c r="P697" s="236"/>
      <c r="Q697" s="236"/>
      <c r="R697" s="11">
        <f>SUM(R681:R696)</f>
        <v>0</v>
      </c>
      <c r="S697" s="8"/>
      <c r="V697" s="1"/>
      <c r="X697" s="18"/>
      <c r="Y697" s="15"/>
      <c r="AJ697" s="236" t="s">
        <v>14</v>
      </c>
      <c r="AK697" s="236"/>
      <c r="AL697" s="236"/>
      <c r="AM697" s="236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42" t="s">
        <v>0</v>
      </c>
      <c r="AD721" s="242"/>
      <c r="AE721" s="242"/>
    </row>
    <row r="722" spans="2:41">
      <c r="H722" s="237" t="s">
        <v>1</v>
      </c>
      <c r="I722" s="237"/>
      <c r="J722" s="237"/>
      <c r="V722" s="1"/>
      <c r="AC722" s="242"/>
      <c r="AD722" s="242"/>
      <c r="AE722" s="242"/>
    </row>
    <row r="723" spans="2:41">
      <c r="H723" s="237"/>
      <c r="I723" s="237"/>
      <c r="J723" s="237"/>
      <c r="V723" s="1"/>
      <c r="AC723" s="242"/>
      <c r="AD723" s="242"/>
      <c r="AE723" s="242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38" t="s">
        <v>1207</v>
      </c>
      <c r="F727" s="238"/>
      <c r="G727" s="238"/>
      <c r="H727" s="238"/>
      <c r="V727" s="1"/>
      <c r="X727" s="3" t="s">
        <v>5</v>
      </c>
      <c r="Y727" s="4">
        <f>IF(B727="PAGADO",0,C732)</f>
        <v>0</v>
      </c>
      <c r="AA727" s="238" t="s">
        <v>41</v>
      </c>
      <c r="AB727" s="238"/>
      <c r="AC727" s="238"/>
      <c r="AD727" s="238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1483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1484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41" t="str">
        <f>IF(C732&lt;0,"NO PAGAR","COBRAR")</f>
        <v>COBRAR</v>
      </c>
      <c r="C733" s="241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41" t="str">
        <f>IF(Y732&lt;0,"NO PAGAR","COBRAR")</f>
        <v>COBRAR</v>
      </c>
      <c r="Y733" s="241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40" t="s">
        <v>16</v>
      </c>
      <c r="C734" s="240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40" t="s">
        <v>16</v>
      </c>
      <c r="Y734" s="240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1485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1486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1487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36" t="s">
        <v>14</v>
      </c>
      <c r="F743" s="236"/>
      <c r="G743" s="236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36" t="s">
        <v>14</v>
      </c>
      <c r="AB743" s="236"/>
      <c r="AC743" s="236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36" t="s">
        <v>14</v>
      </c>
      <c r="O745" s="236"/>
      <c r="P745" s="236"/>
      <c r="Q745" s="236"/>
      <c r="R745" s="11">
        <f>SUM(R729:R744)</f>
        <v>0</v>
      </c>
      <c r="S745" s="8"/>
      <c r="V745" s="1"/>
      <c r="X745" s="18"/>
      <c r="Y745" s="15"/>
      <c r="AJ745" s="236" t="s">
        <v>14</v>
      </c>
      <c r="AK745" s="236"/>
      <c r="AL745" s="236"/>
      <c r="AM745" s="236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37" t="s">
        <v>32</v>
      </c>
      <c r="I767" s="237"/>
      <c r="J767" s="237"/>
      <c r="V767" s="1"/>
      <c r="AA767" s="237" t="s">
        <v>33</v>
      </c>
      <c r="AB767" s="237"/>
      <c r="AC767" s="237"/>
    </row>
    <row r="768" spans="1:43">
      <c r="H768" s="237"/>
      <c r="I768" s="237"/>
      <c r="J768" s="237"/>
      <c r="V768" s="1"/>
      <c r="AA768" s="237"/>
      <c r="AB768" s="237"/>
      <c r="AC768" s="237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38" t="s">
        <v>41</v>
      </c>
      <c r="F772" s="238"/>
      <c r="G772" s="238"/>
      <c r="H772" s="238"/>
      <c r="V772" s="1"/>
      <c r="X772" s="3" t="s">
        <v>5</v>
      </c>
      <c r="Y772" s="4">
        <f>IF(B1572="PAGADO",0,C777)</f>
        <v>0</v>
      </c>
      <c r="AA772" s="238" t="s">
        <v>41</v>
      </c>
      <c r="AB772" s="238"/>
      <c r="AC772" s="238"/>
      <c r="AD772" s="238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39" t="str">
        <f>IF(Y777&lt;0,"NO PAGAR","COBRAR'")</f>
        <v>COBRAR'</v>
      </c>
      <c r="Y778" s="239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39" t="str">
        <f>IF(C777&lt;0,"NO PAGAR","COBRAR'")</f>
        <v>COBRAR'</v>
      </c>
      <c r="C779" s="239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40" t="s">
        <v>16</v>
      </c>
      <c r="C780" s="240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40" t="s">
        <v>16</v>
      </c>
      <c r="Y780" s="240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36" t="s">
        <v>14</v>
      </c>
      <c r="F788" s="236"/>
      <c r="G788" s="236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36" t="s">
        <v>14</v>
      </c>
      <c r="AB788" s="236"/>
      <c r="AC788" s="236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36" t="s">
        <v>14</v>
      </c>
      <c r="O790" s="236"/>
      <c r="P790" s="236"/>
      <c r="Q790" s="236"/>
      <c r="R790" s="11">
        <f>SUM(R774:R789)</f>
        <v>0</v>
      </c>
      <c r="S790" s="8"/>
      <c r="V790" s="1"/>
      <c r="X790" s="18"/>
      <c r="Y790" s="15"/>
      <c r="AJ790" s="236" t="s">
        <v>14</v>
      </c>
      <c r="AK790" s="236"/>
      <c r="AL790" s="236"/>
      <c r="AM790" s="236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42" t="s">
        <v>0</v>
      </c>
      <c r="AD814" s="242"/>
      <c r="AE814" s="242"/>
    </row>
    <row r="815" spans="5:31">
      <c r="H815" s="237" t="s">
        <v>1</v>
      </c>
      <c r="I815" s="237"/>
      <c r="J815" s="237"/>
      <c r="V815" s="1"/>
      <c r="AC815" s="242"/>
      <c r="AD815" s="242"/>
      <c r="AE815" s="242"/>
    </row>
    <row r="816" spans="5:31">
      <c r="H816" s="237"/>
      <c r="I816" s="237"/>
      <c r="J816" s="237"/>
      <c r="V816" s="1"/>
      <c r="AC816" s="242"/>
      <c r="AD816" s="242"/>
      <c r="AE816" s="242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38" t="s">
        <v>41</v>
      </c>
      <c r="F820" s="238"/>
      <c r="G820" s="238"/>
      <c r="H820" s="238"/>
      <c r="V820" s="1"/>
      <c r="X820" s="3" t="s">
        <v>5</v>
      </c>
      <c r="Y820" s="4">
        <f>IF(B820="PAGADO",0,C825)</f>
        <v>0</v>
      </c>
      <c r="AA820" s="238" t="s">
        <v>41</v>
      </c>
      <c r="AB820" s="238"/>
      <c r="AC820" s="238"/>
      <c r="AD820" s="238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41" t="str">
        <f>IF(C825&lt;0,"NO PAGAR","COBRAR")</f>
        <v>COBRAR</v>
      </c>
      <c r="C826" s="241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41" t="str">
        <f>IF(Y825&lt;0,"NO PAGAR","COBRAR")</f>
        <v>COBRAR</v>
      </c>
      <c r="Y826" s="241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40" t="s">
        <v>16</v>
      </c>
      <c r="C827" s="240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40" t="s">
        <v>16</v>
      </c>
      <c r="Y827" s="240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36" t="s">
        <v>14</v>
      </c>
      <c r="F836" s="236"/>
      <c r="G836" s="236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36" t="s">
        <v>14</v>
      </c>
      <c r="AB836" s="236"/>
      <c r="AC836" s="236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36" t="s">
        <v>14</v>
      </c>
      <c r="O838" s="236"/>
      <c r="P838" s="236"/>
      <c r="Q838" s="236"/>
      <c r="R838" s="11">
        <f>SUM(R822:R837)</f>
        <v>0</v>
      </c>
      <c r="S838" s="8"/>
      <c r="V838" s="1"/>
      <c r="X838" s="18"/>
      <c r="Y838" s="15"/>
      <c r="AJ838" s="236" t="s">
        <v>14</v>
      </c>
      <c r="AK838" s="236"/>
      <c r="AL838" s="236"/>
      <c r="AM838" s="236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37" t="s">
        <v>32</v>
      </c>
      <c r="I860" s="237"/>
      <c r="J860" s="237"/>
      <c r="V860" s="1"/>
      <c r="AA860" s="237" t="s">
        <v>33</v>
      </c>
      <c r="AB860" s="237"/>
      <c r="AC860" s="237"/>
    </row>
    <row r="861" spans="1:43">
      <c r="H861" s="237"/>
      <c r="I861" s="237"/>
      <c r="J861" s="237"/>
      <c r="V861" s="1"/>
      <c r="AA861" s="237"/>
      <c r="AB861" s="237"/>
      <c r="AC861" s="237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38" t="s">
        <v>41</v>
      </c>
      <c r="F865" s="238"/>
      <c r="G865" s="238"/>
      <c r="H865" s="238"/>
      <c r="V865" s="1"/>
      <c r="X865" s="3" t="s">
        <v>67</v>
      </c>
      <c r="Y865" s="4">
        <f>IF(B1665="PAGADO",0,C870)</f>
        <v>0</v>
      </c>
      <c r="AA865" s="238" t="s">
        <v>1207</v>
      </c>
      <c r="AB865" s="238"/>
      <c r="AC865" s="238"/>
      <c r="AD865" s="238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1488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1489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1468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39" t="str">
        <f>IF(Y870&lt;0,"NO PAGAR","COBRAR'")</f>
        <v>COBRAR'</v>
      </c>
      <c r="Y871" s="239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1489</v>
      </c>
      <c r="AJ871" s="8"/>
      <c r="AK871" s="8"/>
      <c r="AL871" s="8"/>
      <c r="AM871" s="8"/>
      <c r="AN871" s="11"/>
      <c r="AO871" s="8"/>
    </row>
    <row r="872" spans="2:41" ht="23.25">
      <c r="B872" s="239" t="str">
        <f>IF(C870&lt;0,"NO PAGAR","COBRAR'")</f>
        <v>COBRAR'</v>
      </c>
      <c r="C872" s="239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1490</v>
      </c>
      <c r="AJ872" s="8"/>
      <c r="AK872" s="8"/>
      <c r="AL872" s="8"/>
      <c r="AM872" s="8"/>
      <c r="AN872" s="11"/>
      <c r="AO872" s="8"/>
    </row>
    <row r="873" spans="2:41">
      <c r="B873" s="240" t="s">
        <v>16</v>
      </c>
      <c r="C873" s="240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40" t="s">
        <v>16</v>
      </c>
      <c r="Y873" s="240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1468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36" t="s">
        <v>14</v>
      </c>
      <c r="F881" s="236"/>
      <c r="G881" s="236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1491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36" t="s">
        <v>14</v>
      </c>
      <c r="O883" s="236"/>
      <c r="P883" s="236"/>
      <c r="Q883" s="236"/>
      <c r="R883" s="11">
        <f>SUM(R867:R882)</f>
        <v>0</v>
      </c>
      <c r="S883" s="8"/>
      <c r="V883" s="1"/>
      <c r="X883" s="18"/>
      <c r="Y883" s="15"/>
      <c r="AA883" s="236" t="s">
        <v>14</v>
      </c>
      <c r="AB883" s="236"/>
      <c r="AC883" s="236"/>
      <c r="AD883" s="10">
        <f>SUM(AD867:AD882)</f>
        <v>240</v>
      </c>
      <c r="AJ883" s="236" t="s">
        <v>14</v>
      </c>
      <c r="AK883" s="236"/>
      <c r="AL883" s="236"/>
      <c r="AM883" s="236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37" t="s">
        <v>1</v>
      </c>
      <c r="I909" s="237"/>
      <c r="J909" s="237"/>
      <c r="V909" s="1"/>
      <c r="AE909" s="102"/>
    </row>
    <row r="910" spans="8:31" ht="15" customHeight="1">
      <c r="H910" s="237"/>
      <c r="I910" s="237"/>
      <c r="J910" s="237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38" t="s">
        <v>41</v>
      </c>
      <c r="F914" s="238"/>
      <c r="G914" s="238"/>
      <c r="H914" s="238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38" t="s">
        <v>41</v>
      </c>
      <c r="AB916" s="238"/>
      <c r="AC916" s="238"/>
      <c r="AD916" s="238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41" t="str">
        <f>IF(C919&lt;0,"NO PAGAR","COBRAR")</f>
        <v>COBRAR</v>
      </c>
      <c r="C920" s="241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41" t="str">
        <f>IF(Y919&lt;0,"NO PAGAR","COBRAR")</f>
        <v>COBRAR</v>
      </c>
      <c r="Y920" s="241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40" t="s">
        <v>16</v>
      </c>
      <c r="C921" s="240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40" t="s">
        <v>16</v>
      </c>
      <c r="Y921" s="240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36" t="s">
        <v>14</v>
      </c>
      <c r="F930" s="236"/>
      <c r="G930" s="236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36" t="s">
        <v>14</v>
      </c>
      <c r="O932" s="236"/>
      <c r="P932" s="236"/>
      <c r="Q932" s="236"/>
      <c r="R932" s="11">
        <f>SUM(R916:R931)</f>
        <v>0</v>
      </c>
      <c r="S932" s="8"/>
      <c r="V932" s="1"/>
      <c r="X932" s="18"/>
      <c r="Y932" s="15"/>
      <c r="AA932" s="236" t="s">
        <v>14</v>
      </c>
      <c r="AB932" s="236"/>
      <c r="AC932" s="236"/>
      <c r="AD932" s="10">
        <f>SUM(AD918:AD931)</f>
        <v>0</v>
      </c>
      <c r="AJ932" s="236" t="s">
        <v>14</v>
      </c>
      <c r="AK932" s="236"/>
      <c r="AL932" s="236"/>
      <c r="AM932" s="236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37" t="s">
        <v>32</v>
      </c>
      <c r="I954" s="237"/>
      <c r="J954" s="237"/>
      <c r="V954" s="1"/>
      <c r="AA954" s="1"/>
      <c r="AB954" s="1"/>
      <c r="AC954" s="1"/>
      <c r="AD954" s="1"/>
    </row>
    <row r="955" spans="1:43">
      <c r="H955" s="237"/>
      <c r="I955" s="237"/>
      <c r="J955" s="237"/>
      <c r="V955" s="1"/>
    </row>
    <row r="956" spans="1:43">
      <c r="V956" s="1"/>
      <c r="AA956" s="237" t="s">
        <v>33</v>
      </c>
      <c r="AB956" s="237"/>
      <c r="AC956" s="237"/>
    </row>
    <row r="957" spans="1:43">
      <c r="V957" s="1"/>
      <c r="AA957" s="237"/>
      <c r="AB957" s="237"/>
      <c r="AC957" s="237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38" t="s">
        <v>41</v>
      </c>
      <c r="F959" s="238"/>
      <c r="G959" s="238"/>
      <c r="H959" s="238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38" t="s">
        <v>41</v>
      </c>
      <c r="AB961" s="238"/>
      <c r="AC961" s="238"/>
      <c r="AD961" s="238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39" t="str">
        <f>IF(Y964&lt;0,"NO PAGAR","COBRAR'")</f>
        <v>COBRAR'</v>
      </c>
      <c r="Y965" s="239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39" t="str">
        <f>IF(C964&lt;0,"NO PAGAR","COBRAR'")</f>
        <v>COBRAR'</v>
      </c>
      <c r="C966" s="239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0" t="s">
        <v>16</v>
      </c>
      <c r="C967" s="240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40" t="s">
        <v>16</v>
      </c>
      <c r="Y967" s="240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36" t="s">
        <v>14</v>
      </c>
      <c r="F975" s="236"/>
      <c r="G975" s="236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36" t="s">
        <v>14</v>
      </c>
      <c r="O977" s="236"/>
      <c r="P977" s="236"/>
      <c r="Q977" s="236"/>
      <c r="R977" s="11">
        <f>SUM(R961:R976)</f>
        <v>0</v>
      </c>
      <c r="S977" s="8"/>
      <c r="V977" s="1"/>
      <c r="X977" s="18"/>
      <c r="Y977" s="15"/>
      <c r="AA977" s="236" t="s">
        <v>14</v>
      </c>
      <c r="AB977" s="236"/>
      <c r="AC977" s="236"/>
      <c r="AD977" s="10">
        <f>SUM(AD963:AD976)</f>
        <v>0</v>
      </c>
      <c r="AJ977" s="236" t="s">
        <v>14</v>
      </c>
      <c r="AK977" s="236"/>
      <c r="AL977" s="236"/>
      <c r="AM977" s="236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37" t="s">
        <v>1</v>
      </c>
      <c r="I1002" s="237"/>
      <c r="J1002" s="237"/>
      <c r="V1002" s="1"/>
      <c r="AE1002" s="102"/>
    </row>
    <row r="1003" spans="2:41" ht="15" customHeight="1">
      <c r="H1003" s="237"/>
      <c r="I1003" s="237"/>
      <c r="J1003" s="237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38" t="s">
        <v>41</v>
      </c>
      <c r="F1007" s="238"/>
      <c r="G1007" s="238"/>
      <c r="H1007" s="238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38" t="s">
        <v>41</v>
      </c>
      <c r="AB1009" s="238"/>
      <c r="AC1009" s="238"/>
      <c r="AD1009" s="238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41" t="str">
        <f>IF(C1012&lt;0,"NO PAGAR","COBRAR")</f>
        <v>COBRAR</v>
      </c>
      <c r="C1013" s="241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1" t="str">
        <f>IF(Y1012&lt;0,"NO PAGAR","COBRAR")</f>
        <v>COBRAR</v>
      </c>
      <c r="Y1013" s="241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40" t="s">
        <v>16</v>
      </c>
      <c r="C1014" s="240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40" t="s">
        <v>16</v>
      </c>
      <c r="Y1014" s="240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36" t="s">
        <v>14</v>
      </c>
      <c r="F1023" s="236"/>
      <c r="G1023" s="236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36" t="s">
        <v>14</v>
      </c>
      <c r="O1025" s="236"/>
      <c r="P1025" s="236"/>
      <c r="Q1025" s="236"/>
      <c r="R1025" s="11">
        <f>SUM(R1009:R1024)</f>
        <v>0</v>
      </c>
      <c r="S1025" s="8"/>
      <c r="V1025" s="1"/>
      <c r="X1025" s="18"/>
      <c r="Y1025" s="15"/>
      <c r="AA1025" s="236" t="s">
        <v>14</v>
      </c>
      <c r="AB1025" s="236"/>
      <c r="AC1025" s="236"/>
      <c r="AD1025" s="10">
        <f>SUM(AD1011:AD1024)</f>
        <v>0</v>
      </c>
      <c r="AJ1025" s="236" t="s">
        <v>14</v>
      </c>
      <c r="AK1025" s="236"/>
      <c r="AL1025" s="236"/>
      <c r="AM1025" s="236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37" t="s">
        <v>32</v>
      </c>
      <c r="I1047" s="237"/>
      <c r="J1047" s="237"/>
      <c r="V1047" s="1"/>
      <c r="AA1047" s="1"/>
      <c r="AB1047" s="1"/>
      <c r="AC1047" s="1"/>
      <c r="AD1047" s="1"/>
    </row>
    <row r="1048" spans="1:43">
      <c r="H1048" s="237"/>
      <c r="I1048" s="237"/>
      <c r="J1048" s="237"/>
      <c r="V1048" s="1"/>
    </row>
    <row r="1049" spans="1:43">
      <c r="V1049" s="1"/>
      <c r="AA1049" s="237" t="s">
        <v>33</v>
      </c>
      <c r="AB1049" s="237"/>
      <c r="AC1049" s="237"/>
    </row>
    <row r="1050" spans="1:43">
      <c r="V1050" s="1"/>
      <c r="AA1050" s="237"/>
      <c r="AB1050" s="237"/>
      <c r="AC1050" s="237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38" t="s">
        <v>41</v>
      </c>
      <c r="F1052" s="238"/>
      <c r="G1052" s="238"/>
      <c r="H1052" s="238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38" t="s">
        <v>41</v>
      </c>
      <c r="AB1054" s="238"/>
      <c r="AC1054" s="238"/>
      <c r="AD1054" s="238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39" t="str">
        <f>IF(Y1057&lt;0,"NO PAGAR","COBRAR'")</f>
        <v>COBRAR'</v>
      </c>
      <c r="Y1058" s="239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39" t="str">
        <f>IF(C1057&lt;0,"NO PAGAR","COBRAR'")</f>
        <v>COBRAR'</v>
      </c>
      <c r="C1059" s="239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40" t="s">
        <v>16</v>
      </c>
      <c r="C1060" s="240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40" t="s">
        <v>16</v>
      </c>
      <c r="Y1060" s="240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36" t="s">
        <v>14</v>
      </c>
      <c r="F1068" s="236"/>
      <c r="G1068" s="236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36" t="s">
        <v>14</v>
      </c>
      <c r="O1070" s="236"/>
      <c r="P1070" s="236"/>
      <c r="Q1070" s="236"/>
      <c r="R1070" s="11">
        <f>SUM(R1054:R1069)</f>
        <v>0</v>
      </c>
      <c r="S1070" s="8"/>
      <c r="V1070" s="1"/>
      <c r="X1070" s="18"/>
      <c r="Y1070" s="15"/>
      <c r="AA1070" s="236" t="s">
        <v>14</v>
      </c>
      <c r="AB1070" s="236"/>
      <c r="AC1070" s="236"/>
      <c r="AD1070" s="10">
        <f>SUM(AD1056:AD1069)</f>
        <v>0</v>
      </c>
      <c r="AJ1070" s="236" t="s">
        <v>14</v>
      </c>
      <c r="AK1070" s="236"/>
      <c r="AL1070" s="236"/>
      <c r="AM1070" s="236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44" zoomScaleNormal="100" workbookViewId="0">
      <selection activeCell="C62" sqref="C62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66" t="s">
        <v>1492</v>
      </c>
      <c r="B2" s="266"/>
      <c r="C2" s="266"/>
      <c r="D2" s="266"/>
      <c r="E2" s="266"/>
      <c r="F2" s="266"/>
      <c r="G2" s="266"/>
      <c r="H2" s="266"/>
    </row>
    <row r="3" spans="1:8" ht="15.75">
      <c r="A3" s="167" t="s">
        <v>1493</v>
      </c>
      <c r="B3" s="167" t="s">
        <v>1494</v>
      </c>
      <c r="C3" s="167" t="s">
        <v>1495</v>
      </c>
      <c r="D3" s="167" t="s">
        <v>1496</v>
      </c>
      <c r="E3" s="167" t="s">
        <v>1497</v>
      </c>
      <c r="F3" s="167" t="s">
        <v>51</v>
      </c>
      <c r="G3" s="167" t="s">
        <v>1498</v>
      </c>
      <c r="H3" s="167" t="s">
        <v>1499</v>
      </c>
    </row>
    <row r="4" spans="1:8">
      <c r="A4" s="23">
        <v>45293</v>
      </c>
      <c r="B4" s="8" t="s">
        <v>713</v>
      </c>
      <c r="C4" s="8" t="s">
        <v>713</v>
      </c>
      <c r="D4" s="8" t="s">
        <v>1500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1501</v>
      </c>
      <c r="C5" s="8" t="s">
        <v>375</v>
      </c>
      <c r="D5" s="8"/>
      <c r="E5" s="162" t="s">
        <v>1502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1501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1503</v>
      </c>
      <c r="C7" s="8" t="s">
        <v>1503</v>
      </c>
      <c r="D7" s="8" t="s">
        <v>1504</v>
      </c>
      <c r="E7" s="162" t="s">
        <v>1505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1506</v>
      </c>
      <c r="C8" s="8" t="s">
        <v>1339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1507</v>
      </c>
      <c r="D9" s="8" t="s">
        <v>1508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1509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1508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1501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1500</v>
      </c>
      <c r="E13" s="162" t="s">
        <v>1510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1509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1511</v>
      </c>
      <c r="C15" s="8" t="s">
        <v>1511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1500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1512</v>
      </c>
      <c r="C17" s="8" t="s">
        <v>1513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1514</v>
      </c>
      <c r="C18" s="8" t="s">
        <v>1514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1515</v>
      </c>
      <c r="C19" s="8" t="s">
        <v>1516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1501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1517</v>
      </c>
      <c r="B21" s="8" t="s">
        <v>1518</v>
      </c>
      <c r="C21" s="8" t="s">
        <v>1519</v>
      </c>
      <c r="D21" s="8" t="s">
        <v>1520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1500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1500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1500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1521</v>
      </c>
      <c r="D25" s="8" t="s">
        <v>1520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1522</v>
      </c>
      <c r="C26" s="8" t="s">
        <v>1522</v>
      </c>
      <c r="D26" s="8" t="s">
        <v>1500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1500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1523</v>
      </c>
      <c r="C28" s="8" t="s">
        <v>1524</v>
      </c>
      <c r="D28" s="8" t="s">
        <v>1500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1500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1251</v>
      </c>
      <c r="C30" s="8" t="s">
        <v>1193</v>
      </c>
      <c r="D30" s="8" t="s">
        <v>1500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1525</v>
      </c>
      <c r="C31" s="8" t="s">
        <v>1526</v>
      </c>
      <c r="D31" s="8">
        <v>305</v>
      </c>
      <c r="E31" s="8" t="s">
        <v>1527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1528</v>
      </c>
      <c r="C32" s="8" t="s">
        <v>1383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1529</v>
      </c>
      <c r="C33" s="8" t="s">
        <v>1416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1501</v>
      </c>
      <c r="C34" s="8" t="s">
        <v>375</v>
      </c>
      <c r="D34" s="8" t="s">
        <v>1500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1530</v>
      </c>
      <c r="C35" s="8" t="s">
        <v>23</v>
      </c>
      <c r="D35" s="8" t="s">
        <v>1531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1500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1519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1532</v>
      </c>
      <c r="C38" s="8" t="s">
        <v>1532</v>
      </c>
      <c r="D38" s="8" t="s">
        <v>1533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1534</v>
      </c>
      <c r="C39" s="8" t="s">
        <v>1344</v>
      </c>
      <c r="D39" s="8" t="s">
        <v>1533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1501</v>
      </c>
      <c r="C40" s="8" t="s">
        <v>1106</v>
      </c>
      <c r="D40" s="8" t="s">
        <v>1533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1501</v>
      </c>
      <c r="C41" s="8" t="s">
        <v>1000</v>
      </c>
      <c r="D41" s="8" t="s">
        <v>1533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1533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1535</v>
      </c>
      <c r="C43" s="8" t="s">
        <v>1536</v>
      </c>
      <c r="D43" s="8" t="s">
        <v>1533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1537</v>
      </c>
      <c r="C44" s="8" t="s">
        <v>1519</v>
      </c>
      <c r="D44" s="8" t="s">
        <v>1533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1533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1704</v>
      </c>
      <c r="C46" s="8" t="s">
        <v>375</v>
      </c>
      <c r="D46" s="8"/>
      <c r="E46" s="8">
        <v>59413614</v>
      </c>
      <c r="F46" s="235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1705</v>
      </c>
      <c r="C47" s="8" t="s">
        <v>1519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1706</v>
      </c>
      <c r="C48" s="8" t="s">
        <v>1519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1501</v>
      </c>
      <c r="C49" s="8" t="s">
        <v>1106</v>
      </c>
      <c r="D49" s="8"/>
      <c r="E49" s="8">
        <v>59429322</v>
      </c>
      <c r="F49" s="235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5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1508</v>
      </c>
      <c r="E51" s="8">
        <v>1650</v>
      </c>
      <c r="F51" s="235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1500</v>
      </c>
      <c r="E52" s="8">
        <v>1651</v>
      </c>
      <c r="F52" s="235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5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1720</v>
      </c>
      <c r="C54" s="8" t="s">
        <v>375</v>
      </c>
      <c r="D54" s="8"/>
      <c r="E54" s="8">
        <v>60</v>
      </c>
      <c r="F54" s="235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1721</v>
      </c>
      <c r="C55" s="8" t="s">
        <v>1519</v>
      </c>
      <c r="D55" s="8"/>
      <c r="E55" s="8">
        <v>59476897</v>
      </c>
      <c r="F55" s="235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1722</v>
      </c>
      <c r="C56" s="8" t="s">
        <v>1723</v>
      </c>
      <c r="D56" s="8"/>
      <c r="E56" s="8" t="s">
        <v>1724</v>
      </c>
      <c r="F56" s="98"/>
      <c r="G56" s="235">
        <v>549</v>
      </c>
      <c r="H56" s="98">
        <f t="shared" si="1"/>
        <v>549</v>
      </c>
    </row>
    <row r="57" spans="1:8">
      <c r="A57" s="23">
        <v>45313</v>
      </c>
      <c r="B57" s="8" t="s">
        <v>1514</v>
      </c>
      <c r="C57" s="8" t="s">
        <v>1514</v>
      </c>
      <c r="D57" s="8"/>
      <c r="E57" s="8" t="s">
        <v>1725</v>
      </c>
      <c r="F57" s="98"/>
      <c r="G57" s="235">
        <v>2722.51</v>
      </c>
      <c r="H57" s="98">
        <f t="shared" si="1"/>
        <v>2722.51</v>
      </c>
    </row>
    <row r="58" spans="1:8">
      <c r="A58" s="23">
        <v>45313</v>
      </c>
      <c r="B58" s="8" t="s">
        <v>1529</v>
      </c>
      <c r="C58" s="8" t="s">
        <v>1416</v>
      </c>
      <c r="D58" s="8"/>
      <c r="E58" s="8" t="s">
        <v>1726</v>
      </c>
      <c r="F58" s="98"/>
      <c r="G58" s="235">
        <v>1069</v>
      </c>
      <c r="H58" s="98">
        <f t="shared" si="1"/>
        <v>1069</v>
      </c>
    </row>
    <row r="59" spans="1:8">
      <c r="A59" s="23">
        <v>45313</v>
      </c>
      <c r="B59" s="8" t="s">
        <v>1727</v>
      </c>
      <c r="C59" s="8" t="s">
        <v>1519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1501</v>
      </c>
      <c r="C60" s="8" t="s">
        <v>1193</v>
      </c>
      <c r="D60" s="8"/>
      <c r="E60" s="8" t="s">
        <v>1728</v>
      </c>
      <c r="F60" s="235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1514</v>
      </c>
      <c r="C61" s="8" t="s">
        <v>713</v>
      </c>
      <c r="D61" s="8"/>
      <c r="E61" s="8">
        <v>1044268</v>
      </c>
      <c r="F61" s="235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5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914</v>
      </c>
      <c r="C63" s="8" t="s">
        <v>256</v>
      </c>
      <c r="D63" s="8"/>
      <c r="E63" s="8">
        <v>1653</v>
      </c>
      <c r="F63" s="235">
        <v>2000</v>
      </c>
      <c r="G63" s="98"/>
      <c r="H63" s="98">
        <f t="shared" si="1"/>
        <v>2000</v>
      </c>
    </row>
    <row r="64" spans="1:8">
      <c r="A64" s="23">
        <v>45315</v>
      </c>
      <c r="B64" s="8" t="s">
        <v>914</v>
      </c>
      <c r="C64" s="8" t="s">
        <v>41</v>
      </c>
      <c r="D64" s="8"/>
      <c r="E64" s="8">
        <v>1658</v>
      </c>
      <c r="F64" s="235">
        <v>390</v>
      </c>
      <c r="G64" s="98"/>
      <c r="H64" s="98">
        <f t="shared" si="1"/>
        <v>390</v>
      </c>
    </row>
    <row r="65" spans="1:8">
      <c r="A65" s="23"/>
      <c r="B65" s="8"/>
      <c r="C65" s="8"/>
      <c r="D65" s="8"/>
      <c r="E65" s="8"/>
      <c r="F65" s="98"/>
      <c r="G65" s="98"/>
      <c r="H65" s="98">
        <f t="shared" si="1"/>
        <v>0</v>
      </c>
    </row>
    <row r="66" spans="1:8">
      <c r="A66" s="23"/>
      <c r="B66" s="8"/>
      <c r="C66" s="8"/>
      <c r="D66" s="8"/>
      <c r="E66" s="8"/>
      <c r="F66" s="98"/>
      <c r="G66" s="98"/>
      <c r="H66" s="98">
        <f t="shared" si="1"/>
        <v>0</v>
      </c>
    </row>
    <row r="67" spans="1:8">
      <c r="A67" s="23"/>
      <c r="B67" s="8"/>
      <c r="C67" s="8"/>
      <c r="D67" s="8"/>
      <c r="E67" s="8"/>
      <c r="F67" s="98"/>
      <c r="G67" s="98"/>
      <c r="H67" s="98">
        <f t="shared" si="1"/>
        <v>0</v>
      </c>
    </row>
    <row r="68" spans="1:8">
      <c r="A68" s="23"/>
      <c r="B68" s="8"/>
      <c r="C68" s="8"/>
      <c r="D68" s="8"/>
      <c r="E68" s="8"/>
      <c r="F68" s="98"/>
      <c r="G68" s="98"/>
      <c r="H68" s="98">
        <f t="shared" ref="H68:H74" si="2">F68+G68</f>
        <v>0</v>
      </c>
    </row>
    <row r="69" spans="1:8">
      <c r="A69" s="23"/>
      <c r="B69" s="8"/>
      <c r="C69" s="8"/>
      <c r="D69" s="8"/>
      <c r="E69" s="8"/>
      <c r="F69" s="98"/>
      <c r="G69" s="98"/>
      <c r="H69" s="98">
        <f t="shared" si="2"/>
        <v>0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66" t="s">
        <v>1538</v>
      </c>
      <c r="B81" s="266"/>
      <c r="C81" s="266"/>
      <c r="D81" s="266"/>
      <c r="E81" s="266"/>
      <c r="F81" s="266"/>
      <c r="G81" s="266"/>
      <c r="H81" s="266"/>
    </row>
    <row r="82" spans="1:8" ht="15.75">
      <c r="A82" s="167" t="s">
        <v>1493</v>
      </c>
      <c r="B82" s="167" t="s">
        <v>1494</v>
      </c>
      <c r="C82" s="167" t="s">
        <v>1495</v>
      </c>
      <c r="D82" s="167" t="s">
        <v>1496</v>
      </c>
      <c r="E82" s="167" t="s">
        <v>1497</v>
      </c>
      <c r="F82" s="167" t="s">
        <v>51</v>
      </c>
      <c r="G82" s="167" t="s">
        <v>1498</v>
      </c>
      <c r="H82" s="167" t="s">
        <v>1499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66" t="s">
        <v>1539</v>
      </c>
      <c r="B178" s="266"/>
      <c r="C178" s="266"/>
      <c r="D178" s="266"/>
      <c r="E178" s="266"/>
      <c r="F178" s="266"/>
      <c r="G178" s="266"/>
      <c r="H178" s="266"/>
    </row>
    <row r="179" spans="1:8" ht="15.75">
      <c r="A179" s="167" t="s">
        <v>1493</v>
      </c>
      <c r="B179" s="167" t="s">
        <v>1494</v>
      </c>
      <c r="C179" s="167" t="s">
        <v>1495</v>
      </c>
      <c r="D179" s="167" t="s">
        <v>1496</v>
      </c>
      <c r="E179" s="167" t="s">
        <v>1497</v>
      </c>
      <c r="F179" s="167" t="s">
        <v>51</v>
      </c>
      <c r="G179" s="167" t="s">
        <v>1498</v>
      </c>
      <c r="H179" s="167" t="s">
        <v>1499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66" t="s">
        <v>1540</v>
      </c>
      <c r="B273" s="266"/>
      <c r="C273" s="266"/>
      <c r="D273" s="266"/>
      <c r="E273" s="266"/>
      <c r="F273" s="266"/>
      <c r="G273" s="266"/>
      <c r="H273" s="266"/>
    </row>
    <row r="274" spans="1:8" ht="15.75">
      <c r="A274" s="167" t="s">
        <v>1493</v>
      </c>
      <c r="B274" s="167" t="s">
        <v>1494</v>
      </c>
      <c r="C274" s="167" t="s">
        <v>1495</v>
      </c>
      <c r="D274" s="167" t="s">
        <v>1496</v>
      </c>
      <c r="E274" s="167" t="s">
        <v>1497</v>
      </c>
      <c r="F274" s="167" t="s">
        <v>51</v>
      </c>
      <c r="G274" s="167" t="s">
        <v>1498</v>
      </c>
      <c r="H274" s="167" t="s">
        <v>1499</v>
      </c>
    </row>
    <row r="275" spans="1:8">
      <c r="A275" s="23">
        <v>45231</v>
      </c>
      <c r="B275" s="8" t="s">
        <v>1534</v>
      </c>
      <c r="C275" s="8" t="s">
        <v>1106</v>
      </c>
      <c r="D275" s="162" t="s">
        <v>1500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1500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1509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1541</v>
      </c>
      <c r="D278" s="162" t="s">
        <v>1500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1542</v>
      </c>
      <c r="C279" s="8" t="s">
        <v>1519</v>
      </c>
      <c r="D279" s="8" t="s">
        <v>1543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1500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1544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1503</v>
      </c>
      <c r="C282" s="8" t="s">
        <v>713</v>
      </c>
      <c r="D282" s="162" t="s">
        <v>1500</v>
      </c>
      <c r="E282" s="162" t="s">
        <v>1545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1546</v>
      </c>
      <c r="C283" s="8" t="s">
        <v>1547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1503</v>
      </c>
      <c r="C284" s="8" t="s">
        <v>1503</v>
      </c>
      <c r="D284" s="162">
        <v>169</v>
      </c>
      <c r="E284" s="162" t="s">
        <v>1548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1509</v>
      </c>
      <c r="E285" s="162" t="s">
        <v>1549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1550</v>
      </c>
      <c r="C286" s="8" t="s">
        <v>1551</v>
      </c>
      <c r="D286" s="8" t="s">
        <v>1552</v>
      </c>
      <c r="E286" s="162" t="s">
        <v>1553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1509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1522</v>
      </c>
      <c r="C288" s="8" t="s">
        <v>1554</v>
      </c>
      <c r="D288" s="8" t="s">
        <v>1500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1534</v>
      </c>
      <c r="C289" s="8" t="s">
        <v>1106</v>
      </c>
      <c r="D289" s="8" t="s">
        <v>1500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1500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1534</v>
      </c>
      <c r="C291" s="8" t="s">
        <v>375</v>
      </c>
      <c r="D291" s="8" t="s">
        <v>1500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1534</v>
      </c>
      <c r="C292" s="8" t="s">
        <v>375</v>
      </c>
      <c r="D292" s="8" t="s">
        <v>1500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1555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1556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1500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1534</v>
      </c>
      <c r="C296" s="8" t="s">
        <v>375</v>
      </c>
      <c r="D296" s="8" t="s">
        <v>1500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1514</v>
      </c>
      <c r="C297" s="8" t="s">
        <v>1514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1534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1557</v>
      </c>
      <c r="C300" s="172" t="s">
        <v>1558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1534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1559</v>
      </c>
      <c r="C303" s="176" t="s">
        <v>1519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1560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1561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1534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1562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1563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1251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1557</v>
      </c>
      <c r="C310" s="8" t="s">
        <v>1558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1562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1251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1564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1565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1560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1566</v>
      </c>
      <c r="C319" s="8" t="s">
        <v>1519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1534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1567</v>
      </c>
      <c r="C321" s="8" t="s">
        <v>1516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1568</v>
      </c>
      <c r="C322" s="8" t="s">
        <v>1569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1570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1571</v>
      </c>
      <c r="C324" s="8" t="s">
        <v>713</v>
      </c>
      <c r="D324" s="8"/>
      <c r="E324" s="8" t="s">
        <v>1572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1573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1574</v>
      </c>
      <c r="C327" s="8" t="s">
        <v>375</v>
      </c>
      <c r="D327" s="8" t="s">
        <v>1500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1575</v>
      </c>
      <c r="C328" s="8" t="s">
        <v>1575</v>
      </c>
      <c r="D328" s="8" t="s">
        <v>1576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1500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1534</v>
      </c>
      <c r="C330" s="8" t="s">
        <v>375</v>
      </c>
      <c r="D330" s="8" t="s">
        <v>1500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1500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1534</v>
      </c>
      <c r="C332" s="8" t="s">
        <v>375</v>
      </c>
      <c r="D332" s="8" t="s">
        <v>1500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1500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1251</v>
      </c>
      <c r="C334" s="8" t="s">
        <v>1207</v>
      </c>
      <c r="D334" s="8" t="s">
        <v>1500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1251</v>
      </c>
      <c r="C335" s="8" t="s">
        <v>1207</v>
      </c>
      <c r="D335" s="8" t="s">
        <v>1500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1514</v>
      </c>
      <c r="C336" s="8" t="s">
        <v>1514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1577</v>
      </c>
      <c r="C337" s="8" t="s">
        <v>1578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1557</v>
      </c>
      <c r="C338" s="8" t="s">
        <v>1579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1500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1534</v>
      </c>
      <c r="C340" s="8" t="s">
        <v>1106</v>
      </c>
      <c r="D340" s="8" t="s">
        <v>1500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1534</v>
      </c>
      <c r="C341" s="8" t="s">
        <v>1106</v>
      </c>
      <c r="D341" s="8" t="s">
        <v>1500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1580</v>
      </c>
      <c r="D342" s="8" t="s">
        <v>1500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1581</v>
      </c>
      <c r="D343" s="8" t="s">
        <v>1500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1582</v>
      </c>
      <c r="C344" s="8" t="s">
        <v>1582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1500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1522</v>
      </c>
      <c r="C346" s="8" t="s">
        <v>1583</v>
      </c>
      <c r="D346" s="8" t="s">
        <v>1584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1585</v>
      </c>
      <c r="D347" s="8" t="s">
        <v>1584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1586</v>
      </c>
      <c r="D348" s="8" t="s">
        <v>1500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1587</v>
      </c>
      <c r="C349" s="8" t="s">
        <v>1588</v>
      </c>
      <c r="D349" s="8" t="s">
        <v>1500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1534</v>
      </c>
      <c r="C350" s="8" t="s">
        <v>1589</v>
      </c>
      <c r="D350" s="8" t="s">
        <v>1500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1534</v>
      </c>
      <c r="C351" s="8" t="s">
        <v>1589</v>
      </c>
      <c r="D351" s="8" t="s">
        <v>1500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1590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1500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66" t="s">
        <v>1540</v>
      </c>
      <c r="B357" s="266"/>
      <c r="C357" s="266"/>
      <c r="D357" s="266"/>
      <c r="E357" s="266"/>
      <c r="F357" s="266"/>
      <c r="G357" s="266"/>
      <c r="H357" s="266"/>
    </row>
    <row r="358" spans="1:8" ht="15.75">
      <c r="A358" s="167" t="s">
        <v>1493</v>
      </c>
      <c r="B358" s="167" t="s">
        <v>1494</v>
      </c>
      <c r="C358" s="167" t="s">
        <v>1495</v>
      </c>
      <c r="D358" s="167" t="s">
        <v>1496</v>
      </c>
      <c r="E358" s="167" t="s">
        <v>1497</v>
      </c>
      <c r="F358" s="167" t="s">
        <v>51</v>
      </c>
      <c r="G358" s="167" t="s">
        <v>1498</v>
      </c>
      <c r="H358" s="167" t="s">
        <v>1499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76" t="s">
        <v>1591</v>
      </c>
      <c r="B1" s="276"/>
      <c r="C1" s="276"/>
      <c r="D1" s="276"/>
      <c r="E1" s="276"/>
      <c r="F1" s="276"/>
      <c r="G1" s="276"/>
      <c r="H1" s="276"/>
      <c r="I1" s="276"/>
      <c r="J1" s="276" t="s">
        <v>1591</v>
      </c>
      <c r="K1" s="276"/>
      <c r="L1" s="276"/>
      <c r="M1" s="276"/>
      <c r="N1" s="276"/>
      <c r="O1" s="276"/>
      <c r="P1" s="276"/>
      <c r="Q1" s="276"/>
      <c r="R1" s="276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77" t="s">
        <v>1592</v>
      </c>
      <c r="B2" s="277"/>
      <c r="C2" s="277"/>
      <c r="D2" s="277"/>
      <c r="E2" s="277"/>
      <c r="F2" s="277"/>
      <c r="G2" s="277"/>
      <c r="H2" s="277"/>
      <c r="I2" s="277"/>
      <c r="J2" s="277" t="s">
        <v>1592</v>
      </c>
      <c r="K2" s="277"/>
      <c r="L2" s="277"/>
      <c r="M2" s="277"/>
      <c r="N2" s="277"/>
      <c r="O2" s="277"/>
      <c r="P2" s="277"/>
      <c r="Q2" s="277"/>
      <c r="R2" s="277"/>
      <c r="AC2" s="186"/>
      <c r="AD2" s="5" t="s">
        <v>1593</v>
      </c>
      <c r="AE2" t="s">
        <v>1594</v>
      </c>
      <c r="AH2" s="5" t="s">
        <v>1595</v>
      </c>
      <c r="AI2" t="s">
        <v>1596</v>
      </c>
      <c r="AK2" s="188"/>
      <c r="AM2" s="186"/>
      <c r="AN2" s="5" t="s">
        <v>1593</v>
      </c>
      <c r="AO2" t="s">
        <v>1597</v>
      </c>
      <c r="AR2" s="5" t="s">
        <v>1595</v>
      </c>
      <c r="AS2" t="s">
        <v>1596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1598</v>
      </c>
      <c r="AE3">
        <v>1726019084</v>
      </c>
      <c r="AK3" s="188"/>
      <c r="AM3" s="186"/>
      <c r="AN3" s="5" t="s">
        <v>1598</v>
      </c>
      <c r="AO3">
        <v>1803598133</v>
      </c>
      <c r="AU3" s="188"/>
    </row>
    <row r="4" spans="1:47" ht="15.75">
      <c r="A4" s="186"/>
      <c r="B4" s="5" t="s">
        <v>1593</v>
      </c>
      <c r="C4" t="s">
        <v>1599</v>
      </c>
      <c r="F4" s="5" t="s">
        <v>1595</v>
      </c>
      <c r="G4" t="s">
        <v>1600</v>
      </c>
      <c r="I4" s="188"/>
      <c r="J4" s="186"/>
      <c r="K4" s="5" t="s">
        <v>1593</v>
      </c>
      <c r="L4" t="s">
        <v>1601</v>
      </c>
      <c r="O4" s="5" t="s">
        <v>1595</v>
      </c>
      <c r="P4" t="s">
        <v>1602</v>
      </c>
      <c r="R4" s="188"/>
      <c r="AC4" s="186"/>
      <c r="AD4" s="5" t="s">
        <v>1603</v>
      </c>
      <c r="AE4" s="189">
        <v>44958</v>
      </c>
      <c r="AH4" s="5" t="s">
        <v>1604</v>
      </c>
      <c r="AJ4">
        <v>30</v>
      </c>
      <c r="AK4" s="188"/>
      <c r="AM4" s="186"/>
      <c r="AN4" s="5" t="s">
        <v>1603</v>
      </c>
      <c r="AO4" s="189">
        <v>44958</v>
      </c>
      <c r="AR4" s="5" t="s">
        <v>1604</v>
      </c>
      <c r="AT4">
        <v>30</v>
      </c>
      <c r="AU4" s="188"/>
    </row>
    <row r="5" spans="1:47" ht="15.75">
      <c r="A5" s="186"/>
      <c r="B5" s="5" t="s">
        <v>1598</v>
      </c>
      <c r="C5" s="270">
        <v>1724600125</v>
      </c>
      <c r="D5" s="270"/>
      <c r="I5" s="188"/>
      <c r="J5" s="186"/>
      <c r="K5" s="5" t="s">
        <v>1598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1603</v>
      </c>
      <c r="C6" s="74">
        <v>45292</v>
      </c>
      <c r="F6" s="5" t="s">
        <v>1604</v>
      </c>
      <c r="H6">
        <v>30</v>
      </c>
      <c r="I6" s="188"/>
      <c r="J6" s="186"/>
      <c r="K6" s="5" t="s">
        <v>1603</v>
      </c>
      <c r="L6" s="74">
        <f>C6</f>
        <v>45292</v>
      </c>
      <c r="O6" s="5" t="s">
        <v>1604</v>
      </c>
      <c r="Q6">
        <v>30</v>
      </c>
      <c r="R6" s="188"/>
      <c r="AC6" s="186"/>
      <c r="AD6" s="272" t="s">
        <v>1605</v>
      </c>
      <c r="AE6" s="272"/>
      <c r="AF6" s="272"/>
      <c r="AH6" s="272" t="s">
        <v>1606</v>
      </c>
      <c r="AI6" s="272"/>
      <c r="AJ6" s="272"/>
      <c r="AK6" s="192"/>
      <c r="AM6" s="186"/>
      <c r="AN6" s="272" t="s">
        <v>1605</v>
      </c>
      <c r="AO6" s="272"/>
      <c r="AP6" s="272"/>
      <c r="AR6" s="272" t="s">
        <v>1606</v>
      </c>
      <c r="AS6" s="272"/>
      <c r="AT6" s="272"/>
      <c r="AU6" s="192"/>
    </row>
    <row r="7" spans="1:47" ht="15.75">
      <c r="A7" s="186"/>
      <c r="I7" s="188"/>
      <c r="J7" s="186"/>
      <c r="R7" s="188"/>
      <c r="AC7" s="186"/>
      <c r="AD7" t="s">
        <v>1607</v>
      </c>
      <c r="AF7" s="193">
        <v>450.04</v>
      </c>
      <c r="AH7" t="s">
        <v>1608</v>
      </c>
      <c r="AJ7" s="193">
        <f>AF7*9.45/100</f>
        <v>42.528779999999998</v>
      </c>
      <c r="AK7" s="188"/>
      <c r="AM7" s="186"/>
      <c r="AN7" t="s">
        <v>1607</v>
      </c>
      <c r="AP7" s="193">
        <v>450.04</v>
      </c>
      <c r="AR7" t="s">
        <v>1608</v>
      </c>
      <c r="AT7" s="193">
        <f>AP7*9.45/100</f>
        <v>42.528779999999998</v>
      </c>
      <c r="AU7" s="188"/>
    </row>
    <row r="8" spans="1:47" ht="15.75">
      <c r="A8" s="186"/>
      <c r="B8" s="272" t="s">
        <v>1605</v>
      </c>
      <c r="C8" s="272"/>
      <c r="D8" s="272"/>
      <c r="F8" s="272" t="s">
        <v>1606</v>
      </c>
      <c r="G8" s="272"/>
      <c r="H8" s="272"/>
      <c r="I8" s="192"/>
      <c r="J8" s="186"/>
      <c r="K8" s="272" t="s">
        <v>1605</v>
      </c>
      <c r="L8" s="272"/>
      <c r="M8" s="272"/>
      <c r="O8" s="272" t="s">
        <v>1606</v>
      </c>
      <c r="P8" s="272"/>
      <c r="Q8" s="272"/>
      <c r="R8" s="192"/>
      <c r="AC8" s="186"/>
      <c r="AD8" t="s">
        <v>1609</v>
      </c>
      <c r="AF8" s="193">
        <v>0</v>
      </c>
      <c r="AH8" t="s">
        <v>1610</v>
      </c>
      <c r="AJ8" s="193">
        <v>0</v>
      </c>
      <c r="AK8" s="188"/>
      <c r="AM8" s="186"/>
      <c r="AN8" t="s">
        <v>1609</v>
      </c>
      <c r="AP8" s="193">
        <v>0</v>
      </c>
      <c r="AR8" t="s">
        <v>1610</v>
      </c>
      <c r="AT8" s="193">
        <v>0</v>
      </c>
      <c r="AU8" s="188"/>
    </row>
    <row r="9" spans="1:47" ht="15.75">
      <c r="A9" s="186"/>
      <c r="B9" t="s">
        <v>1607</v>
      </c>
      <c r="D9" s="193">
        <v>465.87</v>
      </c>
      <c r="F9" t="s">
        <v>1608</v>
      </c>
      <c r="H9" s="193">
        <f>D9*9.45/100</f>
        <v>44.024714999999993</v>
      </c>
      <c r="I9" s="188"/>
      <c r="J9" s="186"/>
      <c r="K9" t="s">
        <v>1607</v>
      </c>
      <c r="M9" s="193">
        <v>450.04</v>
      </c>
      <c r="O9" t="s">
        <v>1608</v>
      </c>
      <c r="Q9" s="193">
        <f>M9*9.45/100</f>
        <v>42.528779999999998</v>
      </c>
      <c r="R9" s="188"/>
      <c r="AC9" s="186"/>
      <c r="AD9" t="s">
        <v>1611</v>
      </c>
      <c r="AF9" s="194">
        <f>+AF7/12</f>
        <v>37.503333333333337</v>
      </c>
      <c r="AK9" s="188"/>
      <c r="AM9" s="186"/>
      <c r="AN9" t="s">
        <v>1611</v>
      </c>
      <c r="AP9" s="194">
        <f>+AP7/12</f>
        <v>37.503333333333337</v>
      </c>
      <c r="AU9" s="188"/>
    </row>
    <row r="10" spans="1:47" ht="15.75">
      <c r="A10" s="186"/>
      <c r="B10" t="s">
        <v>1609</v>
      </c>
      <c r="D10" s="193">
        <v>0</v>
      </c>
      <c r="F10" t="s">
        <v>1610</v>
      </c>
      <c r="H10" s="193">
        <v>241</v>
      </c>
      <c r="I10" s="188"/>
      <c r="J10" s="186"/>
      <c r="K10" t="s">
        <v>1609</v>
      </c>
      <c r="M10" s="193">
        <v>0</v>
      </c>
      <c r="O10" t="s">
        <v>1610</v>
      </c>
      <c r="Q10" s="193"/>
      <c r="R10" s="188"/>
      <c r="AC10" s="186"/>
      <c r="AD10" t="s">
        <v>1612</v>
      </c>
      <c r="AF10" s="194">
        <f>+AF7/12</f>
        <v>37.503333333333337</v>
      </c>
      <c r="AK10" s="188"/>
      <c r="AM10" s="186"/>
      <c r="AN10" t="s">
        <v>1612</v>
      </c>
      <c r="AP10" s="194">
        <f>450.04/12</f>
        <v>37.503333333333337</v>
      </c>
      <c r="AU10" s="188"/>
    </row>
    <row r="11" spans="1:47" ht="15.75">
      <c r="A11" s="186"/>
      <c r="B11" t="s">
        <v>1611</v>
      </c>
      <c r="D11" s="194">
        <f>+D9/12</f>
        <v>38.822499999999998</v>
      </c>
      <c r="I11" s="188"/>
      <c r="J11" s="186"/>
      <c r="K11" t="s">
        <v>1611</v>
      </c>
      <c r="M11" s="194">
        <f>+M9/12</f>
        <v>37.503333333333337</v>
      </c>
      <c r="R11" s="188"/>
      <c r="AC11" s="186"/>
      <c r="AD11" t="s">
        <v>1613</v>
      </c>
      <c r="AF11" s="194">
        <f>AF7*8.33%</f>
        <v>37.488332</v>
      </c>
      <c r="AK11" s="188"/>
      <c r="AM11" s="186"/>
      <c r="AN11" t="s">
        <v>1613</v>
      </c>
      <c r="AP11" s="194">
        <f>AP7*8.33%</f>
        <v>37.488332</v>
      </c>
      <c r="AU11" s="188"/>
    </row>
    <row r="12" spans="1:47" ht="15.75">
      <c r="A12" s="186"/>
      <c r="B12" t="s">
        <v>1612</v>
      </c>
      <c r="D12" s="194">
        <f>450/12</f>
        <v>37.5</v>
      </c>
      <c r="I12" s="188"/>
      <c r="J12" s="186"/>
      <c r="K12" t="s">
        <v>1612</v>
      </c>
      <c r="M12" s="194">
        <f>450/12</f>
        <v>37.5</v>
      </c>
      <c r="R12" s="188"/>
      <c r="AC12" s="186"/>
      <c r="AD12" s="195" t="s">
        <v>1614</v>
      </c>
      <c r="AE12" s="196"/>
      <c r="AF12" s="197">
        <f>SUM(AF7:AF11)</f>
        <v>562.53499866666675</v>
      </c>
      <c r="AH12" s="195" t="s">
        <v>1615</v>
      </c>
      <c r="AI12" s="196"/>
      <c r="AJ12" s="197">
        <f>SUM(AJ7:AJ11)</f>
        <v>42.528779999999998</v>
      </c>
      <c r="AK12" s="198"/>
      <c r="AM12" s="186"/>
      <c r="AN12" s="195" t="s">
        <v>1614</v>
      </c>
      <c r="AO12" s="196"/>
      <c r="AP12" s="197">
        <f>SUM(AP7:AP11)</f>
        <v>562.53499866666675</v>
      </c>
      <c r="AR12" s="195" t="s">
        <v>1615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1613</v>
      </c>
      <c r="D13" s="194">
        <f>D9*8.33%</f>
        <v>38.806970999999997</v>
      </c>
      <c r="I13" s="188"/>
      <c r="J13" s="186"/>
      <c r="K13" t="s">
        <v>1613</v>
      </c>
      <c r="M13" s="194">
        <f>M9*8.33%</f>
        <v>37.488332</v>
      </c>
      <c r="R13" s="188"/>
      <c r="AC13" s="186"/>
      <c r="AG13" s="274">
        <f>AF12-AJ12</f>
        <v>520.00621866666677</v>
      </c>
      <c r="AK13" s="83"/>
      <c r="AM13" s="186"/>
      <c r="AQ13" s="274">
        <f>AP12-AT12</f>
        <v>520.00621866666677</v>
      </c>
      <c r="AU13" s="83"/>
    </row>
    <row r="14" spans="1:47" ht="15.75">
      <c r="A14" s="186"/>
      <c r="B14" s="195" t="s">
        <v>1614</v>
      </c>
      <c r="C14" s="196"/>
      <c r="D14" s="197">
        <f>SUM(D9:D13)</f>
        <v>580.99947099999997</v>
      </c>
      <c r="F14" s="195" t="s">
        <v>1615</v>
      </c>
      <c r="G14" s="196"/>
      <c r="H14" s="197">
        <f>SUM(H9:H13)</f>
        <v>285.02471500000001</v>
      </c>
      <c r="I14" s="198"/>
      <c r="J14" s="186"/>
      <c r="K14" s="195" t="s">
        <v>1614</v>
      </c>
      <c r="L14" s="196"/>
      <c r="M14" s="197">
        <f>SUM(M9:M13)</f>
        <v>562.53166533333331</v>
      </c>
      <c r="O14" s="195" t="s">
        <v>1615</v>
      </c>
      <c r="P14" s="196"/>
      <c r="Q14" s="197">
        <f>SUM(Q9:Q13)</f>
        <v>42.528779999999998</v>
      </c>
      <c r="R14" s="198"/>
      <c r="AC14" s="186"/>
      <c r="AG14" s="274"/>
      <c r="AK14" s="83"/>
      <c r="AM14" s="186"/>
      <c r="AQ14" s="274"/>
      <c r="AU14" s="83"/>
    </row>
    <row r="15" spans="1:47" ht="15" customHeight="1">
      <c r="A15" s="186"/>
      <c r="E15" s="274">
        <f>D14-H14</f>
        <v>295.97475599999996</v>
      </c>
      <c r="I15" s="83"/>
      <c r="J15" s="186"/>
      <c r="N15" s="274">
        <f>M14-Q14</f>
        <v>520.00288533333332</v>
      </c>
      <c r="R15" s="83"/>
      <c r="AC15" s="186"/>
      <c r="AG15" s="200" t="s">
        <v>1616</v>
      </c>
      <c r="AK15" s="83"/>
      <c r="AM15" s="186"/>
      <c r="AQ15" s="200" t="s">
        <v>1616</v>
      </c>
      <c r="AU15" s="83"/>
    </row>
    <row r="16" spans="1:47" ht="15" customHeight="1">
      <c r="A16" s="186"/>
      <c r="E16" s="274"/>
      <c r="I16" s="83"/>
      <c r="J16" s="186"/>
      <c r="N16" s="274"/>
      <c r="R16" s="83"/>
      <c r="AC16" s="186"/>
      <c r="AK16" s="83"/>
      <c r="AM16" s="186"/>
      <c r="AU16" s="83"/>
    </row>
    <row r="17" spans="1:47">
      <c r="A17" s="186"/>
      <c r="E17" s="200" t="s">
        <v>1616</v>
      </c>
      <c r="I17" s="83"/>
      <c r="J17" s="186"/>
      <c r="N17" s="200" t="s">
        <v>1616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75" t="s">
        <v>1617</v>
      </c>
      <c r="AE19" s="275"/>
      <c r="AF19" s="275"/>
      <c r="AH19" s="275" t="s">
        <v>1618</v>
      </c>
      <c r="AI19" s="275"/>
      <c r="AJ19" s="275"/>
      <c r="AK19" s="202"/>
      <c r="AM19" s="186"/>
      <c r="AN19" s="275" t="s">
        <v>1617</v>
      </c>
      <c r="AO19" s="275"/>
      <c r="AP19" s="275"/>
      <c r="AR19" s="275" t="s">
        <v>1618</v>
      </c>
      <c r="AS19" s="275"/>
      <c r="AT19" s="275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75" t="s">
        <v>1617</v>
      </c>
      <c r="C21" s="275"/>
      <c r="D21" s="275"/>
      <c r="F21" s="275" t="s">
        <v>1618</v>
      </c>
      <c r="G21" s="275"/>
      <c r="H21" s="275"/>
      <c r="I21" s="202"/>
      <c r="J21" s="186"/>
      <c r="K21" s="275" t="s">
        <v>1617</v>
      </c>
      <c r="L21" s="275"/>
      <c r="M21" s="275"/>
      <c r="O21" s="275" t="s">
        <v>1618</v>
      </c>
      <c r="P21" s="275"/>
      <c r="Q21" s="275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81"/>
      <c r="U22" s="281"/>
      <c r="V22" s="281"/>
      <c r="W22" s="281"/>
      <c r="X22" s="281"/>
      <c r="Y22" s="281"/>
      <c r="Z22" s="281"/>
      <c r="AA22" s="281"/>
      <c r="AB22" s="281"/>
      <c r="AC22" s="276" t="s">
        <v>1591</v>
      </c>
      <c r="AD22" s="276"/>
      <c r="AE22" s="276"/>
      <c r="AF22" s="276"/>
      <c r="AG22" s="276"/>
      <c r="AH22" s="276"/>
      <c r="AI22" s="276"/>
      <c r="AJ22" s="276"/>
      <c r="AK22" s="276"/>
      <c r="AM22" s="276" t="s">
        <v>1591</v>
      </c>
      <c r="AN22" s="276"/>
      <c r="AO22" s="276"/>
      <c r="AP22" s="276"/>
      <c r="AQ22" s="276"/>
      <c r="AR22" s="276"/>
      <c r="AS22" s="276"/>
      <c r="AT22" s="276"/>
      <c r="AU22" s="276"/>
    </row>
    <row r="23" spans="1:47" ht="26.25" customHeight="1">
      <c r="A23" s="276" t="s">
        <v>1591</v>
      </c>
      <c r="B23" s="276"/>
      <c r="C23" s="276"/>
      <c r="D23" s="276"/>
      <c r="E23" s="276"/>
      <c r="F23" s="276"/>
      <c r="G23" s="276"/>
      <c r="H23" s="276"/>
      <c r="I23" s="276"/>
      <c r="J23" s="276" t="s">
        <v>1591</v>
      </c>
      <c r="K23" s="276"/>
      <c r="L23" s="276"/>
      <c r="M23" s="276"/>
      <c r="N23" s="276"/>
      <c r="O23" s="276"/>
      <c r="P23" s="276"/>
      <c r="Q23" s="276"/>
      <c r="R23" s="276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1593</v>
      </c>
      <c r="AE23" t="s">
        <v>1619</v>
      </c>
      <c r="AH23" s="5" t="s">
        <v>1595</v>
      </c>
      <c r="AI23" t="s">
        <v>1620</v>
      </c>
      <c r="AK23" s="188"/>
      <c r="AM23" s="186"/>
      <c r="AN23" s="5" t="s">
        <v>1593</v>
      </c>
      <c r="AO23" t="s">
        <v>1621</v>
      </c>
      <c r="AR23" s="5" t="s">
        <v>1595</v>
      </c>
      <c r="AS23" t="s">
        <v>1620</v>
      </c>
      <c r="AU23" s="188"/>
    </row>
    <row r="24" spans="1:47" ht="21">
      <c r="A24" s="277" t="s">
        <v>1592</v>
      </c>
      <c r="B24" s="277"/>
      <c r="C24" s="277"/>
      <c r="D24" s="277"/>
      <c r="E24" s="277"/>
      <c r="F24" s="277"/>
      <c r="G24" s="277"/>
      <c r="H24" s="277"/>
      <c r="I24" s="277"/>
      <c r="J24" s="277" t="s">
        <v>1592</v>
      </c>
      <c r="K24" s="277"/>
      <c r="L24" s="277"/>
      <c r="M24" s="277"/>
      <c r="N24" s="277"/>
      <c r="O24" s="277"/>
      <c r="P24" s="277"/>
      <c r="Q24" s="277"/>
      <c r="R24" s="277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1598</v>
      </c>
      <c r="AE24">
        <v>1716325822</v>
      </c>
      <c r="AK24" s="188"/>
      <c r="AM24" s="186"/>
      <c r="AN24" s="5" t="s">
        <v>1598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1603</v>
      </c>
      <c r="AE25" s="189">
        <v>44958</v>
      </c>
      <c r="AH25" s="5" t="s">
        <v>1604</v>
      </c>
      <c r="AJ25">
        <v>30</v>
      </c>
      <c r="AK25" s="188"/>
      <c r="AM25" s="186"/>
      <c r="AN25" s="5" t="s">
        <v>1603</v>
      </c>
      <c r="AO25" s="189">
        <v>44958</v>
      </c>
      <c r="AR25" s="5" t="s">
        <v>1604</v>
      </c>
      <c r="AT25">
        <v>30</v>
      </c>
      <c r="AU25" s="188"/>
    </row>
    <row r="26" spans="1:47" ht="15.75">
      <c r="A26" s="186"/>
      <c r="B26" s="5" t="s">
        <v>1593</v>
      </c>
      <c r="C26" t="s">
        <v>1622</v>
      </c>
      <c r="F26" s="5" t="s">
        <v>1595</v>
      </c>
      <c r="G26" t="s">
        <v>1596</v>
      </c>
      <c r="I26" s="188"/>
      <c r="J26" s="186"/>
      <c r="K26" s="5" t="s">
        <v>1593</v>
      </c>
      <c r="L26" t="s">
        <v>1623</v>
      </c>
      <c r="O26" s="5" t="s">
        <v>1595</v>
      </c>
      <c r="P26" t="s">
        <v>1624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1598</v>
      </c>
      <c r="C27" s="270">
        <v>1719901926</v>
      </c>
      <c r="D27" s="270"/>
      <c r="I27" s="188"/>
      <c r="J27" s="186"/>
      <c r="K27" s="5" t="s">
        <v>1598</v>
      </c>
      <c r="L27">
        <v>2350864985</v>
      </c>
      <c r="R27" s="188"/>
      <c r="T27" s="206"/>
      <c r="U27" s="280"/>
      <c r="V27" s="280"/>
      <c r="W27" s="280"/>
      <c r="X27" s="206"/>
      <c r="Y27" s="280"/>
      <c r="Z27" s="280"/>
      <c r="AA27" s="280"/>
      <c r="AB27" s="210"/>
      <c r="AC27" s="186"/>
      <c r="AD27" s="272" t="s">
        <v>1605</v>
      </c>
      <c r="AE27" s="272"/>
      <c r="AF27" s="272"/>
      <c r="AH27" s="272" t="s">
        <v>1606</v>
      </c>
      <c r="AI27" s="272"/>
      <c r="AJ27" s="272"/>
      <c r="AK27" s="192"/>
      <c r="AM27" s="186"/>
      <c r="AN27" s="272" t="s">
        <v>1605</v>
      </c>
      <c r="AO27" s="272"/>
      <c r="AP27" s="272"/>
      <c r="AR27" s="272" t="s">
        <v>1606</v>
      </c>
      <c r="AS27" s="272"/>
      <c r="AT27" s="272"/>
      <c r="AU27" s="192"/>
    </row>
    <row r="28" spans="1:47" ht="15.75">
      <c r="A28" s="186"/>
      <c r="B28" s="5" t="s">
        <v>1603</v>
      </c>
      <c r="C28" s="189">
        <f>C6</f>
        <v>45292</v>
      </c>
      <c r="F28" s="5" t="s">
        <v>1604</v>
      </c>
      <c r="H28">
        <v>15</v>
      </c>
      <c r="I28" s="188"/>
      <c r="J28" s="186"/>
      <c r="K28" s="5" t="s">
        <v>1603</v>
      </c>
      <c r="L28" s="189">
        <f>C6</f>
        <v>45292</v>
      </c>
      <c r="O28" s="5" t="s">
        <v>1604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1607</v>
      </c>
      <c r="AF28" s="193">
        <v>450.04</v>
      </c>
      <c r="AH28" t="s">
        <v>1608</v>
      </c>
      <c r="AJ28" s="193">
        <f>AF28*9.45/100</f>
        <v>42.528779999999998</v>
      </c>
      <c r="AK28" s="188"/>
      <c r="AM28" s="186"/>
      <c r="AN28" t="s">
        <v>1607</v>
      </c>
      <c r="AP28" s="193">
        <v>450.04</v>
      </c>
      <c r="AR28" t="s">
        <v>1608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1609</v>
      </c>
      <c r="AF29" s="193">
        <v>0</v>
      </c>
      <c r="AH29" t="s">
        <v>1610</v>
      </c>
      <c r="AJ29" s="193">
        <v>0</v>
      </c>
      <c r="AK29" s="188"/>
      <c r="AM29" s="186"/>
      <c r="AN29" t="s">
        <v>1609</v>
      </c>
      <c r="AP29" s="193">
        <v>0</v>
      </c>
      <c r="AR29" t="s">
        <v>1610</v>
      </c>
      <c r="AT29" s="193">
        <v>0</v>
      </c>
      <c r="AU29" s="188"/>
    </row>
    <row r="30" spans="1:47" ht="15.75">
      <c r="A30" s="186"/>
      <c r="B30" s="272" t="s">
        <v>1605</v>
      </c>
      <c r="C30" s="272"/>
      <c r="D30" s="272"/>
      <c r="F30" s="272" t="s">
        <v>1606</v>
      </c>
      <c r="G30" s="272"/>
      <c r="H30" s="272"/>
      <c r="I30" s="192"/>
      <c r="J30" s="186"/>
      <c r="K30" s="272" t="s">
        <v>1605</v>
      </c>
      <c r="L30" s="272"/>
      <c r="M30" s="272"/>
      <c r="O30" s="272" t="s">
        <v>1606</v>
      </c>
      <c r="P30" s="272"/>
      <c r="Q30" s="272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1611</v>
      </c>
      <c r="AF30" s="194">
        <f>AF28/12</f>
        <v>37.503333333333337</v>
      </c>
      <c r="AK30" s="188"/>
      <c r="AM30" s="186"/>
      <c r="AN30" t="s">
        <v>1611</v>
      </c>
      <c r="AP30" s="194">
        <f>AP28/12</f>
        <v>37.503333333333337</v>
      </c>
      <c r="AU30" s="188"/>
    </row>
    <row r="31" spans="1:47" ht="15.75">
      <c r="A31" s="186"/>
      <c r="B31" t="s">
        <v>1607</v>
      </c>
      <c r="D31" s="193">
        <v>225.02</v>
      </c>
      <c r="F31" t="s">
        <v>1608</v>
      </c>
      <c r="H31" s="193">
        <f>D31*9.45/100</f>
        <v>21.264389999999999</v>
      </c>
      <c r="I31" s="188"/>
      <c r="J31" s="186"/>
      <c r="K31" t="s">
        <v>1607</v>
      </c>
      <c r="M31" s="193">
        <v>225.02</v>
      </c>
      <c r="O31" t="s">
        <v>1608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1612</v>
      </c>
      <c r="AF31" s="194">
        <f>450/12</f>
        <v>37.5</v>
      </c>
      <c r="AK31" s="188"/>
      <c r="AM31" s="186"/>
      <c r="AN31" t="s">
        <v>1612</v>
      </c>
      <c r="AP31" s="194">
        <f>450/12</f>
        <v>37.5</v>
      </c>
      <c r="AU31" s="188"/>
    </row>
    <row r="32" spans="1:47" ht="15.75">
      <c r="A32" s="186"/>
      <c r="B32" t="s">
        <v>1609</v>
      </c>
      <c r="D32" s="193">
        <v>0</v>
      </c>
      <c r="F32" t="s">
        <v>1610</v>
      </c>
      <c r="H32" s="193">
        <v>241</v>
      </c>
      <c r="I32" s="188"/>
      <c r="J32" s="186"/>
      <c r="K32" t="s">
        <v>1609</v>
      </c>
      <c r="M32" s="193">
        <v>0</v>
      </c>
      <c r="O32" t="s">
        <v>1610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1613</v>
      </c>
      <c r="AF32" s="194">
        <f>AF28*8.33%</f>
        <v>37.488332</v>
      </c>
      <c r="AK32" s="188"/>
      <c r="AM32" s="186"/>
      <c r="AN32" t="s">
        <v>1613</v>
      </c>
      <c r="AP32" s="194">
        <f>AP28*8.33%</f>
        <v>37.488332</v>
      </c>
      <c r="AU32" s="188"/>
    </row>
    <row r="33" spans="1:47" ht="15.75">
      <c r="A33" s="186"/>
      <c r="B33" t="s">
        <v>1611</v>
      </c>
      <c r="D33" s="194">
        <f>D31/12</f>
        <v>18.751666666666669</v>
      </c>
      <c r="I33" s="188"/>
      <c r="J33" s="186"/>
      <c r="K33" t="s">
        <v>1611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1614</v>
      </c>
      <c r="AE33" s="196"/>
      <c r="AF33" s="197">
        <f>SUM(AF28:AF32)</f>
        <v>562.53166533333331</v>
      </c>
      <c r="AH33" s="195" t="s">
        <v>1615</v>
      </c>
      <c r="AI33" s="196"/>
      <c r="AJ33" s="197">
        <f>SUM(AJ28:AJ32)</f>
        <v>42.528779999999998</v>
      </c>
      <c r="AK33" s="198"/>
      <c r="AM33" s="186"/>
      <c r="AN33" s="195" t="s">
        <v>1614</v>
      </c>
      <c r="AO33" s="196"/>
      <c r="AP33" s="197">
        <f>SUM(AP28:AP32)</f>
        <v>562.53166533333331</v>
      </c>
      <c r="AR33" s="195" t="s">
        <v>1615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1612</v>
      </c>
      <c r="D34" s="194">
        <f>D31/12</f>
        <v>18.751666666666669</v>
      </c>
      <c r="I34" s="188"/>
      <c r="J34" s="186"/>
      <c r="K34" t="s">
        <v>1612</v>
      </c>
      <c r="M34" s="194">
        <f>M31/12</f>
        <v>18.751666666666669</v>
      </c>
      <c r="R34" s="188"/>
      <c r="T34" s="206"/>
      <c r="U34" s="206"/>
      <c r="V34" s="206"/>
      <c r="W34" s="206"/>
      <c r="X34" s="279"/>
      <c r="Y34" s="206"/>
      <c r="Z34" s="206"/>
      <c r="AA34" s="206"/>
      <c r="AB34" s="206"/>
      <c r="AC34" s="186"/>
      <c r="AG34" s="274">
        <f>AF33-AJ33</f>
        <v>520.00288533333332</v>
      </c>
      <c r="AK34" s="83"/>
      <c r="AM34" s="186"/>
      <c r="AQ34" s="274">
        <f>AP33-AT33</f>
        <v>520.00288533333332</v>
      </c>
      <c r="AU34" s="83"/>
    </row>
    <row r="35" spans="1:47" ht="15.75">
      <c r="A35" s="186"/>
      <c r="B35" t="s">
        <v>1613</v>
      </c>
      <c r="D35" s="194">
        <f>225*8.33%</f>
        <v>18.7425</v>
      </c>
      <c r="I35" s="188"/>
      <c r="J35" s="186"/>
      <c r="K35" t="s">
        <v>1613</v>
      </c>
      <c r="M35" s="194">
        <f>M31*8.33%</f>
        <v>18.744166</v>
      </c>
      <c r="R35" s="188"/>
      <c r="T35" s="206"/>
      <c r="U35" s="206"/>
      <c r="V35" s="206"/>
      <c r="W35" s="206"/>
      <c r="X35" s="279"/>
      <c r="Y35" s="206"/>
      <c r="Z35" s="206"/>
      <c r="AA35" s="206"/>
      <c r="AB35" s="206"/>
      <c r="AC35" s="186"/>
      <c r="AG35" s="274"/>
      <c r="AK35" s="83"/>
      <c r="AM35" s="186"/>
      <c r="AQ35" s="274"/>
      <c r="AU35" s="83"/>
    </row>
    <row r="36" spans="1:47" ht="15.75">
      <c r="A36" s="186"/>
      <c r="B36" s="195" t="s">
        <v>1614</v>
      </c>
      <c r="C36" s="196"/>
      <c r="D36" s="197">
        <f>SUM(D31:D35)</f>
        <v>281.26583333333338</v>
      </c>
      <c r="F36" s="195" t="s">
        <v>1615</v>
      </c>
      <c r="G36" s="196"/>
      <c r="H36" s="197">
        <f>SUM(H31:H35)</f>
        <v>262.26438999999999</v>
      </c>
      <c r="I36" s="198"/>
      <c r="J36" s="186"/>
      <c r="K36" s="195" t="s">
        <v>1614</v>
      </c>
      <c r="L36" s="196"/>
      <c r="M36" s="197">
        <f>SUM(M31:M35)</f>
        <v>281.26749933333338</v>
      </c>
      <c r="O36" s="195" t="s">
        <v>1615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1616</v>
      </c>
      <c r="AK36" s="83"/>
      <c r="AM36" s="186"/>
      <c r="AQ36" s="200" t="s">
        <v>1616</v>
      </c>
      <c r="AU36" s="83"/>
    </row>
    <row r="37" spans="1:47">
      <c r="A37" s="186"/>
      <c r="E37" s="274">
        <f>D36-H36</f>
        <v>19.001443333333384</v>
      </c>
      <c r="I37" s="83"/>
      <c r="J37" s="186"/>
      <c r="N37" s="274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74"/>
      <c r="I38" s="83"/>
      <c r="J38" s="186"/>
      <c r="N38" s="274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1616</v>
      </c>
      <c r="I39" s="83"/>
      <c r="J39" s="186"/>
      <c r="N39" s="200" t="s">
        <v>1616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78"/>
      <c r="V40" s="278"/>
      <c r="W40" s="278"/>
      <c r="X40" s="206"/>
      <c r="Y40" s="278"/>
      <c r="Z40" s="278"/>
      <c r="AA40" s="278"/>
      <c r="AB40" s="214"/>
      <c r="AC40" s="186"/>
      <c r="AD40" s="275" t="s">
        <v>1617</v>
      </c>
      <c r="AE40" s="275"/>
      <c r="AF40" s="275"/>
      <c r="AH40" s="275" t="s">
        <v>1618</v>
      </c>
      <c r="AI40" s="275"/>
      <c r="AJ40" s="275"/>
      <c r="AK40" s="202"/>
      <c r="AM40" s="186"/>
      <c r="AN40" s="275" t="s">
        <v>1617</v>
      </c>
      <c r="AO40" s="275"/>
      <c r="AP40" s="275"/>
      <c r="AR40" s="275" t="s">
        <v>1618</v>
      </c>
      <c r="AS40" s="275"/>
      <c r="AT40" s="275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75" t="s">
        <v>1617</v>
      </c>
      <c r="C43" s="275"/>
      <c r="D43" s="275"/>
      <c r="F43" s="275" t="s">
        <v>1618</v>
      </c>
      <c r="G43" s="275"/>
      <c r="H43" s="275"/>
      <c r="I43" s="202"/>
      <c r="J43" s="186"/>
      <c r="K43" s="275" t="s">
        <v>1617</v>
      </c>
      <c r="L43" s="275"/>
      <c r="M43" s="275"/>
      <c r="O43" s="275" t="s">
        <v>1618</v>
      </c>
      <c r="P43" s="275"/>
      <c r="Q43" s="275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76" t="s">
        <v>1591</v>
      </c>
      <c r="B48" s="276"/>
      <c r="C48" s="276"/>
      <c r="D48" s="276"/>
      <c r="E48" s="276"/>
      <c r="F48" s="276"/>
      <c r="G48" s="276"/>
      <c r="H48" s="276"/>
      <c r="I48" s="276"/>
      <c r="J48" s="276" t="s">
        <v>1591</v>
      </c>
      <c r="K48" s="276"/>
      <c r="L48" s="276"/>
      <c r="M48" s="276"/>
      <c r="N48" s="276"/>
      <c r="O48" s="276"/>
      <c r="P48" s="276"/>
      <c r="Q48" s="276"/>
      <c r="R48" s="276"/>
    </row>
    <row r="49" spans="1:18" ht="21">
      <c r="A49" s="277" t="s">
        <v>1592</v>
      </c>
      <c r="B49" s="277"/>
      <c r="C49" s="277"/>
      <c r="D49" s="277"/>
      <c r="E49" s="277"/>
      <c r="F49" s="277"/>
      <c r="G49" s="277"/>
      <c r="H49" s="277"/>
      <c r="I49" s="277"/>
      <c r="J49" s="277" t="s">
        <v>1592</v>
      </c>
      <c r="K49" s="277"/>
      <c r="L49" s="277"/>
      <c r="M49" s="277"/>
      <c r="N49" s="277"/>
      <c r="O49" s="277"/>
      <c r="P49" s="277"/>
      <c r="Q49" s="277"/>
      <c r="R49" s="277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1593</v>
      </c>
      <c r="C51" t="s">
        <v>1625</v>
      </c>
      <c r="F51" s="5" t="s">
        <v>1595</v>
      </c>
      <c r="G51" t="s">
        <v>1626</v>
      </c>
      <c r="I51" s="188"/>
      <c r="J51" s="186"/>
      <c r="K51" s="5" t="s">
        <v>1593</v>
      </c>
      <c r="L51" t="s">
        <v>1627</v>
      </c>
      <c r="O51" s="5" t="s">
        <v>1595</v>
      </c>
      <c r="P51" t="s">
        <v>1628</v>
      </c>
      <c r="R51" s="188"/>
    </row>
    <row r="52" spans="1:18" ht="15.75">
      <c r="A52" s="186"/>
      <c r="B52" s="5" t="s">
        <v>1598</v>
      </c>
      <c r="C52" s="270">
        <v>1720714904</v>
      </c>
      <c r="D52" s="270"/>
      <c r="I52" s="188"/>
      <c r="J52" s="186"/>
      <c r="K52" s="5" t="s">
        <v>1598</v>
      </c>
      <c r="L52">
        <v>1705718847</v>
      </c>
      <c r="R52" s="188"/>
    </row>
    <row r="53" spans="1:18" ht="15.75">
      <c r="A53" s="186"/>
      <c r="B53" s="5" t="s">
        <v>1603</v>
      </c>
      <c r="C53" s="189">
        <f>C6</f>
        <v>45292</v>
      </c>
      <c r="F53" s="5" t="s">
        <v>1604</v>
      </c>
      <c r="H53">
        <v>15</v>
      </c>
      <c r="I53" s="188"/>
      <c r="J53" s="186"/>
      <c r="K53" s="5" t="s">
        <v>1603</v>
      </c>
      <c r="L53" s="189">
        <f>C6</f>
        <v>45292</v>
      </c>
      <c r="O53" s="5" t="s">
        <v>1604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72" t="s">
        <v>1605</v>
      </c>
      <c r="C55" s="272"/>
      <c r="D55" s="272"/>
      <c r="F55" s="272" t="s">
        <v>1606</v>
      </c>
      <c r="G55" s="272"/>
      <c r="H55" s="272"/>
      <c r="I55" s="192"/>
      <c r="J55" s="186"/>
      <c r="K55" s="272" t="s">
        <v>1605</v>
      </c>
      <c r="L55" s="272"/>
      <c r="M55" s="272"/>
      <c r="O55" s="272" t="s">
        <v>1606</v>
      </c>
      <c r="P55" s="272"/>
      <c r="Q55" s="272"/>
      <c r="R55" s="192"/>
    </row>
    <row r="56" spans="1:18" ht="15.75">
      <c r="A56" s="186"/>
      <c r="B56" t="s">
        <v>1607</v>
      </c>
      <c r="D56" s="193">
        <v>225.02</v>
      </c>
      <c r="F56" t="s">
        <v>1608</v>
      </c>
      <c r="H56" s="193">
        <f>D56*9.45/100</f>
        <v>21.264389999999999</v>
      </c>
      <c r="I56" s="188"/>
      <c r="J56" s="186"/>
      <c r="K56" t="s">
        <v>1607</v>
      </c>
      <c r="M56" s="193">
        <v>225</v>
      </c>
      <c r="O56" t="s">
        <v>1608</v>
      </c>
      <c r="Q56" s="193">
        <f>M56*9.45/100</f>
        <v>21.262499999999999</v>
      </c>
      <c r="R56" s="188"/>
    </row>
    <row r="57" spans="1:18" ht="15.75">
      <c r="A57" s="186"/>
      <c r="B57" t="s">
        <v>1609</v>
      </c>
      <c r="D57" s="193">
        <v>0</v>
      </c>
      <c r="F57" t="s">
        <v>1610</v>
      </c>
      <c r="H57" s="193">
        <v>0</v>
      </c>
      <c r="I57" s="188"/>
      <c r="J57" s="186"/>
      <c r="K57" t="s">
        <v>1609</v>
      </c>
      <c r="M57" s="193">
        <v>0</v>
      </c>
      <c r="O57" t="s">
        <v>1610</v>
      </c>
      <c r="Q57" s="193">
        <v>0</v>
      </c>
      <c r="R57" s="188"/>
    </row>
    <row r="58" spans="1:18" ht="15.75">
      <c r="A58" s="186"/>
      <c r="B58" t="s">
        <v>1611</v>
      </c>
      <c r="D58" s="194">
        <f>D56/12</f>
        <v>18.751666666666669</v>
      </c>
      <c r="I58" s="188"/>
      <c r="J58" s="186"/>
      <c r="K58" t="s">
        <v>1611</v>
      </c>
      <c r="M58" s="194">
        <f>M56/12</f>
        <v>18.75</v>
      </c>
      <c r="R58" s="188"/>
    </row>
    <row r="59" spans="1:18" ht="15.75">
      <c r="A59" s="186"/>
      <c r="B59" t="s">
        <v>1612</v>
      </c>
      <c r="D59" s="194">
        <f>D56/12</f>
        <v>18.751666666666669</v>
      </c>
      <c r="I59" s="188"/>
      <c r="J59" s="186"/>
      <c r="K59" t="s">
        <v>1612</v>
      </c>
      <c r="M59" s="194">
        <f>M56/12</f>
        <v>18.75</v>
      </c>
      <c r="R59" s="188"/>
    </row>
    <row r="60" spans="1:18" ht="15.75">
      <c r="A60" s="186"/>
      <c r="B60" t="s">
        <v>1613</v>
      </c>
      <c r="D60" s="194">
        <f>D56*8.33%</f>
        <v>18.744166</v>
      </c>
      <c r="I60" s="188"/>
      <c r="J60" s="186"/>
      <c r="K60" t="s">
        <v>1613</v>
      </c>
      <c r="M60" s="194"/>
      <c r="R60" s="188"/>
    </row>
    <row r="61" spans="1:18" ht="15.75">
      <c r="A61" s="186"/>
      <c r="B61" s="195" t="s">
        <v>1614</v>
      </c>
      <c r="C61" s="196"/>
      <c r="D61" s="197">
        <f>SUM(D56:D60)</f>
        <v>281.26749933333338</v>
      </c>
      <c r="F61" s="195" t="s">
        <v>1615</v>
      </c>
      <c r="G61" s="196"/>
      <c r="H61" s="197">
        <f>SUM(H56:H60)</f>
        <v>21.264389999999999</v>
      </c>
      <c r="I61" s="198"/>
      <c r="J61" s="186"/>
      <c r="K61" s="195" t="s">
        <v>1614</v>
      </c>
      <c r="L61" s="196"/>
      <c r="M61" s="197">
        <f>SUM(M56:M60)</f>
        <v>262.5</v>
      </c>
      <c r="O61" s="195" t="s">
        <v>1615</v>
      </c>
      <c r="P61" s="196"/>
      <c r="Q61" s="197">
        <f>SUM(Q56:Q60)</f>
        <v>21.262499999999999</v>
      </c>
      <c r="R61" s="198"/>
    </row>
    <row r="62" spans="1:18">
      <c r="A62" s="186"/>
      <c r="E62" s="274">
        <f>D61-H61</f>
        <v>260.00310933333338</v>
      </c>
      <c r="I62" s="83"/>
      <c r="J62" s="186"/>
      <c r="N62" s="274">
        <f>M61-Q61</f>
        <v>241.23750000000001</v>
      </c>
      <c r="R62" s="83"/>
    </row>
    <row r="63" spans="1:18">
      <c r="A63" s="186"/>
      <c r="E63" s="274"/>
      <c r="I63" s="83"/>
      <c r="J63" s="186"/>
      <c r="N63" s="274"/>
      <c r="R63" s="83"/>
    </row>
    <row r="64" spans="1:18">
      <c r="A64" s="186"/>
      <c r="E64" s="200" t="s">
        <v>1616</v>
      </c>
      <c r="I64" s="83"/>
      <c r="J64" s="186"/>
      <c r="N64" s="200" t="s">
        <v>1616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75" t="s">
        <v>1617</v>
      </c>
      <c r="C68" s="275"/>
      <c r="D68" s="275"/>
      <c r="F68" s="275" t="s">
        <v>1618</v>
      </c>
      <c r="G68" s="275"/>
      <c r="H68" s="275"/>
      <c r="I68" s="202"/>
      <c r="J68" s="186"/>
      <c r="K68" s="275" t="s">
        <v>1617</v>
      </c>
      <c r="L68" s="275"/>
      <c r="M68" s="275"/>
      <c r="O68" s="275" t="s">
        <v>1618</v>
      </c>
      <c r="P68" s="275"/>
      <c r="Q68" s="275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76" t="s">
        <v>1591</v>
      </c>
      <c r="B71" s="276"/>
      <c r="C71" s="276"/>
      <c r="D71" s="276"/>
      <c r="E71" s="276"/>
      <c r="F71" s="276"/>
      <c r="G71" s="276"/>
      <c r="H71" s="276"/>
      <c r="I71" s="276"/>
      <c r="J71" s="276" t="s">
        <v>1591</v>
      </c>
      <c r="K71" s="276"/>
      <c r="L71" s="276"/>
      <c r="M71" s="276"/>
      <c r="N71" s="276"/>
      <c r="O71" s="276"/>
      <c r="P71" s="276"/>
      <c r="Q71" s="276"/>
      <c r="R71" s="276"/>
    </row>
    <row r="72" spans="1:18" ht="21">
      <c r="A72" s="277" t="s">
        <v>1592</v>
      </c>
      <c r="B72" s="277"/>
      <c r="C72" s="277"/>
      <c r="D72" s="277"/>
      <c r="E72" s="277"/>
      <c r="F72" s="277"/>
      <c r="G72" s="277"/>
      <c r="H72" s="277"/>
      <c r="I72" s="277"/>
      <c r="J72" s="277" t="s">
        <v>1592</v>
      </c>
      <c r="K72" s="277"/>
      <c r="L72" s="277"/>
      <c r="M72" s="277"/>
      <c r="N72" s="277"/>
      <c r="O72" s="277"/>
      <c r="P72" s="277"/>
      <c r="Q72" s="277"/>
      <c r="R72" s="277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1593</v>
      </c>
      <c r="C74" t="s">
        <v>1629</v>
      </c>
      <c r="F74" s="5" t="s">
        <v>1595</v>
      </c>
      <c r="G74" t="s">
        <v>1630</v>
      </c>
      <c r="I74" s="188"/>
      <c r="J74" s="186"/>
      <c r="K74" s="5" t="s">
        <v>1593</v>
      </c>
      <c r="L74" t="s">
        <v>1631</v>
      </c>
      <c r="O74" s="5" t="s">
        <v>1595</v>
      </c>
      <c r="P74" t="s">
        <v>1628</v>
      </c>
      <c r="R74" s="188"/>
    </row>
    <row r="75" spans="1:18" ht="15.75">
      <c r="A75" s="186"/>
      <c r="B75" s="5" t="s">
        <v>1598</v>
      </c>
      <c r="C75" s="270">
        <v>1704695558</v>
      </c>
      <c r="D75" s="270"/>
      <c r="I75" s="188"/>
      <c r="J75" s="186"/>
      <c r="K75" s="5" t="s">
        <v>1598</v>
      </c>
      <c r="L75" s="216">
        <v>503970881</v>
      </c>
      <c r="R75" s="188"/>
    </row>
    <row r="76" spans="1:18" ht="15.75">
      <c r="A76" s="186"/>
      <c r="B76" s="5" t="s">
        <v>1603</v>
      </c>
      <c r="C76" s="189">
        <f>C53</f>
        <v>45292</v>
      </c>
      <c r="F76" s="5" t="s">
        <v>1604</v>
      </c>
      <c r="H76">
        <v>15</v>
      </c>
      <c r="I76" s="188"/>
      <c r="J76" s="186"/>
      <c r="K76" s="5" t="s">
        <v>1603</v>
      </c>
      <c r="L76" s="189">
        <f>C6</f>
        <v>45292</v>
      </c>
      <c r="O76" s="5" t="s">
        <v>1604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72" t="s">
        <v>1605</v>
      </c>
      <c r="C78" s="272"/>
      <c r="D78" s="272"/>
      <c r="F78" s="272" t="s">
        <v>1606</v>
      </c>
      <c r="G78" s="272"/>
      <c r="H78" s="272"/>
      <c r="I78" s="192"/>
      <c r="J78" s="186"/>
      <c r="K78" s="272" t="s">
        <v>1605</v>
      </c>
      <c r="L78" s="272"/>
      <c r="M78" s="272"/>
      <c r="O78" s="272" t="s">
        <v>1606</v>
      </c>
      <c r="P78" s="272"/>
      <c r="Q78" s="272"/>
      <c r="R78" s="192"/>
    </row>
    <row r="79" spans="1:18" ht="15.75">
      <c r="A79" s="186"/>
      <c r="B79" t="s">
        <v>1607</v>
      </c>
      <c r="D79" s="193">
        <v>225</v>
      </c>
      <c r="F79" t="s">
        <v>1608</v>
      </c>
      <c r="H79" s="193">
        <f>D79*9.45/100</f>
        <v>21.262499999999999</v>
      </c>
      <c r="I79" s="188"/>
      <c r="J79" s="186"/>
      <c r="K79" t="s">
        <v>1607</v>
      </c>
      <c r="M79" s="193">
        <v>225</v>
      </c>
      <c r="O79" t="s">
        <v>1608</v>
      </c>
      <c r="Q79" s="193">
        <f>M79*9.45/100</f>
        <v>21.262499999999999</v>
      </c>
      <c r="R79" s="188"/>
    </row>
    <row r="80" spans="1:18" ht="15.75">
      <c r="A80" s="186"/>
      <c r="B80" t="s">
        <v>1609</v>
      </c>
      <c r="D80" s="193">
        <v>0</v>
      </c>
      <c r="F80" t="s">
        <v>1610</v>
      </c>
      <c r="H80" s="193">
        <v>0</v>
      </c>
      <c r="I80" s="188"/>
      <c r="J80" s="186"/>
      <c r="K80" t="s">
        <v>1609</v>
      </c>
      <c r="M80" s="193">
        <v>0</v>
      </c>
      <c r="O80" t="s">
        <v>1610</v>
      </c>
      <c r="Q80" s="193">
        <v>200</v>
      </c>
      <c r="R80" s="188"/>
    </row>
    <row r="81" spans="1:18" ht="15.75">
      <c r="A81" s="186"/>
      <c r="B81" t="s">
        <v>1611</v>
      </c>
      <c r="D81" s="194">
        <f>D79/12</f>
        <v>18.75</v>
      </c>
      <c r="I81" s="188"/>
      <c r="J81" s="186"/>
      <c r="K81" t="s">
        <v>1611</v>
      </c>
      <c r="M81" s="194">
        <f>M79/12</f>
        <v>18.75</v>
      </c>
      <c r="R81" s="188"/>
    </row>
    <row r="82" spans="1:18" ht="15.75">
      <c r="A82" s="186"/>
      <c r="B82" t="s">
        <v>1612</v>
      </c>
      <c r="D82" s="194">
        <f>D79/12</f>
        <v>18.75</v>
      </c>
      <c r="I82" s="188"/>
      <c r="J82" s="186"/>
      <c r="K82" t="s">
        <v>1612</v>
      </c>
      <c r="M82" s="194">
        <f>M79/12</f>
        <v>18.75</v>
      </c>
      <c r="R82" s="188"/>
    </row>
    <row r="83" spans="1:18" ht="15.75">
      <c r="A83" s="186"/>
      <c r="B83" t="s">
        <v>1613</v>
      </c>
      <c r="D83" s="194"/>
      <c r="I83" s="188"/>
      <c r="J83" s="186"/>
      <c r="K83" t="s">
        <v>1613</v>
      </c>
      <c r="M83" s="194"/>
      <c r="R83" s="188"/>
    </row>
    <row r="84" spans="1:18" ht="15.75">
      <c r="A84" s="186"/>
      <c r="B84" s="195" t="s">
        <v>1614</v>
      </c>
      <c r="C84" s="196"/>
      <c r="D84" s="197">
        <f>SUM(D79:D83)</f>
        <v>262.5</v>
      </c>
      <c r="F84" s="195" t="s">
        <v>1615</v>
      </c>
      <c r="G84" s="196"/>
      <c r="H84" s="197">
        <f>SUM(H79:H83)</f>
        <v>21.262499999999999</v>
      </c>
      <c r="I84" s="198"/>
      <c r="J84" s="186"/>
      <c r="K84" s="195" t="s">
        <v>1614</v>
      </c>
      <c r="L84" s="196"/>
      <c r="M84" s="197">
        <f>SUM(M79:M83)</f>
        <v>262.5</v>
      </c>
      <c r="O84" s="195" t="s">
        <v>1615</v>
      </c>
      <c r="P84" s="196"/>
      <c r="Q84" s="197">
        <f>SUM(Q79:Q83)</f>
        <v>221.26249999999999</v>
      </c>
      <c r="R84" s="198"/>
    </row>
    <row r="85" spans="1:18">
      <c r="A85" s="186"/>
      <c r="E85" s="274">
        <f>D84-H84</f>
        <v>241.23750000000001</v>
      </c>
      <c r="I85" s="83"/>
      <c r="J85" s="186"/>
      <c r="N85" s="274">
        <f>M84-Q84</f>
        <v>41.237500000000011</v>
      </c>
      <c r="R85" s="83"/>
    </row>
    <row r="86" spans="1:18">
      <c r="A86" s="186"/>
      <c r="E86" s="274"/>
      <c r="I86" s="83"/>
      <c r="J86" s="186"/>
      <c r="N86" s="274"/>
      <c r="R86" s="83"/>
    </row>
    <row r="87" spans="1:18">
      <c r="A87" s="186"/>
      <c r="E87" s="200" t="s">
        <v>1616</v>
      </c>
      <c r="I87" s="83"/>
      <c r="J87" s="186"/>
      <c r="N87" s="200" t="s">
        <v>1616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75" t="s">
        <v>1617</v>
      </c>
      <c r="C91" s="275"/>
      <c r="D91" s="275"/>
      <c r="F91" s="275" t="s">
        <v>1618</v>
      </c>
      <c r="G91" s="275"/>
      <c r="H91" s="275"/>
      <c r="I91" s="202"/>
      <c r="J91" s="186"/>
      <c r="K91" s="275" t="s">
        <v>1617</v>
      </c>
      <c r="L91" s="275"/>
      <c r="M91" s="275"/>
      <c r="O91" s="275" t="s">
        <v>1618</v>
      </c>
      <c r="P91" s="275"/>
      <c r="Q91" s="275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76" t="s">
        <v>1591</v>
      </c>
      <c r="B94" s="276"/>
      <c r="C94" s="276"/>
      <c r="D94" s="276"/>
      <c r="E94" s="276"/>
      <c r="F94" s="276"/>
      <c r="G94" s="276"/>
      <c r="H94" s="276"/>
      <c r="I94" s="276"/>
      <c r="J94" s="276" t="s">
        <v>1591</v>
      </c>
      <c r="K94" s="276"/>
      <c r="L94" s="276"/>
      <c r="M94" s="276"/>
      <c r="N94" s="276"/>
      <c r="O94" s="276"/>
      <c r="P94" s="276"/>
      <c r="Q94" s="276"/>
      <c r="R94" s="276"/>
    </row>
    <row r="95" spans="1:18" ht="21">
      <c r="A95" s="277" t="s">
        <v>1592</v>
      </c>
      <c r="B95" s="277"/>
      <c r="C95" s="277"/>
      <c r="D95" s="277"/>
      <c r="E95" s="277"/>
      <c r="F95" s="277"/>
      <c r="G95" s="277"/>
      <c r="H95" s="277"/>
      <c r="I95" s="277"/>
      <c r="J95" s="277" t="s">
        <v>1592</v>
      </c>
      <c r="K95" s="277"/>
      <c r="L95" s="277"/>
      <c r="M95" s="277"/>
      <c r="N95" s="277"/>
      <c r="O95" s="277"/>
      <c r="P95" s="277"/>
      <c r="Q95" s="277"/>
      <c r="R95" s="277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1593</v>
      </c>
      <c r="C97" t="s">
        <v>1632</v>
      </c>
      <c r="F97" s="5" t="s">
        <v>1595</v>
      </c>
      <c r="G97" t="s">
        <v>1633</v>
      </c>
      <c r="I97" s="188"/>
      <c r="J97" s="186"/>
      <c r="K97" s="5" t="s">
        <v>1593</v>
      </c>
      <c r="L97" t="s">
        <v>1634</v>
      </c>
      <c r="O97" s="5" t="s">
        <v>1595</v>
      </c>
      <c r="P97" t="s">
        <v>1635</v>
      </c>
      <c r="R97" s="188"/>
    </row>
    <row r="98" spans="1:18" ht="15.75">
      <c r="A98" s="186"/>
      <c r="B98" s="5" t="s">
        <v>1598</v>
      </c>
      <c r="C98" s="270">
        <v>1720145711</v>
      </c>
      <c r="D98" s="270"/>
      <c r="I98" s="188"/>
      <c r="J98" s="186"/>
      <c r="K98" s="5" t="s">
        <v>1598</v>
      </c>
      <c r="L98" s="216">
        <v>1718998683</v>
      </c>
      <c r="R98" s="188"/>
    </row>
    <row r="99" spans="1:18" ht="15.75">
      <c r="A99" s="186"/>
      <c r="B99" s="5" t="s">
        <v>1603</v>
      </c>
      <c r="C99" s="189">
        <f>C6</f>
        <v>45292</v>
      </c>
      <c r="F99" s="5" t="s">
        <v>1604</v>
      </c>
      <c r="H99">
        <v>15</v>
      </c>
      <c r="I99" s="188"/>
      <c r="J99" s="186"/>
      <c r="K99" s="5" t="s">
        <v>1603</v>
      </c>
      <c r="L99" s="189">
        <f>C99</f>
        <v>45292</v>
      </c>
      <c r="O99" s="5" t="s">
        <v>1604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72" t="s">
        <v>1605</v>
      </c>
      <c r="C101" s="272"/>
      <c r="D101" s="272"/>
      <c r="F101" s="272" t="s">
        <v>1606</v>
      </c>
      <c r="G101" s="272"/>
      <c r="H101" s="272"/>
      <c r="I101" s="192"/>
      <c r="J101" s="186"/>
      <c r="K101" s="272" t="s">
        <v>1605</v>
      </c>
      <c r="L101" s="272"/>
      <c r="M101" s="272"/>
      <c r="O101" s="272" t="s">
        <v>1606</v>
      </c>
      <c r="P101" s="272"/>
      <c r="Q101" s="272"/>
      <c r="R101" s="192"/>
    </row>
    <row r="102" spans="1:18" ht="15.75">
      <c r="A102" s="186"/>
      <c r="B102" t="s">
        <v>1607</v>
      </c>
      <c r="D102" s="193">
        <v>225</v>
      </c>
      <c r="F102" t="s">
        <v>1608</v>
      </c>
      <c r="H102" s="193">
        <f>D102*9.45/100</f>
        <v>21.262499999999999</v>
      </c>
      <c r="I102" s="188"/>
      <c r="J102" s="186"/>
      <c r="K102" t="s">
        <v>1607</v>
      </c>
      <c r="M102" s="193">
        <v>450</v>
      </c>
      <c r="O102" t="s">
        <v>1608</v>
      </c>
      <c r="Q102" s="193">
        <f>M102*9.45/100</f>
        <v>42.524999999999999</v>
      </c>
      <c r="R102" s="188"/>
    </row>
    <row r="103" spans="1:18" ht="15.75">
      <c r="A103" s="186"/>
      <c r="B103" t="s">
        <v>1609</v>
      </c>
      <c r="D103" s="193">
        <v>0</v>
      </c>
      <c r="F103" t="s">
        <v>1610</v>
      </c>
      <c r="H103" s="193">
        <v>0</v>
      </c>
      <c r="I103" s="188"/>
      <c r="J103" s="186"/>
      <c r="K103" t="s">
        <v>1609</v>
      </c>
      <c r="M103" s="193">
        <v>0</v>
      </c>
      <c r="O103" t="s">
        <v>1610</v>
      </c>
      <c r="Q103" s="193">
        <v>0</v>
      </c>
      <c r="R103" s="188"/>
    </row>
    <row r="104" spans="1:18" ht="15.75">
      <c r="A104" s="186"/>
      <c r="B104" t="s">
        <v>1611</v>
      </c>
      <c r="D104" s="194">
        <f>D102/12</f>
        <v>18.75</v>
      </c>
      <c r="I104" s="188"/>
      <c r="J104" s="186"/>
      <c r="K104" t="s">
        <v>1611</v>
      </c>
      <c r="M104" s="194">
        <f>M102/12</f>
        <v>37.5</v>
      </c>
      <c r="R104" s="188"/>
    </row>
    <row r="105" spans="1:18" ht="15.75">
      <c r="A105" s="186"/>
      <c r="B105" t="s">
        <v>1612</v>
      </c>
      <c r="D105" s="194">
        <f>D102/12</f>
        <v>18.75</v>
      </c>
      <c r="I105" s="188"/>
      <c r="J105" s="186"/>
      <c r="K105" t="s">
        <v>1612</v>
      </c>
      <c r="M105" s="194">
        <f>M102/12</f>
        <v>37.5</v>
      </c>
      <c r="R105" s="188"/>
    </row>
    <row r="106" spans="1:18" ht="15.75">
      <c r="A106" s="186"/>
      <c r="B106" t="s">
        <v>1613</v>
      </c>
      <c r="D106" s="194"/>
      <c r="I106" s="188"/>
      <c r="J106" s="186"/>
      <c r="K106" t="s">
        <v>1613</v>
      </c>
      <c r="M106" s="194">
        <f>M102*8.33%</f>
        <v>37.484999999999999</v>
      </c>
      <c r="R106" s="188"/>
    </row>
    <row r="107" spans="1:18" ht="15.75">
      <c r="A107" s="186"/>
      <c r="B107" s="195" t="s">
        <v>1614</v>
      </c>
      <c r="C107" s="196"/>
      <c r="D107" s="197">
        <f>SUM(D102:D106)</f>
        <v>262.5</v>
      </c>
      <c r="F107" s="195" t="s">
        <v>1615</v>
      </c>
      <c r="G107" s="196"/>
      <c r="H107" s="197">
        <f>SUM(H102:H106)</f>
        <v>21.262499999999999</v>
      </c>
      <c r="I107" s="198"/>
      <c r="J107" s="186"/>
      <c r="K107" s="195" t="s">
        <v>1614</v>
      </c>
      <c r="L107" s="196"/>
      <c r="M107" s="197">
        <f>SUM(M102:M106)</f>
        <v>562.48500000000001</v>
      </c>
      <c r="O107" s="195" t="s">
        <v>1615</v>
      </c>
      <c r="P107" s="196"/>
      <c r="Q107" s="197">
        <f>SUM(Q102:Q106)</f>
        <v>42.524999999999999</v>
      </c>
      <c r="R107" s="198"/>
    </row>
    <row r="108" spans="1:18">
      <c r="A108" s="186"/>
      <c r="E108" s="274">
        <f>D107-H107</f>
        <v>241.23750000000001</v>
      </c>
      <c r="I108" s="83"/>
      <c r="J108" s="186"/>
      <c r="N108" s="274">
        <f>M107-Q107</f>
        <v>519.96</v>
      </c>
      <c r="R108" s="83"/>
    </row>
    <row r="109" spans="1:18">
      <c r="A109" s="186"/>
      <c r="E109" s="274"/>
      <c r="I109" s="83"/>
      <c r="J109" s="186"/>
      <c r="N109" s="274"/>
      <c r="R109" s="83"/>
    </row>
    <row r="110" spans="1:18">
      <c r="A110" s="186"/>
      <c r="E110" s="200" t="s">
        <v>1616</v>
      </c>
      <c r="I110" s="83"/>
      <c r="J110" s="186"/>
      <c r="N110" s="200" t="s">
        <v>1616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75" t="s">
        <v>1617</v>
      </c>
      <c r="C113" s="275"/>
      <c r="D113" s="275"/>
      <c r="F113" s="275" t="s">
        <v>1618</v>
      </c>
      <c r="G113" s="275"/>
      <c r="H113" s="275"/>
      <c r="I113" s="202"/>
      <c r="J113" s="186"/>
      <c r="K113" s="275" t="s">
        <v>1617</v>
      </c>
      <c r="L113" s="275"/>
      <c r="M113" s="275"/>
      <c r="O113" s="275" t="s">
        <v>1618</v>
      </c>
      <c r="P113" s="275"/>
      <c r="Q113" s="275"/>
      <c r="R113" s="202"/>
    </row>
    <row r="114" spans="1:18" ht="26.25" customHeight="1">
      <c r="B114" s="217"/>
      <c r="C114" s="217"/>
      <c r="D114" s="267" t="s">
        <v>1591</v>
      </c>
      <c r="E114" s="267"/>
      <c r="F114" s="267"/>
      <c r="G114" s="217"/>
      <c r="H114" s="217"/>
      <c r="I114" s="218"/>
      <c r="K114" s="217"/>
      <c r="L114" s="217"/>
      <c r="M114" s="267" t="s">
        <v>1591</v>
      </c>
      <c r="N114" s="267"/>
      <c r="O114" s="267"/>
      <c r="P114" s="217"/>
      <c r="Q114" s="217"/>
      <c r="R114" s="218"/>
    </row>
    <row r="115" spans="1:18" ht="21">
      <c r="B115" s="101"/>
      <c r="C115" s="101"/>
      <c r="D115" s="268" t="s">
        <v>1592</v>
      </c>
      <c r="E115" s="268"/>
      <c r="F115" s="268"/>
      <c r="G115" s="101"/>
      <c r="H115" s="101"/>
      <c r="I115" s="187"/>
      <c r="K115" s="101"/>
      <c r="L115" s="101"/>
      <c r="M115" s="268" t="s">
        <v>1592</v>
      </c>
      <c r="N115" s="268"/>
      <c r="O115" s="268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1593</v>
      </c>
      <c r="C117" t="s">
        <v>1636</v>
      </c>
      <c r="F117" s="5" t="s">
        <v>1595</v>
      </c>
      <c r="G117" s="269" t="s">
        <v>1637</v>
      </c>
      <c r="H117" s="269"/>
      <c r="I117" s="188"/>
      <c r="J117" s="186"/>
      <c r="K117" s="5" t="s">
        <v>1593</v>
      </c>
      <c r="L117" t="s">
        <v>1638</v>
      </c>
      <c r="O117" s="5" t="s">
        <v>1595</v>
      </c>
      <c r="P117" s="269" t="s">
        <v>1637</v>
      </c>
      <c r="Q117" s="269"/>
      <c r="R117" s="188"/>
    </row>
    <row r="118" spans="1:18" ht="15.75">
      <c r="A118" s="186"/>
      <c r="B118" s="5" t="s">
        <v>1598</v>
      </c>
      <c r="C118" s="270">
        <v>1721244075</v>
      </c>
      <c r="D118" s="270"/>
      <c r="F118" s="271" t="s">
        <v>1639</v>
      </c>
      <c r="G118" s="271"/>
      <c r="H118">
        <v>225.02</v>
      </c>
      <c r="I118" s="188"/>
      <c r="J118" s="186"/>
      <c r="K118" s="5" t="s">
        <v>1598</v>
      </c>
      <c r="L118">
        <v>924011786</v>
      </c>
      <c r="O118" s="271" t="s">
        <v>1639</v>
      </c>
      <c r="P118" s="271"/>
      <c r="Q118">
        <v>229.36</v>
      </c>
      <c r="R118" s="188"/>
    </row>
    <row r="119" spans="1:18" ht="15.75">
      <c r="A119" s="186"/>
      <c r="B119" s="5" t="s">
        <v>1603</v>
      </c>
      <c r="C119" s="189">
        <f>C6</f>
        <v>45292</v>
      </c>
      <c r="F119" s="5" t="s">
        <v>1604</v>
      </c>
      <c r="H119">
        <v>15</v>
      </c>
      <c r="I119" s="188"/>
      <c r="J119" s="186"/>
      <c r="K119" s="5" t="s">
        <v>1603</v>
      </c>
      <c r="L119" s="189">
        <f>C6</f>
        <v>45292</v>
      </c>
      <c r="O119" s="5" t="s">
        <v>1604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72" t="s">
        <v>1605</v>
      </c>
      <c r="C121" s="272"/>
      <c r="D121" s="272"/>
      <c r="F121" s="272" t="s">
        <v>1606</v>
      </c>
      <c r="G121" s="272"/>
      <c r="H121" s="272"/>
      <c r="I121" s="192"/>
      <c r="J121" s="186"/>
      <c r="K121" s="272" t="s">
        <v>1605</v>
      </c>
      <c r="L121" s="272"/>
      <c r="M121" s="272"/>
      <c r="O121" s="272" t="s">
        <v>1640</v>
      </c>
      <c r="P121" s="272"/>
      <c r="Q121" s="272"/>
      <c r="R121" s="192"/>
    </row>
    <row r="122" spans="1:18" ht="15.75">
      <c r="A122" s="186"/>
      <c r="B122" t="s">
        <v>1607</v>
      </c>
      <c r="D122" s="193">
        <v>225.02</v>
      </c>
      <c r="F122" t="s">
        <v>1608</v>
      </c>
      <c r="H122" s="193">
        <f>D122*9.45/100</f>
        <v>21.264389999999999</v>
      </c>
      <c r="I122" s="188"/>
      <c r="J122" s="186"/>
      <c r="K122" t="s">
        <v>1607</v>
      </c>
      <c r="M122" s="193">
        <v>225</v>
      </c>
      <c r="O122" t="s">
        <v>1608</v>
      </c>
      <c r="Q122" s="193">
        <f>M122*9.45/100</f>
        <v>21.262499999999999</v>
      </c>
      <c r="R122" s="188"/>
    </row>
    <row r="123" spans="1:18" ht="15.75">
      <c r="A123" s="186"/>
      <c r="B123" t="s">
        <v>1609</v>
      </c>
      <c r="D123" s="193">
        <v>0</v>
      </c>
      <c r="F123" t="s">
        <v>1610</v>
      </c>
      <c r="H123" s="193">
        <v>241</v>
      </c>
      <c r="I123" s="188"/>
      <c r="J123" s="186"/>
      <c r="K123" t="s">
        <v>1609</v>
      </c>
      <c r="M123" s="193">
        <v>0</v>
      </c>
      <c r="O123" t="s">
        <v>1610</v>
      </c>
      <c r="Q123" s="193">
        <v>241</v>
      </c>
      <c r="R123" s="188"/>
    </row>
    <row r="124" spans="1:18" ht="15.75">
      <c r="A124" s="186"/>
      <c r="B124" t="s">
        <v>1611</v>
      </c>
      <c r="D124" s="194">
        <f>D122/12</f>
        <v>18.751666666666669</v>
      </c>
      <c r="I124" s="188"/>
      <c r="J124" s="186"/>
      <c r="K124" t="s">
        <v>1611</v>
      </c>
      <c r="M124" s="194">
        <f>M122/12</f>
        <v>18.75</v>
      </c>
      <c r="R124" s="188"/>
    </row>
    <row r="125" spans="1:18" ht="15.75">
      <c r="A125" s="186"/>
      <c r="B125" t="s">
        <v>1612</v>
      </c>
      <c r="D125" s="194">
        <f>D122/12</f>
        <v>18.751666666666669</v>
      </c>
      <c r="I125" s="188"/>
      <c r="J125" s="186"/>
      <c r="K125" t="s">
        <v>1612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73" t="s">
        <v>1614</v>
      </c>
      <c r="C127" s="273"/>
      <c r="D127" s="197">
        <f>SUM(D122:D126)</f>
        <v>262.52333333333337</v>
      </c>
      <c r="F127" s="273" t="s">
        <v>1615</v>
      </c>
      <c r="G127" s="273"/>
      <c r="H127" s="197">
        <f>SUM(H122:H126)</f>
        <v>262.26438999999999</v>
      </c>
      <c r="I127" s="198"/>
      <c r="J127" s="186"/>
      <c r="K127" s="195" t="s">
        <v>1614</v>
      </c>
      <c r="L127" s="196"/>
      <c r="M127" s="197">
        <f>SUM(M122:M126)</f>
        <v>262.5</v>
      </c>
      <c r="O127" s="273" t="s">
        <v>1615</v>
      </c>
      <c r="P127" s="273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1616</v>
      </c>
      <c r="I130" s="83"/>
      <c r="J130" s="186"/>
      <c r="N130" s="200" t="s">
        <v>1616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1617</v>
      </c>
      <c r="C134" s="201"/>
      <c r="D134" s="201"/>
      <c r="F134" s="201" t="s">
        <v>1618</v>
      </c>
      <c r="G134" s="201"/>
      <c r="H134" s="201"/>
      <c r="I134" s="202"/>
      <c r="J134" s="186"/>
      <c r="K134" s="201" t="s">
        <v>1617</v>
      </c>
      <c r="L134" s="201"/>
      <c r="M134" s="201"/>
      <c r="O134" s="201" t="s">
        <v>1618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67" t="s">
        <v>1591</v>
      </c>
      <c r="E137" s="267"/>
      <c r="F137" s="267"/>
      <c r="G137" s="217"/>
      <c r="H137" s="217"/>
      <c r="I137" s="218"/>
      <c r="K137" s="217"/>
      <c r="L137" s="217"/>
      <c r="M137" s="267" t="s">
        <v>1591</v>
      </c>
      <c r="N137" s="267"/>
      <c r="O137" s="267"/>
      <c r="P137" s="217"/>
      <c r="Q137" s="217"/>
      <c r="R137" s="218"/>
    </row>
    <row r="138" spans="1:18" ht="21">
      <c r="B138" s="101"/>
      <c r="C138" s="101"/>
      <c r="D138" s="268" t="s">
        <v>1592</v>
      </c>
      <c r="E138" s="268"/>
      <c r="F138" s="268"/>
      <c r="G138" s="101"/>
      <c r="H138" s="101"/>
      <c r="I138" s="187"/>
      <c r="K138" s="101"/>
      <c r="L138" s="101"/>
      <c r="M138" s="268" t="s">
        <v>1592</v>
      </c>
      <c r="N138" s="268"/>
      <c r="O138" s="268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1593</v>
      </c>
      <c r="C140" t="s">
        <v>1619</v>
      </c>
      <c r="F140" s="5" t="s">
        <v>1595</v>
      </c>
      <c r="G140" s="269" t="s">
        <v>1637</v>
      </c>
      <c r="H140" s="269"/>
      <c r="I140" s="188"/>
      <c r="K140" s="5" t="s">
        <v>1593</v>
      </c>
      <c r="L140" t="s">
        <v>1641</v>
      </c>
      <c r="O140" s="5" t="s">
        <v>1595</v>
      </c>
      <c r="P140" s="269" t="s">
        <v>1637</v>
      </c>
      <c r="Q140" s="269"/>
      <c r="R140" s="188"/>
    </row>
    <row r="141" spans="1:18" ht="15.75">
      <c r="B141" s="5" t="s">
        <v>1598</v>
      </c>
      <c r="C141" s="270">
        <v>1716325822</v>
      </c>
      <c r="D141" s="270"/>
      <c r="F141" s="271" t="s">
        <v>1639</v>
      </c>
      <c r="G141" s="271"/>
      <c r="H141">
        <v>450.04</v>
      </c>
      <c r="I141" s="188"/>
      <c r="K141" s="5" t="s">
        <v>1598</v>
      </c>
      <c r="L141" s="270">
        <v>1716325822</v>
      </c>
      <c r="M141" s="270"/>
      <c r="O141" s="271" t="s">
        <v>1639</v>
      </c>
      <c r="P141" s="271"/>
      <c r="Q141">
        <v>225.02</v>
      </c>
      <c r="R141" s="188"/>
    </row>
    <row r="142" spans="1:18" ht="15.75">
      <c r="B142" s="5" t="s">
        <v>1603</v>
      </c>
      <c r="C142" s="189">
        <f>C6</f>
        <v>45292</v>
      </c>
      <c r="F142" s="5" t="s">
        <v>1604</v>
      </c>
      <c r="H142">
        <v>30</v>
      </c>
      <c r="I142" s="188"/>
      <c r="K142" s="5" t="s">
        <v>1603</v>
      </c>
      <c r="L142" s="189">
        <f>C6</f>
        <v>45292</v>
      </c>
      <c r="O142" s="5" t="s">
        <v>1604</v>
      </c>
      <c r="Q142">
        <v>15</v>
      </c>
      <c r="R142" s="188"/>
    </row>
    <row r="143" spans="1:18" ht="15.75">
      <c r="I143" s="188"/>
      <c r="R143" s="188"/>
    </row>
    <row r="144" spans="1:18" ht="15.75">
      <c r="B144" s="272" t="s">
        <v>1605</v>
      </c>
      <c r="C144" s="272"/>
      <c r="D144" s="272"/>
      <c r="F144" s="272" t="s">
        <v>1606</v>
      </c>
      <c r="G144" s="272"/>
      <c r="H144" s="272"/>
      <c r="I144" s="192"/>
      <c r="K144" s="272" t="s">
        <v>1605</v>
      </c>
      <c r="L144" s="272"/>
      <c r="M144" s="272"/>
      <c r="O144" s="272" t="s">
        <v>1606</v>
      </c>
      <c r="P144" s="272"/>
      <c r="Q144" s="272"/>
      <c r="R144" s="192"/>
    </row>
    <row r="145" spans="2:18" ht="15.75">
      <c r="B145" t="s">
        <v>1607</v>
      </c>
      <c r="D145" s="193">
        <v>450.04</v>
      </c>
      <c r="F145" t="s">
        <v>1608</v>
      </c>
      <c r="H145" s="193">
        <f>D145*9.45/100</f>
        <v>42.528779999999998</v>
      </c>
      <c r="I145" s="188"/>
      <c r="K145" t="s">
        <v>1607</v>
      </c>
      <c r="M145" s="193">
        <v>225.02</v>
      </c>
      <c r="O145" t="s">
        <v>1608</v>
      </c>
      <c r="Q145" s="193">
        <f>M145*9.45/100</f>
        <v>21.264389999999999</v>
      </c>
      <c r="R145" s="188"/>
    </row>
    <row r="146" spans="2:18" ht="15.75">
      <c r="B146" t="s">
        <v>1609</v>
      </c>
      <c r="D146" s="193">
        <v>0</v>
      </c>
      <c r="F146" t="s">
        <v>1610</v>
      </c>
      <c r="H146" s="193">
        <v>0</v>
      </c>
      <c r="I146" s="188"/>
      <c r="K146" t="s">
        <v>1609</v>
      </c>
      <c r="M146" s="193">
        <v>0</v>
      </c>
      <c r="O146" t="s">
        <v>1610</v>
      </c>
      <c r="Q146" s="193">
        <v>0</v>
      </c>
      <c r="R146" s="188"/>
    </row>
    <row r="147" spans="2:18" ht="15.75">
      <c r="B147" t="s">
        <v>1611</v>
      </c>
      <c r="D147" s="194">
        <f>D145/12</f>
        <v>37.503333333333337</v>
      </c>
      <c r="I147" s="188"/>
      <c r="K147" t="s">
        <v>1611</v>
      </c>
      <c r="M147" s="194">
        <f>M145/12</f>
        <v>18.751666666666669</v>
      </c>
      <c r="R147" s="188"/>
    </row>
    <row r="148" spans="2:18" ht="15.75">
      <c r="B148" t="s">
        <v>1612</v>
      </c>
      <c r="D148" s="194">
        <f>D145/12</f>
        <v>37.503333333333337</v>
      </c>
      <c r="I148" s="188"/>
      <c r="K148" t="s">
        <v>1612</v>
      </c>
      <c r="M148" s="194">
        <f>M145/12</f>
        <v>18.751666666666669</v>
      </c>
      <c r="R148" s="188"/>
    </row>
    <row r="149" spans="2:18" ht="15.75">
      <c r="B149" t="s">
        <v>1642</v>
      </c>
      <c r="D149" s="194">
        <f>D145*8.33%</f>
        <v>37.488332</v>
      </c>
      <c r="I149" s="188"/>
      <c r="K149" t="s">
        <v>1642</v>
      </c>
      <c r="M149" s="194"/>
      <c r="R149" s="188"/>
    </row>
    <row r="150" spans="2:18" ht="15.75">
      <c r="B150" s="273" t="s">
        <v>1614</v>
      </c>
      <c r="C150" s="273"/>
      <c r="D150" s="197">
        <f>SUM(D145:D149)</f>
        <v>562.53499866666675</v>
      </c>
      <c r="F150" s="273" t="s">
        <v>1615</v>
      </c>
      <c r="G150" s="273"/>
      <c r="H150" s="197">
        <f>SUM(H145:H149)</f>
        <v>42.528779999999998</v>
      </c>
      <c r="I150" s="198"/>
      <c r="K150" s="273" t="s">
        <v>1614</v>
      </c>
      <c r="L150" s="273"/>
      <c r="M150" s="197">
        <f>SUM(M145:M149)</f>
        <v>262.52333333333337</v>
      </c>
      <c r="O150" s="273" t="s">
        <v>1615</v>
      </c>
      <c r="P150" s="273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1616</v>
      </c>
      <c r="I153" s="83"/>
      <c r="N153" s="200" t="s">
        <v>1616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1617</v>
      </c>
      <c r="C156" s="201"/>
      <c r="D156" s="201"/>
      <c r="F156" s="201" t="s">
        <v>1618</v>
      </c>
      <c r="G156" s="201"/>
      <c r="H156" s="201"/>
      <c r="I156" s="202"/>
      <c r="K156" s="201" t="s">
        <v>1617</v>
      </c>
      <c r="L156" s="201"/>
      <c r="M156" s="201"/>
      <c r="O156" s="201" t="s">
        <v>1618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67" t="s">
        <v>1591</v>
      </c>
      <c r="E158" s="267"/>
      <c r="F158" s="267"/>
      <c r="G158" s="217"/>
      <c r="H158" s="217"/>
      <c r="I158" s="218"/>
      <c r="K158" s="217"/>
      <c r="L158" s="217"/>
      <c r="M158" s="217" t="s">
        <v>1591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68" t="s">
        <v>1592</v>
      </c>
      <c r="E159" s="268"/>
      <c r="F159" s="268"/>
      <c r="G159" s="101"/>
      <c r="H159" s="101"/>
      <c r="I159" s="187"/>
      <c r="K159" s="101"/>
      <c r="L159" s="101"/>
      <c r="M159" s="219" t="s">
        <v>1592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1593</v>
      </c>
      <c r="F161" s="5" t="s">
        <v>1595</v>
      </c>
      <c r="G161" s="269" t="s">
        <v>1637</v>
      </c>
      <c r="H161" s="269"/>
      <c r="I161" s="188"/>
      <c r="K161" s="5" t="s">
        <v>1593</v>
      </c>
      <c r="L161" t="s">
        <v>1643</v>
      </c>
      <c r="O161" s="5" t="s">
        <v>1595</v>
      </c>
      <c r="P161" s="220" t="s">
        <v>1637</v>
      </c>
      <c r="Q161" s="220"/>
      <c r="R161" s="188"/>
    </row>
    <row r="162" spans="2:18" ht="15.75">
      <c r="B162" s="5" t="s">
        <v>1598</v>
      </c>
      <c r="C162" s="270">
        <v>1716325822</v>
      </c>
      <c r="D162" s="270"/>
      <c r="F162" s="271" t="s">
        <v>1639</v>
      </c>
      <c r="G162" s="271"/>
      <c r="H162">
        <v>225.02</v>
      </c>
      <c r="I162" s="188"/>
      <c r="K162" s="5" t="s">
        <v>1598</v>
      </c>
      <c r="L162" s="190">
        <v>1716325822</v>
      </c>
      <c r="M162" s="190"/>
      <c r="O162" s="221" t="s">
        <v>1639</v>
      </c>
      <c r="P162" s="221"/>
      <c r="Q162">
        <v>225.02</v>
      </c>
      <c r="R162" s="188"/>
    </row>
    <row r="163" spans="2:18" ht="15.75">
      <c r="B163" s="5" t="s">
        <v>1603</v>
      </c>
      <c r="C163" s="189">
        <f>C6</f>
        <v>45292</v>
      </c>
      <c r="F163" s="5" t="s">
        <v>1604</v>
      </c>
      <c r="H163">
        <v>15</v>
      </c>
      <c r="I163" s="188"/>
      <c r="K163" s="5" t="s">
        <v>1603</v>
      </c>
      <c r="L163" s="189">
        <f>L6</f>
        <v>45292</v>
      </c>
      <c r="O163" s="5" t="s">
        <v>1604</v>
      </c>
      <c r="Q163">
        <v>15</v>
      </c>
      <c r="R163" s="188"/>
    </row>
    <row r="164" spans="2:18" ht="15.75">
      <c r="I164" s="188"/>
      <c r="R164" s="188"/>
    </row>
    <row r="165" spans="2:18" ht="15.75">
      <c r="B165" s="272" t="s">
        <v>1605</v>
      </c>
      <c r="C165" s="272"/>
      <c r="D165" s="272"/>
      <c r="F165" s="272" t="s">
        <v>1606</v>
      </c>
      <c r="G165" s="272"/>
      <c r="H165" s="272"/>
      <c r="I165" s="192"/>
      <c r="K165" s="191" t="s">
        <v>1605</v>
      </c>
      <c r="L165" s="191"/>
      <c r="M165" s="191"/>
      <c r="O165" s="191" t="s">
        <v>1606</v>
      </c>
      <c r="P165" s="191"/>
      <c r="Q165" s="191"/>
      <c r="R165" s="192"/>
    </row>
    <row r="166" spans="2:18" ht="26.25" customHeight="1">
      <c r="B166" t="s">
        <v>1607</v>
      </c>
      <c r="D166" s="193">
        <v>225.02</v>
      </c>
      <c r="F166" t="s">
        <v>1608</v>
      </c>
      <c r="H166" s="193">
        <f>D166*9.45/100</f>
        <v>21.264389999999999</v>
      </c>
      <c r="I166" s="188"/>
      <c r="K166" t="s">
        <v>1607</v>
      </c>
      <c r="M166" s="193">
        <v>225.02</v>
      </c>
      <c r="O166" t="s">
        <v>1608</v>
      </c>
      <c r="Q166" s="193">
        <f>M166*9.45/100</f>
        <v>21.264389999999999</v>
      </c>
      <c r="R166" s="188"/>
    </row>
    <row r="167" spans="2:18" ht="15.75">
      <c r="B167" t="s">
        <v>1609</v>
      </c>
      <c r="D167" s="193">
        <v>0</v>
      </c>
      <c r="F167" t="s">
        <v>1610</v>
      </c>
      <c r="H167" s="193">
        <v>0</v>
      </c>
      <c r="I167" s="188"/>
      <c r="K167" t="s">
        <v>1609</v>
      </c>
      <c r="M167" s="193">
        <v>0</v>
      </c>
      <c r="O167" t="s">
        <v>1610</v>
      </c>
      <c r="Q167" s="193">
        <v>241</v>
      </c>
      <c r="R167" s="188"/>
    </row>
    <row r="168" spans="2:18" ht="15.75">
      <c r="B168" t="s">
        <v>1611</v>
      </c>
      <c r="D168" s="194">
        <f>D166/12</f>
        <v>18.751666666666669</v>
      </c>
      <c r="I168" s="188"/>
      <c r="K168" t="s">
        <v>1611</v>
      </c>
      <c r="M168" s="194">
        <f>M166/12</f>
        <v>18.751666666666669</v>
      </c>
      <c r="R168" s="188"/>
    </row>
    <row r="169" spans="2:18" ht="15.75">
      <c r="B169" t="s">
        <v>1612</v>
      </c>
      <c r="D169" s="194">
        <f>D166/12</f>
        <v>18.751666666666669</v>
      </c>
      <c r="I169" s="188"/>
      <c r="K169" t="s">
        <v>1612</v>
      </c>
      <c r="M169" s="194">
        <f>M166/12</f>
        <v>18.751666666666669</v>
      </c>
      <c r="R169" s="188"/>
    </row>
    <row r="170" spans="2:18" ht="15.75">
      <c r="B170" t="s">
        <v>1642</v>
      </c>
      <c r="D170" s="194"/>
      <c r="I170" s="188"/>
      <c r="K170" t="s">
        <v>1642</v>
      </c>
      <c r="M170" s="194"/>
      <c r="R170" s="188"/>
    </row>
    <row r="171" spans="2:18" ht="15.75">
      <c r="B171" s="273" t="s">
        <v>1614</v>
      </c>
      <c r="C171" s="273"/>
      <c r="D171" s="197">
        <f>SUM(D166:D170)</f>
        <v>262.52333333333337</v>
      </c>
      <c r="F171" s="273" t="s">
        <v>1615</v>
      </c>
      <c r="G171" s="273"/>
      <c r="H171" s="197">
        <f>SUM(H166:H170)</f>
        <v>21.264389999999999</v>
      </c>
      <c r="I171" s="198"/>
      <c r="K171" s="222" t="s">
        <v>1614</v>
      </c>
      <c r="L171" s="222"/>
      <c r="M171" s="197">
        <f>SUM(M166:M170)</f>
        <v>262.52333333333337</v>
      </c>
      <c r="O171" s="222" t="s">
        <v>1615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1616</v>
      </c>
      <c r="I174" s="83"/>
      <c r="N174" s="200" t="s">
        <v>1616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1617</v>
      </c>
      <c r="C177" s="201"/>
      <c r="D177" s="201"/>
      <c r="F177" s="201" t="s">
        <v>1618</v>
      </c>
      <c r="G177" s="201"/>
      <c r="H177" s="201"/>
      <c r="I177" s="202"/>
      <c r="K177" s="201" t="s">
        <v>1617</v>
      </c>
      <c r="L177" s="201"/>
      <c r="M177" s="201"/>
      <c r="O177" s="201" t="s">
        <v>1618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1644</v>
      </c>
      <c r="B1">
        <v>2615</v>
      </c>
      <c r="C1" t="s">
        <v>1645</v>
      </c>
      <c r="D1">
        <v>3000</v>
      </c>
      <c r="E1" t="s">
        <v>1646</v>
      </c>
      <c r="F1" t="s">
        <v>1647</v>
      </c>
      <c r="G1" s="223">
        <v>2100254728</v>
      </c>
      <c r="H1" t="s">
        <v>1648</v>
      </c>
      <c r="I1" t="s">
        <v>1533</v>
      </c>
      <c r="J1" s="224" t="s">
        <v>1649</v>
      </c>
      <c r="K1" t="s">
        <v>1650</v>
      </c>
      <c r="L1">
        <v>10</v>
      </c>
    </row>
    <row r="2" spans="1:12">
      <c r="A2" t="s">
        <v>1644</v>
      </c>
      <c r="B2">
        <v>1593</v>
      </c>
      <c r="C2" t="s">
        <v>1645</v>
      </c>
      <c r="D2">
        <v>52000</v>
      </c>
      <c r="E2" t="s">
        <v>1646</v>
      </c>
      <c r="F2" t="s">
        <v>1647</v>
      </c>
      <c r="G2" s="225" t="s">
        <v>1651</v>
      </c>
      <c r="H2" t="s">
        <v>1652</v>
      </c>
      <c r="I2" t="s">
        <v>1533</v>
      </c>
      <c r="J2" s="226" t="s">
        <v>1653</v>
      </c>
      <c r="K2" t="s">
        <v>1654</v>
      </c>
      <c r="L2">
        <v>35</v>
      </c>
    </row>
    <row r="3" spans="1:12">
      <c r="A3" t="s">
        <v>1644</v>
      </c>
      <c r="B3">
        <v>937</v>
      </c>
      <c r="C3" t="s">
        <v>1645</v>
      </c>
      <c r="D3">
        <v>110000</v>
      </c>
      <c r="E3" t="s">
        <v>1646</v>
      </c>
      <c r="F3" t="s">
        <v>1647</v>
      </c>
      <c r="G3" s="223">
        <v>2100046475</v>
      </c>
      <c r="H3" t="s">
        <v>1655</v>
      </c>
      <c r="I3" t="s">
        <v>1533</v>
      </c>
      <c r="J3" s="226">
        <v>1792363632001</v>
      </c>
      <c r="K3" t="s">
        <v>1656</v>
      </c>
      <c r="L3">
        <v>10</v>
      </c>
    </row>
    <row r="4" spans="1:12">
      <c r="A4" t="s">
        <v>1644</v>
      </c>
      <c r="B4">
        <v>4</v>
      </c>
      <c r="C4" t="s">
        <v>1645</v>
      </c>
      <c r="D4">
        <v>117000</v>
      </c>
      <c r="E4" t="s">
        <v>1646</v>
      </c>
      <c r="F4" t="s">
        <v>1657</v>
      </c>
      <c r="G4" s="223">
        <v>2203450861</v>
      </c>
      <c r="H4" t="s">
        <v>1658</v>
      </c>
      <c r="I4" t="s">
        <v>1659</v>
      </c>
      <c r="J4" s="223">
        <v>1726019084</v>
      </c>
      <c r="K4" t="s">
        <v>1660</v>
      </c>
      <c r="L4">
        <v>10</v>
      </c>
    </row>
    <row r="5" spans="1:12">
      <c r="A5" t="s">
        <v>1644</v>
      </c>
      <c r="B5">
        <v>30597</v>
      </c>
      <c r="C5" t="s">
        <v>1645</v>
      </c>
      <c r="D5">
        <v>306935</v>
      </c>
      <c r="E5" t="s">
        <v>1646</v>
      </c>
      <c r="F5" t="s">
        <v>1647</v>
      </c>
      <c r="G5" s="223">
        <v>45915662</v>
      </c>
      <c r="H5" t="s">
        <v>1661</v>
      </c>
      <c r="I5" t="s">
        <v>1533</v>
      </c>
      <c r="J5" s="226">
        <v>1792605504001</v>
      </c>
      <c r="K5" t="s">
        <v>1662</v>
      </c>
      <c r="L5">
        <v>17</v>
      </c>
    </row>
    <row r="6" spans="1:12">
      <c r="A6" t="s">
        <v>1644</v>
      </c>
    </row>
    <row r="7" spans="1:12">
      <c r="A7" t="s">
        <v>1644</v>
      </c>
    </row>
    <row r="8" spans="1:12">
      <c r="A8" t="s">
        <v>1644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2024-01-18T21:54:11Z</cp:lastPrinted>
  <dcterms:created xsi:type="dcterms:W3CDTF">2022-12-25T20:52:30Z</dcterms:created>
  <dcterms:modified xsi:type="dcterms:W3CDTF">2024-01-24T17:07:48Z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