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pañia\OFICINA\DOC 2023\"/>
    </mc:Choice>
  </mc:AlternateContent>
  <xr:revisionPtr revIDLastSave="0" documentId="13_ncr:1_{25ADB4D1-4084-4407-9C35-E2958CE7F542}" xr6:coauthVersionLast="47" xr6:coauthVersionMax="47" xr10:uidLastSave="{00000000-0000-0000-0000-000000000000}"/>
  <bookViews>
    <workbookView xWindow="-108" yWindow="-108" windowWidth="23256" windowHeight="12456" firstSheet="20" activeTab="22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ecuaquimic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2" sheetId="26" r:id="rId28"/>
    <sheet name="Hoja3" sheetId="28" r:id="rId29"/>
  </sheets>
  <externalReferences>
    <externalReference r:id="rId30"/>
  </externalReferences>
  <calcPr calcId="181029"/>
</workbook>
</file>

<file path=xl/calcChain.xml><?xml version="1.0" encoding="utf-8"?>
<calcChain xmlns="http://schemas.openxmlformats.org/spreadsheetml/2006/main">
  <c r="M47" i="28" l="1"/>
  <c r="N46" i="28"/>
  <c r="N41" i="28"/>
  <c r="N32" i="28"/>
  <c r="N25" i="28"/>
  <c r="N22" i="28"/>
  <c r="N18" i="28"/>
  <c r="N16" i="28"/>
  <c r="N13" i="28"/>
  <c r="X83" i="7" l="1"/>
  <c r="AA80" i="7"/>
  <c r="F68" i="16" l="1"/>
  <c r="W40" i="10" l="1"/>
  <c r="W41" i="10"/>
  <c r="W42" i="10"/>
  <c r="W43" i="10"/>
  <c r="W44" i="10"/>
  <c r="W45" i="10"/>
  <c r="W46" i="10"/>
  <c r="W47" i="10"/>
  <c r="W48" i="10"/>
  <c r="W49" i="10"/>
  <c r="E105" i="13"/>
  <c r="U108" i="2"/>
  <c r="R108" i="2"/>
  <c r="R109" i="2" s="1"/>
  <c r="U110" i="2" s="1"/>
  <c r="Z40" i="10" l="1"/>
  <c r="Z41" i="10"/>
  <c r="Z42" i="10"/>
  <c r="Z43" i="10"/>
  <c r="Z44" i="10"/>
  <c r="Z45" i="10"/>
  <c r="Z46" i="10"/>
  <c r="Z47" i="10"/>
  <c r="Z49" i="10"/>
  <c r="F4" i="28" l="1"/>
  <c r="Q18" i="29" l="1"/>
  <c r="J115" i="13" s="1"/>
  <c r="P59" i="29"/>
  <c r="L59" i="29"/>
  <c r="G59" i="29"/>
  <c r="B59" i="29"/>
  <c r="P39" i="29"/>
  <c r="L39" i="29"/>
  <c r="G39" i="29"/>
  <c r="B39" i="29"/>
  <c r="J129" i="4" l="1"/>
  <c r="G129" i="4"/>
  <c r="G130" i="4" s="1"/>
  <c r="J103" i="4"/>
  <c r="G103" i="4"/>
  <c r="G104" i="4" s="1"/>
  <c r="J105" i="4" s="1"/>
  <c r="J131" i="4" l="1"/>
  <c r="S115" i="1"/>
  <c r="I29" i="26" l="1"/>
  <c r="H29" i="26"/>
  <c r="G29" i="26"/>
  <c r="G30" i="26" s="1"/>
  <c r="I31" i="26" s="1"/>
  <c r="N22" i="23" l="1"/>
  <c r="E125" i="13" s="1"/>
  <c r="E120" i="13" l="1"/>
  <c r="E119" i="13"/>
  <c r="E113" i="13"/>
  <c r="E111" i="13"/>
  <c r="E107" i="13"/>
  <c r="R64" i="11" l="1"/>
  <c r="H64" i="11"/>
  <c r="G64" i="11"/>
  <c r="G6" i="25" l="1"/>
  <c r="J6" i="25"/>
  <c r="K114" i="1" l="1"/>
  <c r="G114" i="1"/>
  <c r="N60" i="27"/>
  <c r="J60" i="27"/>
  <c r="F60" i="27"/>
  <c r="B60" i="27"/>
  <c r="N39" i="27"/>
  <c r="J39" i="27"/>
  <c r="F39" i="27"/>
  <c r="B39" i="27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59" i="24"/>
  <c r="L59" i="24"/>
  <c r="G59" i="24"/>
  <c r="B59" i="24"/>
  <c r="P39" i="24"/>
  <c r="L39" i="24"/>
  <c r="G39" i="24"/>
  <c r="B39" i="24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B50" i="23"/>
  <c r="F18" i="23"/>
  <c r="E62" i="13" s="1"/>
  <c r="B18" i="23"/>
  <c r="E26" i="13" s="1"/>
  <c r="N60" i="22" l="1"/>
  <c r="J60" i="22"/>
  <c r="F60" i="22"/>
  <c r="B60" i="22"/>
  <c r="N39" i="22"/>
  <c r="J39" i="22"/>
  <c r="F39" i="22"/>
  <c r="B39" i="22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B39" i="2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6" i="20"/>
  <c r="L45" i="20"/>
  <c r="L44" i="20"/>
  <c r="L43" i="20"/>
  <c r="L42" i="20"/>
  <c r="L41" i="20"/>
  <c r="L40" i="20"/>
  <c r="E40" i="20"/>
  <c r="L39" i="20"/>
  <c r="E48" i="20"/>
  <c r="L29" i="20"/>
  <c r="L23" i="20"/>
  <c r="L31" i="20"/>
  <c r="E121" i="13" s="1"/>
  <c r="E29" i="20"/>
  <c r="E23" i="20"/>
  <c r="E31" i="20"/>
  <c r="E89" i="13" s="1"/>
  <c r="L12" i="20"/>
  <c r="L9" i="20"/>
  <c r="L14" i="20" s="1"/>
  <c r="E59" i="13" s="1"/>
  <c r="L6" i="20"/>
  <c r="E6" i="20"/>
  <c r="E7" i="20"/>
  <c r="E8" i="20"/>
  <c r="E9" i="20"/>
  <c r="E10" i="20"/>
  <c r="E11" i="20"/>
  <c r="E12" i="20"/>
  <c r="E5" i="20"/>
  <c r="E83" i="20" l="1"/>
  <c r="E101" i="20"/>
  <c r="L65" i="20"/>
  <c r="L83" i="20"/>
  <c r="L101" i="20"/>
  <c r="L48" i="20"/>
  <c r="E65" i="20"/>
  <c r="E14" i="20"/>
  <c r="E23" i="13" s="1"/>
  <c r="I36" i="3"/>
  <c r="E255" i="13" l="1"/>
  <c r="J368" i="13"/>
  <c r="N8" i="14" s="1"/>
  <c r="N12" i="14" s="1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E346" i="13"/>
  <c r="J337" i="13"/>
  <c r="M8" i="14" s="1"/>
  <c r="M12" i="14" s="1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E315" i="13"/>
  <c r="J306" i="13"/>
  <c r="L8" i="14" s="1"/>
  <c r="L12" i="14" s="1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284" i="13"/>
  <c r="J275" i="13"/>
  <c r="K8" i="14" s="1"/>
  <c r="K12" i="14" s="1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4" i="13"/>
  <c r="E253" i="13"/>
  <c r="J245" i="13"/>
  <c r="J8" i="14" s="1"/>
  <c r="J12" i="14" s="1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E223" i="13"/>
  <c r="J215" i="13"/>
  <c r="I8" i="14" s="1"/>
  <c r="I12" i="14" s="1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E193" i="13"/>
  <c r="J185" i="13"/>
  <c r="H8" i="14" s="1"/>
  <c r="H12" i="14" s="1"/>
  <c r="E180" i="13"/>
  <c r="E179" i="13"/>
  <c r="E178" i="13"/>
  <c r="E177" i="13"/>
  <c r="E176" i="13"/>
  <c r="E175" i="13"/>
  <c r="E173" i="13"/>
  <c r="E172" i="13"/>
  <c r="E171" i="13"/>
  <c r="E170" i="13"/>
  <c r="E169" i="13"/>
  <c r="E168" i="13"/>
  <c r="E167" i="13"/>
  <c r="E166" i="13"/>
  <c r="E165" i="13"/>
  <c r="E164" i="13"/>
  <c r="E163" i="13"/>
  <c r="J155" i="13"/>
  <c r="G8" i="14" s="1"/>
  <c r="G12" i="14" s="1"/>
  <c r="E150" i="13"/>
  <c r="E149" i="13"/>
  <c r="E148" i="13"/>
  <c r="E147" i="13"/>
  <c r="E146" i="13"/>
  <c r="E145" i="13"/>
  <c r="E143" i="13"/>
  <c r="E142" i="13"/>
  <c r="E141" i="13"/>
  <c r="E140" i="13"/>
  <c r="E139" i="13"/>
  <c r="E138" i="13"/>
  <c r="E137" i="13"/>
  <c r="E136" i="13"/>
  <c r="E135" i="13"/>
  <c r="E134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5" i="13" l="1"/>
  <c r="J3" i="14" s="1"/>
  <c r="J6" i="14" s="1"/>
  <c r="J15" i="14" s="1"/>
  <c r="E337" i="13"/>
  <c r="M3" i="14" s="1"/>
  <c r="M6" i="14" s="1"/>
  <c r="M15" i="14" s="1"/>
  <c r="E215" i="13"/>
  <c r="I3" i="14" s="1"/>
  <c r="I6" i="14" s="1"/>
  <c r="I15" i="14" s="1"/>
  <c r="E306" i="13"/>
  <c r="L3" i="14" s="1"/>
  <c r="L6" i="14" s="1"/>
  <c r="L15" i="14" s="1"/>
  <c r="E368" i="13"/>
  <c r="N3" i="14" s="1"/>
  <c r="N6" i="14" s="1"/>
  <c r="N15" i="14" s="1"/>
  <c r="E275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E133" i="13" s="1"/>
  <c r="F143" i="16"/>
  <c r="O142" i="16"/>
  <c r="P142" i="16" s="1"/>
  <c r="P158" i="16" s="1"/>
  <c r="F142" i="16"/>
  <c r="G142" i="16" s="1"/>
  <c r="G158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P130" i="16" s="1"/>
  <c r="G114" i="16"/>
  <c r="F114" i="16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P102" i="16" s="1"/>
  <c r="G86" i="16"/>
  <c r="G102" i="16" s="1"/>
  <c r="F86" i="16"/>
  <c r="P67" i="16"/>
  <c r="O67" i="16"/>
  <c r="F67" i="16"/>
  <c r="P66" i="16"/>
  <c r="O66" i="16"/>
  <c r="G66" i="16"/>
  <c r="G75" i="16" s="1"/>
  <c r="F66" i="16"/>
  <c r="P65" i="16"/>
  <c r="O65" i="16"/>
  <c r="F65" i="16"/>
  <c r="P64" i="16"/>
  <c r="O64" i="16"/>
  <c r="F64" i="16"/>
  <c r="P63" i="16"/>
  <c r="O63" i="16"/>
  <c r="F63" i="16"/>
  <c r="P62" i="16"/>
  <c r="O62" i="16"/>
  <c r="F62" i="16"/>
  <c r="P61" i="16"/>
  <c r="O61" i="16"/>
  <c r="F61" i="16"/>
  <c r="P60" i="16"/>
  <c r="O60" i="16"/>
  <c r="G60" i="16"/>
  <c r="F60" i="16"/>
  <c r="P59" i="16"/>
  <c r="O59" i="16"/>
  <c r="F59" i="16"/>
  <c r="O40" i="16"/>
  <c r="F40" i="16"/>
  <c r="P39" i="16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G48" i="16" s="1"/>
  <c r="E71" i="13" s="1"/>
  <c r="F33" i="16"/>
  <c r="P48" i="16"/>
  <c r="E103" i="13" s="1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J140" i="17" s="1"/>
  <c r="U110" i="17"/>
  <c r="S110" i="17"/>
  <c r="R110" i="17"/>
  <c r="R111" i="17" s="1"/>
  <c r="U112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J84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J168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J112" i="19" s="1"/>
  <c r="U82" i="19"/>
  <c r="S82" i="19"/>
  <c r="R82" i="19"/>
  <c r="R83" i="19" s="1"/>
  <c r="U84" i="19" s="1"/>
  <c r="J82" i="19"/>
  <c r="H82" i="19"/>
  <c r="G82" i="19"/>
  <c r="G83" i="19" s="1"/>
  <c r="U53" i="19"/>
  <c r="S53" i="19"/>
  <c r="R53" i="19"/>
  <c r="R54" i="19" s="1"/>
  <c r="J53" i="19"/>
  <c r="H53" i="19"/>
  <c r="G53" i="19"/>
  <c r="U24" i="19"/>
  <c r="S24" i="19"/>
  <c r="R24" i="19"/>
  <c r="J24" i="19"/>
  <c r="H24" i="19"/>
  <c r="G24" i="19"/>
  <c r="U166" i="18"/>
  <c r="S166" i="18"/>
  <c r="R166" i="18"/>
  <c r="R167" i="18" s="1"/>
  <c r="J166" i="18"/>
  <c r="H166" i="18"/>
  <c r="G166" i="18"/>
  <c r="G167" i="18" s="1"/>
  <c r="J168" i="18" s="1"/>
  <c r="U138" i="18"/>
  <c r="S138" i="18"/>
  <c r="R138" i="18"/>
  <c r="R139" i="18" s="1"/>
  <c r="U140" i="18" s="1"/>
  <c r="J138" i="18"/>
  <c r="H138" i="18"/>
  <c r="G138" i="18"/>
  <c r="G139" i="18" s="1"/>
  <c r="U110" i="18"/>
  <c r="S110" i="18"/>
  <c r="R110" i="18"/>
  <c r="R111" i="18" s="1"/>
  <c r="J110" i="18"/>
  <c r="H110" i="18"/>
  <c r="G110" i="18"/>
  <c r="G111" i="18" s="1"/>
  <c r="J112" i="18" s="1"/>
  <c r="U82" i="18"/>
  <c r="S82" i="18"/>
  <c r="R82" i="18"/>
  <c r="R83" i="18" s="1"/>
  <c r="J82" i="18"/>
  <c r="H82" i="18"/>
  <c r="G82" i="18"/>
  <c r="G83" i="18" s="1"/>
  <c r="U53" i="18"/>
  <c r="S53" i="18"/>
  <c r="R53" i="18"/>
  <c r="R54" i="18" s="1"/>
  <c r="J53" i="18"/>
  <c r="H53" i="18"/>
  <c r="G53" i="18"/>
  <c r="G54" i="18" s="1"/>
  <c r="J55" i="18" s="1"/>
  <c r="E85" i="13" s="1"/>
  <c r="U24" i="18"/>
  <c r="S24" i="18"/>
  <c r="R24" i="18"/>
  <c r="R25" i="18" s="1"/>
  <c r="U26" i="18" s="1"/>
  <c r="E55" i="13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J168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J112" i="12" s="1"/>
  <c r="U82" i="12"/>
  <c r="S82" i="12"/>
  <c r="R82" i="12"/>
  <c r="R83" i="12" s="1"/>
  <c r="U84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2" i="11"/>
  <c r="H192" i="11"/>
  <c r="G192" i="11"/>
  <c r="G193" i="11" s="1"/>
  <c r="S159" i="11"/>
  <c r="R159" i="11"/>
  <c r="Q159" i="11"/>
  <c r="Q160" i="11" s="1"/>
  <c r="S161" i="11" s="1"/>
  <c r="I159" i="11"/>
  <c r="H159" i="11"/>
  <c r="G159" i="11"/>
  <c r="G160" i="11" s="1"/>
  <c r="I161" i="11" s="1"/>
  <c r="S127" i="11"/>
  <c r="R127" i="11"/>
  <c r="Q127" i="11"/>
  <c r="Q128" i="11" s="1"/>
  <c r="I127" i="11"/>
  <c r="H127" i="11"/>
  <c r="G127" i="11"/>
  <c r="G128" i="11" s="1"/>
  <c r="S95" i="11"/>
  <c r="R95" i="11"/>
  <c r="Q95" i="11"/>
  <c r="Q96" i="11" s="1"/>
  <c r="S97" i="11" s="1"/>
  <c r="I95" i="11"/>
  <c r="H95" i="11"/>
  <c r="G95" i="11"/>
  <c r="G96" i="11" s="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X172" i="10"/>
  <c r="AB172" i="10" s="1"/>
  <c r="AC172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H175" i="10" s="1"/>
  <c r="H176" i="10" s="1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I97" i="10"/>
  <c r="M97" i="10" s="1"/>
  <c r="N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X67" i="10"/>
  <c r="AB67" i="10" s="1"/>
  <c r="AC67" i="10" s="1"/>
  <c r="W67" i="10"/>
  <c r="Z67" i="10" s="1"/>
  <c r="H67" i="10"/>
  <c r="K67" i="10" s="1"/>
  <c r="W66" i="10"/>
  <c r="Z66" i="10" s="1"/>
  <c r="H66" i="10"/>
  <c r="K66" i="10" s="1"/>
  <c r="X65" i="10"/>
  <c r="AB65" i="10" s="1"/>
  <c r="AC65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H145" i="10" l="1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29" i="11"/>
  <c r="U55" i="12"/>
  <c r="E116" i="13" s="1"/>
  <c r="U168" i="12"/>
  <c r="U112" i="18"/>
  <c r="U55" i="19"/>
  <c r="E118" i="13" s="1"/>
  <c r="U168" i="19"/>
  <c r="U84" i="17"/>
  <c r="X22" i="10"/>
  <c r="AB22" i="10" s="1"/>
  <c r="AC22" i="10" s="1"/>
  <c r="P75" i="16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4" i="18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7" i="11"/>
  <c r="U140" i="12"/>
  <c r="U140" i="19"/>
  <c r="U55" i="17"/>
  <c r="X71" i="10"/>
  <c r="AB71" i="10" s="1"/>
  <c r="AC71" i="10" s="1"/>
  <c r="S129" i="11"/>
  <c r="J84" i="12"/>
  <c r="J26" i="18"/>
  <c r="J140" i="18"/>
  <c r="J84" i="19"/>
  <c r="J112" i="17"/>
  <c r="I194" i="11"/>
  <c r="U112" i="12"/>
  <c r="U55" i="18"/>
  <c r="E117" i="13" s="1"/>
  <c r="U168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L177" i="10" s="1"/>
  <c r="E174" i="13" s="1"/>
  <c r="E185" i="13" s="1"/>
  <c r="H3" i="14" s="1"/>
  <c r="H6" i="14" s="1"/>
  <c r="H15" i="14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L147" i="10" s="1"/>
  <c r="E144" i="13" s="1"/>
  <c r="E155" i="13" s="1"/>
  <c r="G3" i="14" s="1"/>
  <c r="G6" i="14" s="1"/>
  <c r="G15" i="14" s="1"/>
  <c r="I126" i="10"/>
  <c r="M126" i="10" s="1"/>
  <c r="N126" i="10" s="1"/>
  <c r="Z126" i="10"/>
  <c r="Z146" i="10" s="1"/>
  <c r="AA148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AC146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L84" i="10" s="1"/>
  <c r="I63" i="10"/>
  <c r="M63" i="10" s="1"/>
  <c r="N63" i="10" s="1"/>
  <c r="Z63" i="10"/>
  <c r="Z83" i="10" s="1"/>
  <c r="AA85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AA26" i="10" s="1"/>
  <c r="E52" i="13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T133" i="9" s="1"/>
  <c r="I131" i="9"/>
  <c r="H131" i="9"/>
  <c r="G131" i="9"/>
  <c r="G132" i="9" s="1"/>
  <c r="T108" i="9"/>
  <c r="S108" i="9"/>
  <c r="R108" i="9"/>
  <c r="R109" i="9" s="1"/>
  <c r="T110" i="9" s="1"/>
  <c r="I108" i="9"/>
  <c r="H108" i="9"/>
  <c r="G108" i="9"/>
  <c r="G109" i="9" s="1"/>
  <c r="R86" i="9"/>
  <c r="T87" i="9" s="1"/>
  <c r="T85" i="9"/>
  <c r="S85" i="9"/>
  <c r="R85" i="9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T39" i="9"/>
  <c r="S39" i="9"/>
  <c r="R39" i="9"/>
  <c r="R40" i="9" s="1"/>
  <c r="H39" i="9"/>
  <c r="G39" i="9"/>
  <c r="G40" i="9" s="1"/>
  <c r="T17" i="9"/>
  <c r="S17" i="9"/>
  <c r="R17" i="9"/>
  <c r="R18" i="9" s="1"/>
  <c r="T18" i="9" s="1"/>
  <c r="T19" i="9" s="1"/>
  <c r="E51" i="13" s="1"/>
  <c r="R133" i="15"/>
  <c r="U134" i="15" s="1"/>
  <c r="U132" i="15"/>
  <c r="R132" i="15"/>
  <c r="J132" i="15"/>
  <c r="G132" i="15"/>
  <c r="G133" i="15" s="1"/>
  <c r="U109" i="15"/>
  <c r="R109" i="15"/>
  <c r="R110" i="15" s="1"/>
  <c r="U111" i="15" s="1"/>
  <c r="J109" i="15"/>
  <c r="G109" i="15"/>
  <c r="G110" i="15" s="1"/>
  <c r="R86" i="15"/>
  <c r="U85" i="15"/>
  <c r="R85" i="15"/>
  <c r="J85" i="15"/>
  <c r="G85" i="15"/>
  <c r="G86" i="15" s="1"/>
  <c r="J87" i="15" s="1"/>
  <c r="R63" i="15"/>
  <c r="U62" i="15"/>
  <c r="R62" i="15"/>
  <c r="J62" i="15"/>
  <c r="G62" i="15"/>
  <c r="G63" i="15" s="1"/>
  <c r="J64" i="15" s="1"/>
  <c r="U38" i="15"/>
  <c r="R38" i="15"/>
  <c r="R39" i="15" s="1"/>
  <c r="J38" i="15"/>
  <c r="G38" i="15"/>
  <c r="G39" i="15" s="1"/>
  <c r="U15" i="15"/>
  <c r="R15" i="15"/>
  <c r="R16" i="15" s="1"/>
  <c r="Q124" i="8"/>
  <c r="S123" i="8"/>
  <c r="Q123" i="8"/>
  <c r="I123" i="8"/>
  <c r="G123" i="8"/>
  <c r="G124" i="8" s="1"/>
  <c r="I125" i="8" s="1"/>
  <c r="Q103" i="8"/>
  <c r="S102" i="8"/>
  <c r="Q102" i="8"/>
  <c r="I102" i="8"/>
  <c r="G102" i="8"/>
  <c r="G103" i="8" s="1"/>
  <c r="I104" i="8" s="1"/>
  <c r="Q81" i="8"/>
  <c r="S82" i="8" s="1"/>
  <c r="S80" i="8"/>
  <c r="Q80" i="8"/>
  <c r="I80" i="8"/>
  <c r="G80" i="8"/>
  <c r="G81" i="8" s="1"/>
  <c r="I82" i="8" s="1"/>
  <c r="S57" i="8"/>
  <c r="Q57" i="8"/>
  <c r="Q58" i="8" s="1"/>
  <c r="S59" i="8" s="1"/>
  <c r="I57" i="8"/>
  <c r="G57" i="8"/>
  <c r="G58" i="8" s="1"/>
  <c r="S36" i="8"/>
  <c r="Q36" i="8"/>
  <c r="Q37" i="8" s="1"/>
  <c r="S38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T408" i="7" s="1"/>
  <c r="I406" i="7"/>
  <c r="G406" i="7"/>
  <c r="G407" i="7" s="1"/>
  <c r="T335" i="7"/>
  <c r="R335" i="7"/>
  <c r="R336" i="7" s="1"/>
  <c r="T337" i="7" s="1"/>
  <c r="I335" i="7"/>
  <c r="G335" i="7"/>
  <c r="G336" i="7" s="1"/>
  <c r="T265" i="7"/>
  <c r="R265" i="7"/>
  <c r="R266" i="7" s="1"/>
  <c r="T267" i="7" s="1"/>
  <c r="I265" i="7"/>
  <c r="G265" i="7"/>
  <c r="G266" i="7" s="1"/>
  <c r="T197" i="7"/>
  <c r="R197" i="7"/>
  <c r="R198" i="7" s="1"/>
  <c r="I197" i="7"/>
  <c r="G197" i="7"/>
  <c r="G198" i="7" s="1"/>
  <c r="T129" i="7"/>
  <c r="R129" i="7"/>
  <c r="R130" i="7" s="1"/>
  <c r="I129" i="7"/>
  <c r="G129" i="7"/>
  <c r="G130" i="7" s="1"/>
  <c r="T61" i="7"/>
  <c r="R62" i="7"/>
  <c r="R107" i="6"/>
  <c r="U106" i="6"/>
  <c r="R106" i="6"/>
  <c r="J106" i="6"/>
  <c r="G106" i="6"/>
  <c r="G107" i="6" s="1"/>
  <c r="J108" i="6" s="1"/>
  <c r="U87" i="6"/>
  <c r="R87" i="6"/>
  <c r="R88" i="6" s="1"/>
  <c r="J87" i="6"/>
  <c r="G87" i="6"/>
  <c r="G88" i="6" s="1"/>
  <c r="J89" i="6" s="1"/>
  <c r="R70" i="6"/>
  <c r="U71" i="6" s="1"/>
  <c r="U69" i="6"/>
  <c r="R69" i="6"/>
  <c r="J69" i="6"/>
  <c r="G69" i="6"/>
  <c r="G70" i="6" s="1"/>
  <c r="U50" i="6"/>
  <c r="R50" i="6"/>
  <c r="R51" i="6" s="1"/>
  <c r="U52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J135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J80" i="5" s="1"/>
  <c r="V50" i="5"/>
  <c r="S50" i="5"/>
  <c r="S51" i="5" s="1"/>
  <c r="J50" i="5"/>
  <c r="G50" i="5"/>
  <c r="G51" i="5" s="1"/>
  <c r="V22" i="5"/>
  <c r="S22" i="5"/>
  <c r="S23" i="5" s="1"/>
  <c r="V253" i="3"/>
  <c r="S253" i="3"/>
  <c r="S254" i="3" s="1"/>
  <c r="V255" i="3" s="1"/>
  <c r="I253" i="3"/>
  <c r="F253" i="3"/>
  <c r="F254" i="3" s="1"/>
  <c r="I255" i="3" s="1"/>
  <c r="S211" i="3"/>
  <c r="V212" i="3" s="1"/>
  <c r="V210" i="3"/>
  <c r="S210" i="3"/>
  <c r="I210" i="3"/>
  <c r="F210" i="3"/>
  <c r="F211" i="3" s="1"/>
  <c r="I212" i="3" s="1"/>
  <c r="V167" i="3"/>
  <c r="S167" i="3"/>
  <c r="S168" i="3" s="1"/>
  <c r="V169" i="3" s="1"/>
  <c r="I167" i="3"/>
  <c r="F167" i="3"/>
  <c r="F168" i="3" s="1"/>
  <c r="V122" i="3"/>
  <c r="S122" i="3"/>
  <c r="S123" i="3" s="1"/>
  <c r="V124" i="3" s="1"/>
  <c r="I122" i="3"/>
  <c r="F122" i="3"/>
  <c r="F123" i="3" s="1"/>
  <c r="V78" i="3"/>
  <c r="S78" i="3"/>
  <c r="S79" i="3" s="1"/>
  <c r="I78" i="3"/>
  <c r="F78" i="3"/>
  <c r="F79" i="3" s="1"/>
  <c r="V36" i="3"/>
  <c r="S37" i="3"/>
  <c r="U344" i="2"/>
  <c r="R344" i="2"/>
  <c r="R345" i="2" s="1"/>
  <c r="I344" i="2"/>
  <c r="F344" i="2"/>
  <c r="F345" i="2" s="1"/>
  <c r="U285" i="2"/>
  <c r="R285" i="2"/>
  <c r="R286" i="2" s="1"/>
  <c r="I285" i="2"/>
  <c r="F285" i="2"/>
  <c r="F286" i="2" s="1"/>
  <c r="U226" i="2"/>
  <c r="R226" i="2"/>
  <c r="R227" i="2" s="1"/>
  <c r="I226" i="2"/>
  <c r="F226" i="2"/>
  <c r="F227" i="2" s="1"/>
  <c r="U167" i="2"/>
  <c r="R167" i="2"/>
  <c r="R168" i="2" s="1"/>
  <c r="I167" i="2"/>
  <c r="F167" i="2"/>
  <c r="F168" i="2" s="1"/>
  <c r="F110" i="2"/>
  <c r="R52" i="2"/>
  <c r="W353" i="1"/>
  <c r="U353" i="1"/>
  <c r="S353" i="1"/>
  <c r="K352" i="1"/>
  <c r="I352" i="1"/>
  <c r="G352" i="1"/>
  <c r="W293" i="1"/>
  <c r="U293" i="1"/>
  <c r="S293" i="1"/>
  <c r="K292" i="1"/>
  <c r="I292" i="1"/>
  <c r="G292" i="1"/>
  <c r="W232" i="1"/>
  <c r="U232" i="1"/>
  <c r="S232" i="1"/>
  <c r="K231" i="1"/>
  <c r="I231" i="1"/>
  <c r="G231" i="1"/>
  <c r="G232" i="1" s="1"/>
  <c r="G233" i="1" s="1"/>
  <c r="I232" i="1" s="1"/>
  <c r="J234" i="1" s="1"/>
  <c r="W173" i="1"/>
  <c r="U173" i="1"/>
  <c r="S173" i="1"/>
  <c r="K172" i="1"/>
  <c r="I172" i="1"/>
  <c r="G172" i="1"/>
  <c r="W115" i="1"/>
  <c r="U115" i="1"/>
  <c r="I114" i="1"/>
  <c r="U53" i="1"/>
  <c r="I15" i="8"/>
  <c r="E19" i="13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S125" i="8" l="1"/>
  <c r="U87" i="15"/>
  <c r="V107" i="5"/>
  <c r="V164" i="5"/>
  <c r="U17" i="15"/>
  <c r="J111" i="15"/>
  <c r="U64" i="15"/>
  <c r="S104" i="8"/>
  <c r="U131" i="9"/>
  <c r="G353" i="1"/>
  <c r="G354" i="1" s="1"/>
  <c r="I353" i="1" s="1"/>
  <c r="J355" i="1" s="1"/>
  <c r="U108" i="6"/>
  <c r="U108" i="9"/>
  <c r="L115" i="10"/>
  <c r="AC176" i="10"/>
  <c r="S174" i="1"/>
  <c r="S175" i="1" s="1"/>
  <c r="U174" i="1" s="1"/>
  <c r="V176" i="1" s="1"/>
  <c r="V80" i="5"/>
  <c r="V135" i="5"/>
  <c r="U89" i="6"/>
  <c r="I59" i="8"/>
  <c r="U85" i="9"/>
  <c r="AC114" i="10"/>
  <c r="I169" i="3"/>
  <c r="J71" i="6"/>
  <c r="I408" i="7"/>
  <c r="S17" i="8"/>
  <c r="E49" i="13" s="1"/>
  <c r="J134" i="15"/>
  <c r="I40" i="9"/>
  <c r="I41" i="9" s="1"/>
  <c r="AC83" i="10"/>
  <c r="AA178" i="10"/>
  <c r="I267" i="7"/>
  <c r="I124" i="3"/>
  <c r="J52" i="6"/>
  <c r="V80" i="3"/>
  <c r="E106" i="13" s="1"/>
  <c r="I337" i="7"/>
  <c r="I477" i="7"/>
  <c r="T477" i="7"/>
  <c r="I169" i="2"/>
  <c r="U169" i="2"/>
  <c r="I228" i="2"/>
  <c r="U228" i="2"/>
  <c r="I287" i="2"/>
  <c r="U287" i="2"/>
  <c r="I346" i="2"/>
  <c r="U346" i="2"/>
  <c r="T199" i="7"/>
  <c r="I199" i="7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3" i="1"/>
  <c r="S234" i="1" s="1"/>
  <c r="U233" i="1" s="1"/>
  <c r="V235" i="1" s="1"/>
  <c r="G293" i="1"/>
  <c r="G294" i="1" s="1"/>
  <c r="I293" i="1" s="1"/>
  <c r="J295" i="1" s="1"/>
  <c r="S294" i="1"/>
  <c r="S295" i="1" s="1"/>
  <c r="U294" i="1" s="1"/>
  <c r="V296" i="1" s="1"/>
  <c r="S354" i="1"/>
  <c r="S355" i="1" s="1"/>
  <c r="U354" i="1" s="1"/>
  <c r="V356" i="1" s="1"/>
  <c r="G115" i="1"/>
  <c r="G116" i="1" s="1"/>
  <c r="I115" i="1" s="1"/>
  <c r="G173" i="1"/>
  <c r="G174" i="1" s="1"/>
  <c r="I173" i="1" s="1"/>
  <c r="J175" i="1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U61" i="9"/>
  <c r="J61" i="9"/>
  <c r="I63" i="9"/>
  <c r="E81" i="13"/>
  <c r="T41" i="9"/>
  <c r="U39" i="9"/>
  <c r="V24" i="5"/>
  <c r="E46" i="13" s="1"/>
  <c r="J52" i="5"/>
  <c r="E76" i="13" s="1"/>
  <c r="J107" i="5"/>
  <c r="J164" i="5"/>
  <c r="M19" i="10"/>
  <c r="N19" i="10" s="1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80" i="13" l="1"/>
  <c r="E112" i="13"/>
  <c r="E126" i="13" s="1"/>
  <c r="F3" i="14" s="1"/>
  <c r="F6" i="14" s="1"/>
  <c r="F15" i="14" s="1"/>
  <c r="J117" i="1"/>
  <c r="E72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E5" i="13" l="1"/>
  <c r="E32" i="13" s="1"/>
  <c r="C3" i="14" s="1"/>
  <c r="C6" i="14" s="1"/>
  <c r="E41" i="13"/>
  <c r="E63" i="13" s="1"/>
  <c r="D3" i="14" s="1"/>
  <c r="D6" i="14" s="1"/>
  <c r="D15" i="14" s="1"/>
  <c r="E94" i="13"/>
  <c r="E3" i="14" s="1"/>
  <c r="E6" i="14" s="1"/>
  <c r="E15" i="14" s="1"/>
  <c r="C8" i="14" l="1"/>
  <c r="C12" i="14" s="1"/>
  <c r="C15" i="14" s="1"/>
</calcChain>
</file>

<file path=xl/sharedStrings.xml><?xml version="1.0" encoding="utf-8"?>
<sst xmlns="http://schemas.openxmlformats.org/spreadsheetml/2006/main" count="7289" uniqueCount="581">
  <si>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</si>
  <si>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</si>
  <si>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</si>
  <si>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</si>
  <si>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</si>
  <si>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</si>
  <si>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</si>
  <si>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</si>
  <si>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</si>
  <si>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</si>
  <si>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</si>
  <si>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</si>
  <si>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</si>
  <si>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</si>
  <si>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</si>
  <si>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</si>
  <si>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</si>
  <si>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</si>
  <si>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</si>
  <si>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</si>
  <si>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</si>
  <si>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</si>
  <si>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</si>
  <si>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</si>
  <si>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</si>
  <si>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</si>
  <si>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</si>
  <si>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</si>
  <si>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</si>
  <si>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</si>
  <si>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</si>
  <si>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</si>
  <si>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</si>
  <si>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</si>
  <si>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</si>
  <si>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</si>
  <si>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</si>
  <si>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</si>
  <si>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</si>
  <si>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</si>
  <si>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</si>
  <si>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</si>
  <si>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</si>
  <si>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</si>
  <si>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</si>
  <si>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</si>
  <si>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</si>
  <si>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</si>
  <si>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</si>
  <si>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</si>
  <si>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</si>
  <si>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</si>
  <si>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</si>
  <si>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</si>
  <si>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</si>
  <si>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</si>
  <si>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</si>
  <si>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</si>
  <si>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</si>
  <si>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</si>
  <si>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</si>
  <si>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</si>
  <si>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</si>
  <si>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</si>
  <si>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</si>
  <si>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</si>
  <si>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</si>
  <si>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</si>
  <si>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</si>
  <si>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</si>
  <si>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</si>
  <si>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</si>
  <si>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</si>
  <si>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</si>
  <si>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</si>
  <si>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</si>
  <si>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</si>
  <si>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</si>
  <si>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</si>
  <si>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</si>
  <si>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</si>
  <si>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</si>
  <si>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</si>
  <si>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</si>
  <si>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</si>
  <si>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</si>
  <si>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</si>
  <si>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</si>
  <si>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</si>
  <si>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</si>
  <si>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</si>
  <si>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</si>
  <si>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</si>
  <si>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</si>
  <si>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</si>
  <si>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</si>
  <si>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</si>
  <si>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</si>
  <si>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</si>
  <si>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</si>
  <si>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</si>
  <si>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</si>
  <si>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</si>
  <si>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</si>
  <si>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</si>
  <si>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</si>
  <si>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</si>
  <si>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</si>
  <si>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</si>
  <si>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</si>
  <si>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</si>
  <si>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</si>
  <si>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</si>
  <si>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</si>
  <si>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</si>
  <si>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</si>
  <si>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</si>
  <si>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</si>
  <si>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</si>
  <si>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</si>
  <si>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</si>
  <si>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</si>
  <si>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</si>
  <si>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</si>
  <si>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</si>
  <si>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</si>
  <si>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</si>
  <si>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</si>
  <si>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</si>
  <si>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</si>
  <si>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</si>
  <si>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</si>
  <si>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</si>
  <si>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</si>
  <si>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</si>
  <si>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</si>
  <si>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</si>
  <si>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</si>
  <si>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</si>
  <si>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</si>
  <si>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</si>
  <si>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</si>
  <si>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</si>
  <si>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</si>
  <si>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</si>
  <si>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</si>
  <si>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</si>
  <si>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</si>
  <si>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</si>
  <si>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</si>
  <si>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</si>
  <si>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</si>
  <si>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</si>
  <si>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</si>
  <si>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</si>
  <si>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</si>
  <si>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</si>
  <si>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</si>
  <si>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</si>
  <si>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</si>
  <si>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</si>
  <si>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</si>
  <si>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</si>
  <si>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</si>
  <si>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</si>
  <si>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</si>
  <si>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</si>
  <si>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</si>
  <si>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</si>
  <si>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</si>
  <si>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</si>
  <si>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</si>
  <si>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</si>
  <si>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</si>
  <si>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</si>
  <si>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</si>
  <si>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</si>
  <si>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</si>
  <si>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</si>
  <si>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</si>
  <si>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</si>
  <si>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</si>
  <si>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</si>
  <si>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</si>
  <si>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</si>
  <si>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</si>
  <si>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</si>
  <si>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</si>
  <si>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</si>
  <si>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</si>
  <si>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</si>
  <si>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</si>
  <si>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</si>
  <si>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</si>
  <si>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</si>
  <si>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</si>
  <si>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</si>
  <si>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</si>
  <si>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</si>
  <si>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</si>
  <si>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</si>
  <si>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</si>
  <si>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</si>
  <si>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</si>
  <si>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</si>
  <si>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</si>
  <si>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</si>
  <si>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</si>
  <si>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</si>
  <si>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</si>
  <si>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</si>
  <si>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</si>
  <si>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</si>
  <si>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</si>
  <si>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</si>
  <si>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</si>
  <si>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</si>
  <si>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</si>
  <si>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</si>
  <si>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</si>
  <si>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</si>
  <si>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</si>
  <si>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</si>
  <si>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</si>
  <si>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</si>
  <si>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</si>
  <si>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</si>
  <si>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</si>
  <si>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</si>
  <si>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</si>
  <si>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</si>
  <si>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</si>
  <si>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</si>
  <si>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</si>
  <si>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</si>
  <si>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</si>
  <si>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</si>
  <si>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</si>
  <si>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</si>
  <si>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</si>
  <si>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</si>
  <si>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</si>
  <si>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</si>
  <si>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</si>
  <si>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</si>
  <si>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</si>
  <si>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</si>
  <si>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</si>
  <si>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</si>
  <si>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</si>
  <si>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</si>
  <si>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</si>
  <si>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</si>
  <si>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</si>
  <si>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</si>
  <si>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</si>
  <si>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</si>
  <si>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</si>
  <si>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</si>
  <si>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</si>
  <si>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</si>
  <si>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</si>
  <si>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</si>
  <si>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</si>
  <si>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</si>
  <si>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</si>
  <si>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</si>
  <si>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</si>
  <si>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</si>
  <si>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</si>
  <si>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</si>
  <si>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</si>
  <si>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</si>
  <si>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</si>
  <si>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</si>
  <si>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</si>
  <si>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</si>
  <si>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</si>
  <si>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</si>
  <si>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</si>
  <si>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</si>
  <si>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</si>
  <si>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</si>
  <si>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</si>
  <si>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</si>
  <si>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</si>
  <si>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</si>
  <si>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</si>
  <si>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</si>
  <si>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</si>
  <si>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</si>
  <si>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</si>
  <si>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</si>
  <si>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</si>
  <si>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</si>
  <si>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</si>
  <si>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</si>
  <si>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</si>
  <si>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</si>
  <si>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</si>
  <si>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</si>
  <si>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</si>
  <si>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</si>
  <si>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</si>
  <si>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</si>
  <si>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</si>
  <si>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</si>
  <si>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</si>
  <si>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</si>
  <si>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</si>
  <si>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</si>
  <si>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</si>
  <si>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</si>
  <si>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</si>
  <si>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</si>
  <si>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</si>
  <si>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</si>
  <si>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</si>
  <si>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</si>
  <si>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</si>
  <si>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</si>
  <si>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</si>
  <si>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</si>
  <si>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</si>
  <si>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</si>
  <si>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</si>
  <si>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</si>
  <si>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</si>
  <si>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</si>
  <si>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</si>
  <si>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</si>
  <si>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</si>
  <si>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</si>
  <si>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</si>
  <si>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</si>
  <si>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</si>
  <si>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</si>
  <si>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</si>
  <si>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</si>
  <si>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</si>
  <si>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</si>
  <si>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</si>
  <si>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</si>
  <si>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</si>
  <si>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</si>
  <si>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</si>
  <si>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</si>
  <si>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</si>
  <si>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</si>
  <si>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</si>
  <si>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</si>
  <si>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</si>
  <si>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</si>
  <si>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</si>
  <si>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</si>
  <si>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</si>
  <si>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</si>
  <si>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</si>
  <si>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</si>
  <si>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</si>
  <si>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</si>
  <si>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</si>
  <si>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</si>
  <si>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</si>
  <si>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</si>
  <si>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</si>
  <si>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</si>
  <si>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</si>
  <si>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</si>
  <si>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</si>
  <si>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</si>
  <si>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</si>
  <si>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</si>
  <si>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</si>
  <si>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</si>
  <si>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</si>
  <si>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</si>
  <si>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</si>
  <si>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</si>
  <si>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</si>
  <si>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</si>
  <si>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</si>
  <si>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</si>
  <si>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</si>
  <si>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</si>
  <si>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</si>
  <si>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</si>
  <si>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</si>
  <si>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</si>
  <si>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</si>
  <si>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</si>
  <si>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</si>
  <si>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</si>
  <si>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</si>
  <si>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</si>
  <si>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</si>
  <si>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</si>
  <si>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</si>
  <si>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</si>
  <si>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</si>
  <si>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</si>
  <si>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</si>
  <si>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</si>
  <si>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</si>
  <si>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</si>
  <si>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</si>
  <si>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</si>
  <si>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</si>
  <si>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</si>
  <si>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</si>
  <si>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</si>
  <si>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</si>
  <si>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</si>
  <si>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</si>
  <si>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</si>
  <si>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</si>
  <si>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</si>
  <si>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</si>
  <si>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</si>
  <si>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</si>
  <si>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</si>
  <si>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</si>
  <si>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</si>
  <si>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</si>
  <si>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</si>
  <si>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</si>
  <si>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</si>
  <si>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</si>
  <si>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</si>
  <si>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</si>
  <si>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</si>
  <si>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</si>
  <si>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</si>
  <si>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</si>
  <si>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</si>
  <si>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</si>
  <si>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</si>
  <si>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</si>
  <si>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</si>
  <si>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</si>
  <si>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</si>
  <si>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</si>
  <si>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</si>
  <si>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</si>
  <si>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</si>
  <si>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</si>
  <si>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</si>
  <si>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</si>
  <si>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</si>
  <si>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</si>
  <si>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</si>
  <si>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</si>
  <si>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</si>
  <si>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</si>
  <si>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</si>
  <si>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</si>
  <si>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</si>
  <si>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</si>
  <si>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</si>
  <si>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</si>
  <si>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</si>
  <si>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</si>
  <si>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</si>
  <si>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</si>
  <si>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</si>
  <si>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</si>
  <si>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</si>
  <si>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</si>
  <si>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</si>
  <si>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</si>
  <si>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</si>
  <si>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</si>
  <si>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</si>
  <si>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</si>
  <si>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</si>
  <si>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</si>
  <si>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</si>
  <si>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</si>
  <si>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</si>
  <si>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</si>
  <si>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</si>
  <si>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</si>
  <si>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</si>
  <si>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INGRESOSOS 2022 COMPAÑÍA ABRILTRANS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</si>
  <si>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</si>
  <si>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</si>
  <si>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</si>
  <si>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</si>
  <si>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</si>
  <si>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</si>
  <si>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</si>
  <si>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</si>
  <si>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</si>
  <si>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</si>
  <si>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</si>
  <si>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</si>
  <si>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</si>
  <si>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</si>
  <si>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</si>
  <si>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</si>
  <si>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</si>
  <si>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</si>
  <si>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</si>
  <si>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</si>
  <si>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</si>
  <si>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</si>
  <si>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</si>
  <si>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</si>
  <si>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</si>
  <si>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</si>
  <si>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</si>
  <si>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</si>
  <si>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</si>
  <si>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</si>
  <si>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</si>
  <si>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>Montecriti</t>
  </si>
  <si>
    <t xml:space="preserve">Tia Lomas </t>
  </si>
  <si>
    <t>Llantas Luis</t>
  </si>
  <si>
    <t>Tractonaq</t>
  </si>
  <si>
    <t>Wiliam Perez</t>
  </si>
  <si>
    <t>Milton Abril|</t>
  </si>
  <si>
    <t>PTO 223</t>
  </si>
  <si>
    <t>Diabel</t>
  </si>
  <si>
    <t>Tuiti daule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</si>
  <si>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</si>
  <si>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</si>
  <si>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</si>
  <si>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</si>
  <si>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</si>
  <si>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</si>
  <si>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</si>
  <si>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</si>
  <si>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</si>
  <si>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</si>
  <si>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</si>
  <si>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</si>
  <si>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</si>
  <si>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</si>
  <si>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</si>
  <si>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</si>
  <si>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</si>
  <si>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</si>
  <si>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</si>
  <si>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</si>
  <si>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</si>
  <si>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</si>
  <si>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EDS ALBERESE</t>
  </si>
  <si>
    <t>AAY0116</t>
  </si>
  <si>
    <t>DIESEL PREMIUM</t>
  </si>
  <si>
    <t>PREDETERMINA</t>
  </si>
  <si>
    <t>GBN8358</t>
  </si>
  <si>
    <t>ALIZABET SANDOBAL</t>
  </si>
  <si>
    <t>POS0267</t>
  </si>
  <si>
    <t>AFU0919</t>
  </si>
  <si>
    <t>PREDETERMINADO</t>
  </si>
  <si>
    <t>marcelo abril</t>
  </si>
  <si>
    <t>EDS ANTURIOS I</t>
  </si>
  <si>
    <t>WILLIAM SANDOVAL</t>
  </si>
  <si>
    <t>CRISTHIAN ABRIL</t>
  </si>
  <si>
    <t>willian perez</t>
  </si>
  <si>
    <t>WLIAN PEREZ</t>
  </si>
  <si>
    <t>EDS ANTURIOS II</t>
  </si>
  <si>
    <t>GBP3078</t>
  </si>
  <si>
    <t>alfredo sandoval</t>
  </si>
  <si>
    <t>angel lutuala</t>
  </si>
  <si>
    <t>PZQ0360</t>
  </si>
  <si>
    <t>eder lopez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</si>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</sst>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\ * #,##0.00_);_(&quot;$&quot;\ * \(#,##0.00\);_(&quot;$&quot;\ * &quot;-&quot;??_);_(@_)"/>
    <numFmt numFmtId="165" formatCode="&quot;$&quot;\ 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2D2D2D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F4F4F4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rgb="FFB4B4B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7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2" fillId="3" borderId="10" xfId="0" applyFont="1" applyFill="1" applyBorder="1"/>
    <xf numFmtId="0" fontId="0" fillId="6" borderId="2" xfId="1" applyNumberFormat="1" applyFont="1" applyFill="1" applyBorder="1"/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2" fillId="0" borderId="0" xfId="0" applyNumberFormat="1" applyFont="1"/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38" borderId="15" xfId="0" applyFont="1" applyFill="1" applyBorder="1" applyAlignment="1">
      <alignment horizontal="left" vertical="center" wrapText="1"/>
    </xf>
    <xf numFmtId="4" fontId="19" fillId="38" borderId="15" xfId="0" applyNumberFormat="1" applyFont="1" applyFill="1" applyBorder="1" applyAlignment="1">
      <alignment horizontal="right" vertical="center" wrapText="1"/>
    </xf>
    <xf numFmtId="0" fontId="19" fillId="38" borderId="15" xfId="0" applyFont="1" applyFill="1" applyBorder="1" applyAlignment="1">
      <alignment horizontal="center" vertical="center" wrapText="1"/>
    </xf>
    <xf numFmtId="14" fontId="19" fillId="38" borderId="15" xfId="0" applyNumberFormat="1" applyFont="1" applyFill="1" applyBorder="1" applyAlignment="1">
      <alignment horizontal="center" vertical="center" wrapText="1"/>
    </xf>
    <xf numFmtId="0" fontId="19" fillId="38" borderId="15" xfId="0" applyFont="1" applyFill="1" applyBorder="1" applyAlignment="1">
      <alignment horizontal="right" vertical="center" wrapText="1"/>
    </xf>
    <xf numFmtId="0" fontId="19" fillId="38" borderId="0" xfId="0" applyFont="1" applyFill="1" applyAlignment="1">
      <alignment vertical="center" wrapText="1"/>
    </xf>
    <xf numFmtId="0" fontId="19" fillId="39" borderId="15" xfId="0" applyFont="1" applyFill="1" applyBorder="1" applyAlignment="1">
      <alignment horizontal="left" vertical="center" wrapText="1"/>
    </xf>
    <xf numFmtId="4" fontId="19" fillId="39" borderId="15" xfId="0" applyNumberFormat="1" applyFont="1" applyFill="1" applyBorder="1" applyAlignment="1">
      <alignment horizontal="right" vertical="center" wrapText="1"/>
    </xf>
    <xf numFmtId="0" fontId="19" fillId="39" borderId="15" xfId="0" applyFont="1" applyFill="1" applyBorder="1" applyAlignment="1">
      <alignment horizontal="center" vertical="center" wrapText="1"/>
    </xf>
    <xf numFmtId="14" fontId="19" fillId="39" borderId="15" xfId="0" applyNumberFormat="1" applyFont="1" applyFill="1" applyBorder="1" applyAlignment="1">
      <alignment horizontal="center" vertical="center" wrapText="1"/>
    </xf>
    <xf numFmtId="0" fontId="19" fillId="39" borderId="15" xfId="0" applyFont="1" applyFill="1" applyBorder="1" applyAlignment="1">
      <alignment horizontal="right" vertical="center" wrapText="1"/>
    </xf>
    <xf numFmtId="0" fontId="19" fillId="39" borderId="0" xfId="0" applyFont="1" applyFill="1" applyAlignment="1">
      <alignment vertical="center" wrapText="1"/>
    </xf>
    <xf numFmtId="0" fontId="0" fillId="39" borderId="0" xfId="0" applyFill="1"/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right"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compa&#241;ia\OFICINA\DOC%202023\PAGOS%20SOCIOS%202023.xlsx" TargetMode="External"/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Terpel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7"/>
  <sheetViews>
    <sheetView topLeftCell="A135" zoomScale="130" zoomScaleNormal="130" workbookViewId="0">
      <selection activeCell="I132" sqref="I132"/>
    </sheetView>
  </sheetViews>
  <sheetFormatPr baseColWidth="10" defaultRowHeight="14.4" x14ac:dyDescent="0.3"/>
  <cols>
    <col min="1" max="1" width="11.88671875" customWidth="1"/>
    <col min="2" max="2" width="19.5546875" bestFit="1" customWidth="1"/>
    <col min="11" max="11" width="14.88671875" customWidth="1"/>
    <col min="13" max="13" width="13.44140625" customWidth="1"/>
    <col min="14" max="14" width="19" customWidth="1"/>
    <col min="15" max="15" width="10.44140625" customWidth="1"/>
    <col min="34" max="34" width="14.88671875" customWidth="1"/>
  </cols>
  <sheetData>
    <row r="1" spans="1:23" ht="28.8" x14ac:dyDescent="0.55000000000000004">
      <c r="A1" s="1"/>
      <c r="B1" s="2"/>
      <c r="C1" s="2"/>
      <c r="D1" s="195" t="s">
        <v>24</v>
      </c>
      <c r="E1" s="195"/>
      <c r="F1" s="195"/>
      <c r="G1" s="195"/>
      <c r="H1" s="2"/>
      <c r="I1" s="2"/>
      <c r="M1" s="1"/>
      <c r="N1" s="2"/>
      <c r="O1" s="2"/>
      <c r="P1" s="195" t="s">
        <v>87</v>
      </c>
      <c r="Q1" s="195"/>
      <c r="R1" s="195"/>
      <c r="S1" s="195"/>
      <c r="T1" s="2"/>
      <c r="U1" s="2"/>
    </row>
    <row r="2" spans="1:23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4">
        <v>457</v>
      </c>
      <c r="W6" s="9">
        <v>170</v>
      </c>
    </row>
    <row r="7" spans="1:23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5">
        <v>476</v>
      </c>
      <c r="W11" s="9">
        <v>190</v>
      </c>
    </row>
    <row r="12" spans="1:23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3">
      <c r="A55" s="8"/>
      <c r="B55" s="8"/>
      <c r="C55" s="8"/>
      <c r="D55" s="8"/>
      <c r="E55" s="8"/>
      <c r="F55" s="196" t="s">
        <v>18</v>
      </c>
      <c r="G55" s="196"/>
      <c r="H55" s="196"/>
      <c r="I55" s="196"/>
      <c r="J55" s="197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3">
      <c r="A56" s="8"/>
      <c r="B56" s="8"/>
      <c r="C56" s="8"/>
      <c r="D56" s="8"/>
      <c r="E56" s="8"/>
      <c r="F56" s="8"/>
      <c r="G56" s="8"/>
      <c r="H56" s="8"/>
      <c r="I56" s="8"/>
      <c r="J56" s="198"/>
      <c r="K56" s="8"/>
      <c r="M56" s="8"/>
      <c r="N56" s="8"/>
      <c r="O56" s="8"/>
      <c r="P56" s="8"/>
      <c r="Q56" s="8"/>
      <c r="R56" s="196" t="s">
        <v>18</v>
      </c>
      <c r="S56" s="196"/>
      <c r="T56" s="196"/>
      <c r="U56" s="196"/>
      <c r="V56" s="197">
        <f>U54-W53</f>
        <v>517.61999999999989</v>
      </c>
      <c r="W56" s="8"/>
    </row>
    <row r="57" spans="1:23" x14ac:dyDescent="0.3">
      <c r="M57" s="8"/>
      <c r="N57" s="8"/>
      <c r="O57" s="8"/>
      <c r="P57" s="8"/>
      <c r="Q57" s="8"/>
      <c r="R57" s="8"/>
      <c r="S57" s="8"/>
      <c r="T57" s="8"/>
      <c r="U57" s="8"/>
      <c r="V57" s="198"/>
      <c r="W57" s="8"/>
    </row>
    <row r="63" spans="1:23" ht="28.8" x14ac:dyDescent="0.55000000000000004">
      <c r="A63" s="1"/>
      <c r="B63" s="2"/>
      <c r="C63" s="2"/>
      <c r="D63" s="195" t="s">
        <v>88</v>
      </c>
      <c r="E63" s="195"/>
      <c r="F63" s="195"/>
      <c r="G63" s="195"/>
      <c r="H63" s="2"/>
      <c r="I63" s="2"/>
    </row>
    <row r="64" spans="1:23" ht="28.8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195" t="s">
        <v>89</v>
      </c>
      <c r="Q64" s="195"/>
      <c r="R64" s="195"/>
      <c r="S64" s="195"/>
      <c r="T64" s="2"/>
      <c r="U64" s="2"/>
    </row>
    <row r="65" spans="1:34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6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2">
        <v>512</v>
      </c>
      <c r="W66" s="9">
        <v>170</v>
      </c>
    </row>
    <row r="67" spans="1:34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2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7">
        <v>45019</v>
      </c>
      <c r="N68" s="158" t="s">
        <v>234</v>
      </c>
      <c r="O68" s="158" t="s">
        <v>126</v>
      </c>
      <c r="P68" s="158" t="s">
        <v>430</v>
      </c>
      <c r="Q68" s="158" t="s">
        <v>433</v>
      </c>
      <c r="R68" s="161">
        <v>4077</v>
      </c>
      <c r="S68" s="159">
        <v>180</v>
      </c>
      <c r="T68" s="158" t="s">
        <v>448</v>
      </c>
      <c r="U68" s="160">
        <v>10</v>
      </c>
      <c r="V68" s="158">
        <v>523</v>
      </c>
      <c r="W68" s="159">
        <v>170</v>
      </c>
      <c r="Y68" s="1"/>
      <c r="AD68" s="162"/>
      <c r="AE68" s="163"/>
      <c r="AG68" s="17"/>
      <c r="AH68" s="163"/>
    </row>
    <row r="69" spans="1:34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7">
        <v>45019</v>
      </c>
      <c r="N69" s="158" t="s">
        <v>236</v>
      </c>
      <c r="O69" s="158" t="s">
        <v>283</v>
      </c>
      <c r="P69" s="158" t="s">
        <v>430</v>
      </c>
      <c r="Q69" s="158" t="s">
        <v>433</v>
      </c>
      <c r="R69" s="158">
        <v>4083</v>
      </c>
      <c r="S69" s="159">
        <v>207</v>
      </c>
      <c r="T69" s="158" t="s">
        <v>448</v>
      </c>
      <c r="U69" s="160">
        <v>10</v>
      </c>
      <c r="V69" s="158">
        <v>523</v>
      </c>
      <c r="W69" s="159">
        <v>170</v>
      </c>
      <c r="Y69" s="1"/>
      <c r="AE69" s="163"/>
      <c r="AG69" s="17"/>
      <c r="AH69" s="163"/>
    </row>
    <row r="70" spans="1:34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7">
        <v>45020</v>
      </c>
      <c r="N70" s="158" t="s">
        <v>119</v>
      </c>
      <c r="O70" s="158" t="s">
        <v>122</v>
      </c>
      <c r="P70" s="158" t="s">
        <v>430</v>
      </c>
      <c r="Q70" s="158" t="s">
        <v>114</v>
      </c>
      <c r="R70" s="158">
        <v>4076</v>
      </c>
      <c r="S70" s="159">
        <v>180</v>
      </c>
      <c r="T70" s="158" t="s">
        <v>448</v>
      </c>
      <c r="U70" s="160">
        <v>10</v>
      </c>
      <c r="V70" s="158">
        <v>523</v>
      </c>
      <c r="W70" s="159">
        <v>170</v>
      </c>
      <c r="Y70" s="1"/>
      <c r="AE70" s="163"/>
      <c r="AG70" s="17"/>
      <c r="AH70" s="163"/>
    </row>
    <row r="71" spans="1:34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7">
        <v>45022</v>
      </c>
      <c r="N71" s="158" t="s">
        <v>123</v>
      </c>
      <c r="O71" s="158" t="s">
        <v>141</v>
      </c>
      <c r="P71" s="158" t="s">
        <v>430</v>
      </c>
      <c r="Q71" s="158" t="s">
        <v>131</v>
      </c>
      <c r="R71" s="158">
        <v>4109</v>
      </c>
      <c r="S71" s="159">
        <v>207</v>
      </c>
      <c r="T71" s="158"/>
      <c r="U71" s="160"/>
      <c r="V71" s="158">
        <v>523</v>
      </c>
      <c r="W71" s="159">
        <v>170</v>
      </c>
      <c r="Y71" s="1"/>
      <c r="AE71" s="163"/>
      <c r="AG71" s="17"/>
      <c r="AH71" s="163"/>
    </row>
    <row r="72" spans="1:34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7">
        <v>45022</v>
      </c>
      <c r="N72" s="158" t="s">
        <v>125</v>
      </c>
      <c r="O72" s="158" t="s">
        <v>133</v>
      </c>
      <c r="P72" s="158" t="s">
        <v>430</v>
      </c>
      <c r="Q72" s="158" t="s">
        <v>131</v>
      </c>
      <c r="R72" s="158">
        <v>4110</v>
      </c>
      <c r="S72" s="159">
        <v>180</v>
      </c>
      <c r="T72" s="158"/>
      <c r="U72" s="160"/>
      <c r="V72" s="158">
        <v>523</v>
      </c>
      <c r="W72" s="159">
        <v>170</v>
      </c>
      <c r="Y72" s="1"/>
      <c r="AE72" s="163"/>
      <c r="AG72" s="17"/>
      <c r="AH72" s="163"/>
    </row>
    <row r="73" spans="1:34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7">
        <v>45022</v>
      </c>
      <c r="N73" s="158" t="s">
        <v>119</v>
      </c>
      <c r="O73" s="158" t="s">
        <v>144</v>
      </c>
      <c r="P73" s="158" t="s">
        <v>430</v>
      </c>
      <c r="Q73" s="158" t="s">
        <v>211</v>
      </c>
      <c r="R73" s="158">
        <v>4100</v>
      </c>
      <c r="S73" s="159">
        <v>405</v>
      </c>
      <c r="T73" s="158" t="s">
        <v>448</v>
      </c>
      <c r="U73" s="160">
        <v>10</v>
      </c>
      <c r="V73" s="158">
        <v>523</v>
      </c>
      <c r="W73" s="159">
        <v>380</v>
      </c>
      <c r="Y73" s="1"/>
      <c r="AE73" s="163"/>
      <c r="AG73" s="17"/>
      <c r="AH73" s="163"/>
    </row>
    <row r="74" spans="1:34" x14ac:dyDescent="0.3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7">
        <v>45022</v>
      </c>
      <c r="N74" s="158" t="s">
        <v>234</v>
      </c>
      <c r="O74" s="158" t="s">
        <v>126</v>
      </c>
      <c r="P74" s="158" t="s">
        <v>430</v>
      </c>
      <c r="Q74" s="158" t="s">
        <v>211</v>
      </c>
      <c r="R74" s="158">
        <v>4099</v>
      </c>
      <c r="S74" s="159">
        <v>405</v>
      </c>
      <c r="T74" s="158" t="s">
        <v>448</v>
      </c>
      <c r="U74" s="160">
        <v>10</v>
      </c>
      <c r="V74" s="158">
        <v>523</v>
      </c>
      <c r="W74" s="159">
        <v>380</v>
      </c>
      <c r="Y74" s="1"/>
      <c r="AE74" s="163"/>
      <c r="AG74" s="17"/>
      <c r="AH74" s="163"/>
    </row>
    <row r="75" spans="1:34" x14ac:dyDescent="0.3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7">
        <v>45022</v>
      </c>
      <c r="N75" s="158" t="s">
        <v>344</v>
      </c>
      <c r="O75" s="158" t="s">
        <v>133</v>
      </c>
      <c r="P75" s="158" t="s">
        <v>430</v>
      </c>
      <c r="Q75" s="158" t="s">
        <v>241</v>
      </c>
      <c r="R75" s="158">
        <v>4105</v>
      </c>
      <c r="S75" s="159">
        <v>198</v>
      </c>
      <c r="T75" s="158"/>
      <c r="U75" s="160"/>
      <c r="V75" s="158">
        <v>523</v>
      </c>
      <c r="W75" s="159">
        <v>190</v>
      </c>
      <c r="Y75" s="1"/>
      <c r="AE75" s="163"/>
      <c r="AG75" s="17"/>
      <c r="AH75" s="163"/>
    </row>
    <row r="76" spans="1:34" x14ac:dyDescent="0.3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7">
        <v>45023</v>
      </c>
      <c r="N76" s="158" t="s">
        <v>123</v>
      </c>
      <c r="O76" s="158" t="s">
        <v>141</v>
      </c>
      <c r="P76" s="158" t="s">
        <v>430</v>
      </c>
      <c r="Q76" s="158" t="s">
        <v>241</v>
      </c>
      <c r="R76" s="158">
        <v>4107</v>
      </c>
      <c r="S76" s="159">
        <v>225</v>
      </c>
      <c r="T76" s="158"/>
      <c r="U76" s="160"/>
      <c r="V76" s="158">
        <v>523</v>
      </c>
      <c r="W76" s="159">
        <v>190</v>
      </c>
      <c r="Y76" s="1"/>
      <c r="AE76" s="163"/>
      <c r="AG76" s="17"/>
      <c r="AH76" s="163"/>
    </row>
    <row r="77" spans="1:34" x14ac:dyDescent="0.3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7">
        <v>45023</v>
      </c>
      <c r="N77" s="158" t="s">
        <v>238</v>
      </c>
      <c r="O77" s="158" t="s">
        <v>117</v>
      </c>
      <c r="P77" s="158" t="s">
        <v>430</v>
      </c>
      <c r="Q77" s="158" t="s">
        <v>241</v>
      </c>
      <c r="R77" s="158">
        <v>4106</v>
      </c>
      <c r="S77" s="159">
        <v>207</v>
      </c>
      <c r="T77" s="158"/>
      <c r="U77" s="160"/>
      <c r="V77" s="158">
        <v>523</v>
      </c>
      <c r="W77" s="159">
        <v>190</v>
      </c>
      <c r="Y77" s="1"/>
      <c r="AE77" s="163"/>
      <c r="AG77" s="17"/>
      <c r="AH77" s="163"/>
    </row>
    <row r="78" spans="1:34" x14ac:dyDescent="0.3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7">
        <v>45029</v>
      </c>
      <c r="N78" s="158" t="s">
        <v>238</v>
      </c>
      <c r="O78" s="158" t="s">
        <v>117</v>
      </c>
      <c r="P78" s="158" t="s">
        <v>430</v>
      </c>
      <c r="Q78" s="158" t="s">
        <v>131</v>
      </c>
      <c r="R78" s="158">
        <v>4154</v>
      </c>
      <c r="S78" s="159">
        <v>180</v>
      </c>
      <c r="T78" s="158"/>
      <c r="U78" s="160"/>
      <c r="V78" s="158">
        <v>523</v>
      </c>
      <c r="W78" s="159">
        <v>170</v>
      </c>
      <c r="Y78" s="1"/>
      <c r="AE78" s="163"/>
      <c r="AG78" s="17"/>
      <c r="AH78" s="163"/>
    </row>
    <row r="79" spans="1:34" x14ac:dyDescent="0.3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7">
        <v>45029</v>
      </c>
      <c r="N79" s="158" t="s">
        <v>119</v>
      </c>
      <c r="O79" s="158" t="s">
        <v>122</v>
      </c>
      <c r="P79" s="158" t="s">
        <v>430</v>
      </c>
      <c r="Q79" s="158" t="s">
        <v>131</v>
      </c>
      <c r="R79" s="158">
        <v>4155</v>
      </c>
      <c r="S79" s="159">
        <v>180</v>
      </c>
      <c r="T79" s="158"/>
      <c r="U79" s="160"/>
      <c r="V79" s="158">
        <v>523</v>
      </c>
      <c r="W79" s="159">
        <v>170</v>
      </c>
      <c r="Y79" s="1"/>
      <c r="AE79" s="163"/>
      <c r="AG79" s="17"/>
      <c r="AH79" s="163"/>
    </row>
    <row r="80" spans="1:34" x14ac:dyDescent="0.3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7">
        <v>45029</v>
      </c>
      <c r="N80" s="158" t="s">
        <v>135</v>
      </c>
      <c r="O80" s="158" t="s">
        <v>136</v>
      </c>
      <c r="P80" s="158" t="s">
        <v>430</v>
      </c>
      <c r="Q80" s="158" t="s">
        <v>211</v>
      </c>
      <c r="R80" s="158" t="s">
        <v>456</v>
      </c>
      <c r="S80" s="159">
        <v>405</v>
      </c>
      <c r="T80" s="158" t="s">
        <v>448</v>
      </c>
      <c r="U80" s="160">
        <v>10</v>
      </c>
      <c r="V80" s="158">
        <v>523</v>
      </c>
      <c r="W80" s="159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3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/>
      <c r="V81" s="174">
        <v>536</v>
      </c>
      <c r="W81" s="9">
        <v>170</v>
      </c>
      <c r="Y81" s="1"/>
      <c r="AE81" s="163"/>
      <c r="AG81" s="17"/>
      <c r="AH81" s="163"/>
    </row>
    <row r="82" spans="1:34" x14ac:dyDescent="0.3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50">
        <v>225</v>
      </c>
      <c r="H82" s="8"/>
      <c r="I82" s="10"/>
      <c r="J82" s="152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4">
        <v>536</v>
      </c>
      <c r="W82" s="9">
        <v>170</v>
      </c>
      <c r="Y82" s="1"/>
      <c r="AE82" s="163"/>
      <c r="AG82" s="17"/>
      <c r="AH82" s="163"/>
    </row>
    <row r="83" spans="1:34" x14ac:dyDescent="0.3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4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4">
        <v>536</v>
      </c>
      <c r="W83" s="9">
        <v>170</v>
      </c>
      <c r="Y83" s="1"/>
      <c r="AE83" s="163"/>
      <c r="AG83" s="17"/>
      <c r="AH83" s="163"/>
    </row>
    <row r="84" spans="1:34" x14ac:dyDescent="0.3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50">
        <v>405</v>
      </c>
      <c r="H84" s="8">
        <v>10</v>
      </c>
      <c r="I84" s="10"/>
      <c r="J84" s="152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4">
        <v>536</v>
      </c>
      <c r="W84" s="9">
        <v>170</v>
      </c>
      <c r="Y84" s="1"/>
      <c r="AE84" s="163"/>
      <c r="AG84" s="17"/>
      <c r="AH84" s="163"/>
    </row>
    <row r="85" spans="1:34" x14ac:dyDescent="0.3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50">
        <v>180</v>
      </c>
      <c r="H85" s="8"/>
      <c r="I85" s="10"/>
      <c r="J85" s="152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/>
      <c r="V85" s="174">
        <v>536</v>
      </c>
      <c r="W85" s="9">
        <v>390</v>
      </c>
      <c r="Y85" s="1"/>
      <c r="AE85" s="163"/>
      <c r="AG85" s="17"/>
      <c r="AH85" s="163"/>
    </row>
    <row r="86" spans="1:34" x14ac:dyDescent="0.3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50">
        <v>207</v>
      </c>
      <c r="H86" s="8"/>
      <c r="I86" s="10"/>
      <c r="J86" s="152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4">
        <v>536</v>
      </c>
      <c r="W86" s="9">
        <v>170</v>
      </c>
      <c r="Y86" s="1"/>
      <c r="AE86" s="163"/>
      <c r="AG86" s="17"/>
      <c r="AH86" s="163"/>
    </row>
    <row r="87" spans="1:34" x14ac:dyDescent="0.3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50">
        <v>198</v>
      </c>
      <c r="H87" s="8"/>
      <c r="I87" s="10"/>
      <c r="J87" s="152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4">
        <v>536</v>
      </c>
      <c r="W87" s="9">
        <v>190</v>
      </c>
      <c r="Y87" s="1"/>
      <c r="AE87" s="163"/>
      <c r="AG87" s="17"/>
      <c r="AH87" s="163"/>
    </row>
    <row r="88" spans="1:34" x14ac:dyDescent="0.3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50">
        <v>198</v>
      </c>
      <c r="H88" s="8"/>
      <c r="I88" s="10"/>
      <c r="J88" s="152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8">
        <v>4261</v>
      </c>
      <c r="S88" s="9">
        <v>180</v>
      </c>
      <c r="T88" s="8"/>
      <c r="U88" s="10">
        <v>10</v>
      </c>
      <c r="V88" s="8"/>
      <c r="W88" s="9">
        <v>170</v>
      </c>
      <c r="X88" s="173"/>
      <c r="Y88" s="1"/>
      <c r="AE88" s="163"/>
      <c r="AG88" s="17"/>
      <c r="AH88" s="163"/>
    </row>
    <row r="89" spans="1:34" x14ac:dyDescent="0.3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50">
        <v>207</v>
      </c>
      <c r="H89" s="8">
        <v>10</v>
      </c>
      <c r="I89" s="10" t="s">
        <v>400</v>
      </c>
      <c r="J89" s="152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8">
        <v>4257</v>
      </c>
      <c r="S89" s="9">
        <v>180</v>
      </c>
      <c r="T89" s="8"/>
      <c r="U89" s="10"/>
      <c r="V89" s="8"/>
      <c r="W89" s="9">
        <v>170</v>
      </c>
      <c r="Y89" s="1"/>
      <c r="AE89" s="163"/>
      <c r="AG89" s="17"/>
      <c r="AH89" s="163"/>
    </row>
    <row r="90" spans="1:34" x14ac:dyDescent="0.3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50">
        <v>180</v>
      </c>
      <c r="H90" s="8"/>
      <c r="I90" s="10"/>
      <c r="J90" s="152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8">
        <v>4264</v>
      </c>
      <c r="S90" s="9">
        <v>180</v>
      </c>
      <c r="T90" s="8" t="s">
        <v>489</v>
      </c>
      <c r="U90" s="10">
        <v>10</v>
      </c>
      <c r="V90" s="8"/>
      <c r="W90" s="9">
        <v>170</v>
      </c>
      <c r="AE90" s="17"/>
      <c r="AG90" s="17"/>
    </row>
    <row r="91" spans="1:34" x14ac:dyDescent="0.3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50">
        <v>405</v>
      </c>
      <c r="H91" s="8">
        <v>10</v>
      </c>
      <c r="I91" s="10" t="s">
        <v>392</v>
      </c>
      <c r="J91" s="152">
        <v>512</v>
      </c>
      <c r="K91" s="9">
        <v>380</v>
      </c>
      <c r="M91" s="7">
        <v>45041</v>
      </c>
      <c r="N91" s="8" t="s">
        <v>488</v>
      </c>
      <c r="O91" s="8" t="s">
        <v>213</v>
      </c>
      <c r="P91" s="8" t="s">
        <v>430</v>
      </c>
      <c r="Q91" s="8" t="s">
        <v>223</v>
      </c>
      <c r="R91" s="8">
        <v>4263</v>
      </c>
      <c r="S91" s="9">
        <v>180</v>
      </c>
      <c r="T91" s="8"/>
      <c r="U91" s="10">
        <v>10</v>
      </c>
      <c r="V91" s="8"/>
      <c r="W91" s="9">
        <v>170</v>
      </c>
    </row>
    <row r="92" spans="1:34" x14ac:dyDescent="0.3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50">
        <v>180</v>
      </c>
      <c r="H92" s="8"/>
      <c r="I92" s="10"/>
      <c r="J92" s="152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8">
        <v>4266</v>
      </c>
      <c r="S92" s="9">
        <v>180</v>
      </c>
      <c r="T92" s="8"/>
      <c r="U92" s="10"/>
      <c r="V92" s="8"/>
      <c r="W92" s="9">
        <v>170</v>
      </c>
    </row>
    <row r="93" spans="1:34" x14ac:dyDescent="0.3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50">
        <v>207</v>
      </c>
      <c r="H93" s="8"/>
      <c r="I93" s="10"/>
      <c r="J93" s="152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8">
        <v>4278</v>
      </c>
      <c r="S93" s="9">
        <v>180</v>
      </c>
      <c r="T93" s="8"/>
      <c r="U93" s="10">
        <v>10</v>
      </c>
      <c r="V93" s="8"/>
      <c r="W93" s="9">
        <v>170</v>
      </c>
    </row>
    <row r="94" spans="1:34" x14ac:dyDescent="0.3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50">
        <v>405</v>
      </c>
      <c r="H94" s="8">
        <v>10</v>
      </c>
      <c r="I94" s="10" t="s">
        <v>392</v>
      </c>
      <c r="J94" s="152">
        <v>512</v>
      </c>
      <c r="K94" s="9">
        <v>170</v>
      </c>
      <c r="M94" s="7">
        <v>45043</v>
      </c>
      <c r="N94" s="8" t="s">
        <v>492</v>
      </c>
      <c r="O94" s="8" t="s">
        <v>109</v>
      </c>
      <c r="P94" s="8" t="s">
        <v>430</v>
      </c>
      <c r="Q94" s="8" t="s">
        <v>131</v>
      </c>
      <c r="R94" s="8">
        <v>4299</v>
      </c>
      <c r="S94" s="9">
        <v>180</v>
      </c>
      <c r="T94" s="8"/>
      <c r="U94" s="10"/>
      <c r="V94" s="8"/>
      <c r="W94" s="9">
        <v>170</v>
      </c>
    </row>
    <row r="95" spans="1:34" x14ac:dyDescent="0.3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50">
        <v>198</v>
      </c>
      <c r="H95" s="8"/>
      <c r="I95" s="10"/>
      <c r="J95" s="152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8">
        <v>4300</v>
      </c>
      <c r="S95" s="9">
        <v>180</v>
      </c>
      <c r="T95" s="8"/>
      <c r="U95" s="10"/>
      <c r="V95" s="8"/>
      <c r="W95" s="9">
        <v>170</v>
      </c>
    </row>
    <row r="96" spans="1:34" x14ac:dyDescent="0.3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50">
        <v>180</v>
      </c>
      <c r="H96" s="8">
        <v>10</v>
      </c>
      <c r="I96" s="10" t="s">
        <v>420</v>
      </c>
      <c r="J96" s="152">
        <v>512</v>
      </c>
      <c r="K96" s="9">
        <v>170</v>
      </c>
      <c r="M96" s="7">
        <v>45043</v>
      </c>
      <c r="N96" s="8" t="s">
        <v>488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4">
        <v>536</v>
      </c>
      <c r="W96" s="9">
        <v>380</v>
      </c>
    </row>
    <row r="97" spans="1:23" x14ac:dyDescent="0.3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50">
        <v>180</v>
      </c>
      <c r="H97" s="8"/>
      <c r="I97" s="10"/>
      <c r="J97" s="152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8">
        <v>4298</v>
      </c>
      <c r="S97" s="9">
        <v>207</v>
      </c>
      <c r="T97" s="8"/>
      <c r="U97" s="10"/>
      <c r="V97" s="8"/>
      <c r="W97" s="9">
        <v>170</v>
      </c>
    </row>
    <row r="98" spans="1:23" x14ac:dyDescent="0.3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50">
        <v>180</v>
      </c>
      <c r="H98" s="8"/>
      <c r="I98" s="10"/>
      <c r="J98" s="152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3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50">
        <v>180</v>
      </c>
      <c r="H99" s="8"/>
      <c r="I99" s="10"/>
      <c r="J99" s="152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3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50">
        <v>405</v>
      </c>
      <c r="H100" s="8">
        <v>10</v>
      </c>
      <c r="I100" s="10" t="s">
        <v>392</v>
      </c>
      <c r="J100" s="152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3">
      <c r="A101" s="7">
        <v>45015</v>
      </c>
      <c r="B101" s="8" t="s">
        <v>421</v>
      </c>
      <c r="C101" s="8" t="s">
        <v>144</v>
      </c>
      <c r="D101" s="8" t="s">
        <v>110</v>
      </c>
      <c r="E101" s="149" t="s">
        <v>211</v>
      </c>
      <c r="F101" s="68">
        <v>4034</v>
      </c>
      <c r="G101" s="150">
        <v>405</v>
      </c>
      <c r="H101" s="8">
        <v>10</v>
      </c>
      <c r="I101" s="10" t="s">
        <v>392</v>
      </c>
      <c r="J101" s="152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3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50">
        <v>180</v>
      </c>
      <c r="H102" s="8"/>
      <c r="I102" s="10"/>
      <c r="J102" s="152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3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51">
        <v>225</v>
      </c>
      <c r="H103" s="8"/>
      <c r="I103" s="10"/>
      <c r="J103" s="152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3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3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3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3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3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3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3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3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3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3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3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8290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3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7131</v>
      </c>
      <c r="T115" s="14"/>
      <c r="U115" s="15">
        <f>SUM(U66:U114)</f>
        <v>120</v>
      </c>
      <c r="V115" s="16"/>
      <c r="W115" s="13">
        <f>SUM(W66:W114)</f>
        <v>6580</v>
      </c>
    </row>
    <row r="116" spans="1:23" x14ac:dyDescent="0.3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7251</v>
      </c>
      <c r="T116" s="16" t="s">
        <v>16</v>
      </c>
      <c r="U116" s="13">
        <f>S117-U115</f>
        <v>7058.49</v>
      </c>
      <c r="V116" s="16"/>
      <c r="W116" s="10"/>
    </row>
    <row r="117" spans="1:23" x14ac:dyDescent="0.3">
      <c r="A117" s="8"/>
      <c r="B117" s="8"/>
      <c r="C117" s="8"/>
      <c r="D117" s="8"/>
      <c r="E117" s="8"/>
      <c r="F117" s="196" t="s">
        <v>18</v>
      </c>
      <c r="G117" s="196"/>
      <c r="H117" s="196"/>
      <c r="I117" s="196"/>
      <c r="J117" s="197">
        <f>I115-K114</f>
        <v>905.1200000000008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7178.49</v>
      </c>
      <c r="T117" s="8"/>
      <c r="U117" s="8"/>
      <c r="V117" s="8"/>
      <c r="W117" s="8"/>
    </row>
    <row r="118" spans="1:23" x14ac:dyDescent="0.3">
      <c r="A118" s="8"/>
      <c r="B118" s="8"/>
      <c r="C118" s="8"/>
      <c r="D118" s="8"/>
      <c r="E118" s="8"/>
      <c r="F118" s="8"/>
      <c r="G118" s="8"/>
      <c r="H118" s="8"/>
      <c r="I118" s="8"/>
      <c r="J118" s="198"/>
      <c r="K118" s="8"/>
      <c r="M118" s="8"/>
      <c r="N118" s="8"/>
      <c r="O118" s="8"/>
      <c r="P118" s="8"/>
      <c r="Q118" s="8"/>
      <c r="R118" s="196" t="s">
        <v>18</v>
      </c>
      <c r="S118" s="196"/>
      <c r="T118" s="196"/>
      <c r="U118" s="196"/>
      <c r="V118" s="197">
        <v>523</v>
      </c>
      <c r="W118" s="8"/>
    </row>
    <row r="119" spans="1:23" x14ac:dyDescent="0.3">
      <c r="M119" s="8"/>
      <c r="N119" s="8"/>
      <c r="O119" s="8"/>
      <c r="P119" s="8"/>
      <c r="Q119" s="8"/>
      <c r="R119" s="8"/>
      <c r="S119" s="8"/>
      <c r="T119" s="8"/>
      <c r="U119" s="8"/>
      <c r="V119" s="198"/>
      <c r="W119" s="8"/>
    </row>
    <row r="122" spans="1:23" ht="28.8" x14ac:dyDescent="0.55000000000000004">
      <c r="A122" s="1"/>
      <c r="B122" s="2"/>
      <c r="C122" s="2"/>
      <c r="D122" s="195" t="s">
        <v>90</v>
      </c>
      <c r="E122" s="195"/>
      <c r="F122" s="195"/>
      <c r="G122" s="195"/>
      <c r="H122" s="2"/>
      <c r="I122" s="2"/>
    </row>
    <row r="123" spans="1:23" ht="28.8" x14ac:dyDescent="0.55000000000000004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1"/>
      <c r="N123" s="2"/>
      <c r="O123" s="2"/>
      <c r="P123" s="195" t="s">
        <v>91</v>
      </c>
      <c r="Q123" s="195"/>
      <c r="R123" s="195"/>
      <c r="S123" s="195"/>
      <c r="T123" s="2"/>
      <c r="U123" s="2"/>
    </row>
    <row r="124" spans="1:23" x14ac:dyDescent="0.3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8">
        <v>4335</v>
      </c>
      <c r="G124" s="9">
        <v>180</v>
      </c>
      <c r="H124" s="8"/>
      <c r="I124" s="10"/>
      <c r="J124" s="8"/>
      <c r="K124" s="9">
        <v>170</v>
      </c>
      <c r="M124" s="4" t="s">
        <v>1</v>
      </c>
      <c r="N124" s="5" t="s">
        <v>2</v>
      </c>
      <c r="O124" s="5" t="s">
        <v>3</v>
      </c>
      <c r="P124" s="5" t="s">
        <v>4</v>
      </c>
      <c r="Q124" s="5" t="s">
        <v>5</v>
      </c>
      <c r="R124" s="5" t="s">
        <v>6</v>
      </c>
      <c r="S124" s="6" t="s">
        <v>7</v>
      </c>
      <c r="T124" s="5" t="s">
        <v>8</v>
      </c>
      <c r="U124" s="5" t="s">
        <v>9</v>
      </c>
      <c r="V124" s="5" t="s">
        <v>10</v>
      </c>
      <c r="W124" s="5" t="s">
        <v>11</v>
      </c>
    </row>
    <row r="125" spans="1:23" x14ac:dyDescent="0.3">
      <c r="A125" s="7">
        <v>45050</v>
      </c>
      <c r="B125" s="8" t="s">
        <v>212</v>
      </c>
      <c r="C125" s="8" t="s">
        <v>511</v>
      </c>
      <c r="D125" s="8" t="s">
        <v>430</v>
      </c>
      <c r="E125" s="8" t="s">
        <v>131</v>
      </c>
      <c r="F125" s="8">
        <v>4373</v>
      </c>
      <c r="G125" s="9">
        <v>180</v>
      </c>
      <c r="H125" s="8"/>
      <c r="I125" s="10"/>
      <c r="J125" s="8"/>
      <c r="K125" s="9">
        <v>170</v>
      </c>
      <c r="M125" s="7"/>
      <c r="N125" s="8"/>
      <c r="O125" s="8"/>
      <c r="P125" s="8"/>
      <c r="Q125" s="8"/>
      <c r="R125" s="8"/>
      <c r="S125" s="9"/>
      <c r="T125" s="8"/>
      <c r="U125" s="10"/>
      <c r="V125" s="8"/>
      <c r="W125" s="9"/>
    </row>
    <row r="126" spans="1:23" x14ac:dyDescent="0.3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8">
        <v>4374</v>
      </c>
      <c r="G126" s="9">
        <v>180</v>
      </c>
      <c r="H126" s="8"/>
      <c r="I126" s="10"/>
      <c r="J126" s="8"/>
      <c r="K126" s="9">
        <v>170</v>
      </c>
      <c r="M126" s="7"/>
      <c r="N126" s="8"/>
      <c r="O126" s="8"/>
      <c r="P126" s="8"/>
      <c r="Q126" s="8"/>
      <c r="R126" s="8"/>
      <c r="S126" s="9"/>
      <c r="T126" s="8"/>
      <c r="U126" s="10"/>
      <c r="V126" s="8"/>
      <c r="W126" s="9"/>
    </row>
    <row r="127" spans="1:23" x14ac:dyDescent="0.3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8">
        <v>4378</v>
      </c>
      <c r="G127" s="9">
        <v>405</v>
      </c>
      <c r="H127" s="8">
        <v>10</v>
      </c>
      <c r="I127" s="10" t="s">
        <v>577</v>
      </c>
      <c r="J127" s="8"/>
      <c r="K127" s="9">
        <v>380</v>
      </c>
      <c r="M127" s="7"/>
      <c r="N127" s="8"/>
      <c r="O127" s="8"/>
      <c r="P127" s="8"/>
      <c r="Q127" s="8"/>
      <c r="R127" s="8"/>
      <c r="S127" s="9"/>
      <c r="T127" s="8"/>
      <c r="U127" s="10"/>
      <c r="V127" s="8"/>
      <c r="W127" s="9"/>
    </row>
    <row r="128" spans="1:23" x14ac:dyDescent="0.3">
      <c r="A128" s="7">
        <v>45050</v>
      </c>
      <c r="B128" s="8" t="s">
        <v>488</v>
      </c>
      <c r="C128" s="8" t="s">
        <v>144</v>
      </c>
      <c r="D128" s="8" t="s">
        <v>430</v>
      </c>
      <c r="E128" s="8" t="s">
        <v>131</v>
      </c>
      <c r="F128" s="8">
        <v>4372</v>
      </c>
      <c r="G128" s="9">
        <v>180</v>
      </c>
      <c r="H128" s="8"/>
      <c r="I128" s="10"/>
      <c r="J128" s="8"/>
      <c r="K128" s="9">
        <v>170</v>
      </c>
      <c r="M128" s="7"/>
      <c r="N128" s="8"/>
      <c r="O128" s="8"/>
      <c r="P128" s="8"/>
      <c r="Q128" s="8"/>
      <c r="R128" s="8"/>
      <c r="S128" s="9"/>
      <c r="T128" s="8"/>
      <c r="U128" s="10"/>
      <c r="V128" s="8"/>
      <c r="W128" s="9"/>
    </row>
    <row r="129" spans="1:23" x14ac:dyDescent="0.3">
      <c r="A129" s="7">
        <v>45050</v>
      </c>
      <c r="B129" s="8" t="s">
        <v>514</v>
      </c>
      <c r="C129" s="8" t="s">
        <v>422</v>
      </c>
      <c r="D129" s="8" t="s">
        <v>430</v>
      </c>
      <c r="E129" s="8" t="s">
        <v>516</v>
      </c>
      <c r="F129" s="8"/>
      <c r="G129" s="9">
        <v>225</v>
      </c>
      <c r="H129" s="8"/>
      <c r="I129" s="10"/>
      <c r="J129" s="8"/>
      <c r="K129" s="9">
        <v>190</v>
      </c>
      <c r="M129" s="7"/>
      <c r="N129" s="8"/>
      <c r="O129" s="8"/>
      <c r="P129" s="8"/>
      <c r="Q129" s="8"/>
      <c r="R129" s="8"/>
      <c r="S129" s="9"/>
      <c r="T129" s="8"/>
      <c r="U129" s="10"/>
      <c r="V129" s="8"/>
      <c r="W129" s="9"/>
    </row>
    <row r="130" spans="1:23" x14ac:dyDescent="0.3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515</v>
      </c>
      <c r="F130" s="8">
        <v>4379</v>
      </c>
      <c r="G130" s="9">
        <v>405</v>
      </c>
      <c r="H130" s="8">
        <v>10</v>
      </c>
      <c r="I130" s="10" t="s">
        <v>576</v>
      </c>
      <c r="J130" s="8"/>
      <c r="K130" s="9">
        <v>380</v>
      </c>
      <c r="M130" s="7"/>
      <c r="N130" s="8"/>
      <c r="O130" s="8"/>
      <c r="P130" s="8"/>
      <c r="Q130" s="8"/>
      <c r="R130" s="8"/>
      <c r="S130" s="9"/>
      <c r="T130" s="8"/>
      <c r="U130" s="10"/>
      <c r="V130" s="8"/>
      <c r="W130" s="9"/>
    </row>
    <row r="131" spans="1:23" x14ac:dyDescent="0.3">
      <c r="A131" s="7">
        <v>45022</v>
      </c>
      <c r="B131" s="8" t="s">
        <v>212</v>
      </c>
      <c r="C131" s="8" t="s">
        <v>511</v>
      </c>
      <c r="D131" s="8" t="s">
        <v>430</v>
      </c>
      <c r="E131" s="8" t="s">
        <v>523</v>
      </c>
      <c r="F131" s="8">
        <v>4394</v>
      </c>
      <c r="G131" s="9">
        <v>180</v>
      </c>
      <c r="H131" s="8">
        <v>10</v>
      </c>
      <c r="I131" s="10" t="s">
        <v>137</v>
      </c>
      <c r="J131" s="8"/>
      <c r="K131" s="9">
        <v>170</v>
      </c>
      <c r="M131" s="7"/>
      <c r="N131" s="8"/>
      <c r="O131" s="8"/>
      <c r="P131" s="8"/>
      <c r="Q131" s="8"/>
      <c r="R131" s="8"/>
      <c r="S131" s="9"/>
      <c r="T131" s="8"/>
      <c r="U131" s="10"/>
      <c r="V131" s="8"/>
      <c r="W131" s="9"/>
    </row>
    <row r="132" spans="1:23" x14ac:dyDescent="0.3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523</v>
      </c>
      <c r="F132" s="8"/>
      <c r="G132" s="9">
        <v>180</v>
      </c>
      <c r="H132" s="8">
        <v>10</v>
      </c>
      <c r="I132" s="10" t="s">
        <v>576</v>
      </c>
      <c r="J132" s="8"/>
      <c r="K132" s="9">
        <v>170</v>
      </c>
      <c r="M132" s="7"/>
      <c r="N132" s="8"/>
      <c r="O132" s="8"/>
      <c r="P132" s="8"/>
      <c r="Q132" s="8"/>
      <c r="R132" s="8"/>
      <c r="S132" s="9"/>
      <c r="T132" s="8"/>
      <c r="U132" s="10"/>
      <c r="V132" s="8"/>
      <c r="W132" s="9"/>
    </row>
    <row r="133" spans="1:23" x14ac:dyDescent="0.3">
      <c r="A133" s="7"/>
      <c r="B133" s="8"/>
      <c r="C133" s="8"/>
      <c r="D133" s="8"/>
      <c r="E133" s="8"/>
      <c r="F133" s="8"/>
      <c r="G133" s="9"/>
      <c r="H133" s="8"/>
      <c r="I133" s="10"/>
      <c r="J133" s="8"/>
      <c r="K133" s="9"/>
      <c r="M133" s="7"/>
      <c r="N133" s="8"/>
      <c r="O133" s="8"/>
      <c r="P133" s="8"/>
      <c r="Q133" s="8"/>
      <c r="R133" s="8"/>
      <c r="S133" s="9"/>
      <c r="T133" s="8"/>
      <c r="U133" s="10"/>
      <c r="V133" s="8"/>
      <c r="W133" s="9"/>
    </row>
    <row r="134" spans="1:23" x14ac:dyDescent="0.3">
      <c r="A134" s="7"/>
      <c r="B134" s="8"/>
      <c r="C134" s="8"/>
      <c r="D134" s="8"/>
      <c r="E134" s="8"/>
      <c r="F134" s="8"/>
      <c r="G134" s="9"/>
      <c r="H134" s="8"/>
      <c r="I134" s="10"/>
      <c r="J134" s="8"/>
      <c r="K134" s="9"/>
      <c r="M134" s="7"/>
      <c r="N134" s="8"/>
      <c r="O134" s="8"/>
      <c r="P134" s="8"/>
      <c r="Q134" s="8"/>
      <c r="R134" s="8"/>
      <c r="S134" s="9"/>
      <c r="T134" s="8"/>
      <c r="U134" s="10"/>
      <c r="V134" s="8"/>
      <c r="W134" s="9"/>
    </row>
    <row r="135" spans="1:23" x14ac:dyDescent="0.3">
      <c r="A135" s="7"/>
      <c r="B135" s="8"/>
      <c r="C135" s="8"/>
      <c r="D135" s="8"/>
      <c r="E135" s="8"/>
      <c r="F135" s="8"/>
      <c r="G135" s="9"/>
      <c r="H135" s="8"/>
      <c r="I135" s="10"/>
      <c r="J135" s="8"/>
      <c r="K135" s="9"/>
      <c r="M135" s="7"/>
      <c r="N135" s="8"/>
      <c r="O135" s="8"/>
      <c r="P135" s="8"/>
      <c r="Q135" s="8"/>
      <c r="R135" s="8"/>
      <c r="S135" s="9"/>
      <c r="T135" s="8"/>
      <c r="U135" s="10"/>
      <c r="V135" s="8"/>
      <c r="W135" s="9"/>
    </row>
    <row r="136" spans="1:23" x14ac:dyDescent="0.3">
      <c r="A136" s="7"/>
      <c r="B136" s="8"/>
      <c r="C136" s="8"/>
      <c r="D136" s="8"/>
      <c r="E136" s="8"/>
      <c r="F136" s="8"/>
      <c r="G136" s="9"/>
      <c r="H136" s="8"/>
      <c r="I136" s="10"/>
      <c r="J136" s="8"/>
      <c r="K136" s="9"/>
      <c r="M136" s="7"/>
      <c r="N136" s="8"/>
      <c r="O136" s="8"/>
      <c r="P136" s="8"/>
      <c r="Q136" s="8"/>
      <c r="R136" s="8"/>
      <c r="S136" s="9"/>
      <c r="T136" s="8"/>
      <c r="U136" s="10"/>
      <c r="V136" s="8"/>
      <c r="W136" s="9"/>
    </row>
    <row r="137" spans="1:23" x14ac:dyDescent="0.3">
      <c r="A137" s="7"/>
      <c r="B137" s="8"/>
      <c r="C137" s="8"/>
      <c r="D137" s="8"/>
      <c r="E137" s="8"/>
      <c r="F137" s="8"/>
      <c r="G137" s="9"/>
      <c r="H137" s="8"/>
      <c r="I137" s="10"/>
      <c r="J137" s="8"/>
      <c r="K137" s="9"/>
      <c r="M137" s="7"/>
      <c r="N137" s="8"/>
      <c r="O137" s="8"/>
      <c r="P137" s="8"/>
      <c r="Q137" s="8"/>
      <c r="R137" s="8"/>
      <c r="S137" s="9"/>
      <c r="T137" s="8"/>
      <c r="U137" s="10"/>
      <c r="V137" s="8"/>
      <c r="W137" s="9"/>
    </row>
    <row r="138" spans="1:23" x14ac:dyDescent="0.3">
      <c r="A138" s="7"/>
      <c r="B138" s="8"/>
      <c r="C138" s="8"/>
      <c r="D138" s="8"/>
      <c r="E138" s="8"/>
      <c r="F138" s="8"/>
      <c r="G138" s="9"/>
      <c r="H138" s="8"/>
      <c r="I138" s="10"/>
      <c r="J138" s="8"/>
      <c r="K138" s="9"/>
      <c r="M138" s="7"/>
      <c r="N138" s="8"/>
      <c r="O138" s="8"/>
      <c r="P138" s="8"/>
      <c r="Q138" s="8"/>
      <c r="R138" s="8"/>
      <c r="S138" s="9"/>
      <c r="T138" s="8"/>
      <c r="U138" s="10"/>
      <c r="V138" s="8"/>
      <c r="W138" s="9"/>
    </row>
    <row r="139" spans="1:23" x14ac:dyDescent="0.3">
      <c r="A139" s="7"/>
      <c r="B139" s="8"/>
      <c r="C139" s="8"/>
      <c r="D139" s="8"/>
      <c r="E139" s="8"/>
      <c r="F139" s="8"/>
      <c r="G139" s="9"/>
      <c r="H139" s="8"/>
      <c r="I139" s="10"/>
      <c r="J139" s="8"/>
      <c r="K139" s="9"/>
      <c r="M139" s="7"/>
      <c r="N139" s="8"/>
      <c r="O139" s="8"/>
      <c r="P139" s="8"/>
      <c r="Q139" s="8"/>
      <c r="R139" s="8"/>
      <c r="S139" s="9"/>
      <c r="T139" s="8"/>
      <c r="U139" s="10"/>
      <c r="V139" s="8"/>
      <c r="W139" s="9"/>
    </row>
    <row r="140" spans="1:23" x14ac:dyDescent="0.3">
      <c r="A140" s="7"/>
      <c r="B140" s="8"/>
      <c r="C140" s="8"/>
      <c r="D140" s="8"/>
      <c r="E140" s="8"/>
      <c r="F140" s="8"/>
      <c r="G140" s="9"/>
      <c r="H140" s="8"/>
      <c r="I140" s="10"/>
      <c r="J140" s="8"/>
      <c r="K140" s="9"/>
      <c r="M140" s="7"/>
      <c r="N140" s="8"/>
      <c r="O140" s="8"/>
      <c r="P140" s="8"/>
      <c r="Q140" s="8"/>
      <c r="R140" s="8"/>
      <c r="S140" s="9"/>
      <c r="T140" s="8"/>
      <c r="U140" s="10"/>
      <c r="V140" s="8"/>
      <c r="W140" s="9"/>
    </row>
    <row r="141" spans="1:23" x14ac:dyDescent="0.3">
      <c r="A141" s="7"/>
      <c r="B141" s="8"/>
      <c r="C141" s="8"/>
      <c r="D141" s="8"/>
      <c r="E141" s="8"/>
      <c r="F141" s="8"/>
      <c r="G141" s="9"/>
      <c r="H141" s="8"/>
      <c r="I141" s="10"/>
      <c r="J141" s="8"/>
      <c r="K141" s="9"/>
      <c r="M141" s="7"/>
      <c r="N141" s="8"/>
      <c r="O141" s="8"/>
      <c r="P141" s="8"/>
      <c r="Q141" s="8"/>
      <c r="R141" s="8"/>
      <c r="S141" s="9"/>
      <c r="T141" s="8"/>
      <c r="U141" s="10"/>
      <c r="V141" s="8"/>
      <c r="W141" s="9"/>
    </row>
    <row r="142" spans="1:23" x14ac:dyDescent="0.3">
      <c r="A142" s="7"/>
      <c r="B142" s="8"/>
      <c r="C142" s="8"/>
      <c r="D142" s="8"/>
      <c r="E142" s="8"/>
      <c r="F142" s="8"/>
      <c r="G142" s="9"/>
      <c r="H142" s="8"/>
      <c r="I142" s="10"/>
      <c r="J142" s="8"/>
      <c r="K142" s="9"/>
      <c r="M142" s="7"/>
      <c r="N142" s="8"/>
      <c r="O142" s="8"/>
      <c r="P142" s="8"/>
      <c r="Q142" s="8"/>
      <c r="R142" s="8"/>
      <c r="S142" s="9"/>
      <c r="T142" s="8"/>
      <c r="U142" s="10"/>
      <c r="V142" s="8"/>
      <c r="W142" s="9"/>
    </row>
    <row r="143" spans="1:23" x14ac:dyDescent="0.3">
      <c r="A143" s="7"/>
      <c r="B143" s="8"/>
      <c r="C143" s="8"/>
      <c r="D143" s="8"/>
      <c r="E143" s="8"/>
      <c r="F143" s="8"/>
      <c r="G143" s="9"/>
      <c r="H143" s="8"/>
      <c r="I143" s="10"/>
      <c r="J143" s="8"/>
      <c r="K143" s="9"/>
      <c r="M143" s="7"/>
      <c r="N143" s="8"/>
      <c r="O143" s="8"/>
      <c r="P143" s="8"/>
      <c r="Q143" s="8"/>
      <c r="R143" s="8"/>
      <c r="S143" s="9"/>
      <c r="T143" s="8"/>
      <c r="U143" s="10"/>
      <c r="V143" s="8"/>
      <c r="W143" s="9"/>
    </row>
    <row r="144" spans="1:23" x14ac:dyDescent="0.3">
      <c r="A144" s="7"/>
      <c r="B144" s="8"/>
      <c r="C144" s="8"/>
      <c r="D144" s="8"/>
      <c r="E144" s="8"/>
      <c r="F144" s="8"/>
      <c r="G144" s="9"/>
      <c r="H144" s="8"/>
      <c r="I144" s="10"/>
      <c r="J144" s="8"/>
      <c r="K144" s="9"/>
      <c r="M144" s="7"/>
      <c r="N144" s="8"/>
      <c r="O144" s="8"/>
      <c r="P144" s="8"/>
      <c r="Q144" s="8"/>
      <c r="R144" s="8"/>
      <c r="S144" s="9"/>
      <c r="T144" s="8"/>
      <c r="U144" s="10"/>
      <c r="V144" s="8"/>
      <c r="W144" s="9"/>
    </row>
    <row r="145" spans="1:23" x14ac:dyDescent="0.3">
      <c r="A145" s="7"/>
      <c r="B145" s="8"/>
      <c r="C145" s="8"/>
      <c r="D145" s="8"/>
      <c r="E145" s="8"/>
      <c r="F145" s="8"/>
      <c r="G145" s="9"/>
      <c r="H145" s="8"/>
      <c r="I145" s="10"/>
      <c r="J145" s="8"/>
      <c r="K145" s="9"/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3">
      <c r="A146" s="7"/>
      <c r="B146" s="8"/>
      <c r="C146" s="8"/>
      <c r="D146" s="8"/>
      <c r="E146" s="8"/>
      <c r="F146" s="8"/>
      <c r="G146" s="9"/>
      <c r="H146" s="8"/>
      <c r="I146" s="10"/>
      <c r="J146" s="8"/>
      <c r="K146" s="9"/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3">
      <c r="A147" s="7"/>
      <c r="B147" s="8"/>
      <c r="C147" s="8"/>
      <c r="D147" s="8"/>
      <c r="E147" s="8"/>
      <c r="F147" s="8"/>
      <c r="G147" s="9"/>
      <c r="H147" s="8"/>
      <c r="I147" s="10"/>
      <c r="J147" s="8"/>
      <c r="K147" s="9"/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3">
      <c r="A148" s="7"/>
      <c r="B148" s="8"/>
      <c r="C148" s="8"/>
      <c r="D148" s="8"/>
      <c r="E148" s="8"/>
      <c r="F148" s="8"/>
      <c r="G148" s="9"/>
      <c r="H148" s="8"/>
      <c r="I148" s="10"/>
      <c r="J148" s="8"/>
      <c r="K148" s="9"/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3">
      <c r="A149" s="7"/>
      <c r="B149" s="8"/>
      <c r="C149" s="8"/>
      <c r="D149" s="8"/>
      <c r="E149" s="8"/>
      <c r="F149" s="8"/>
      <c r="G149" s="9"/>
      <c r="H149" s="8"/>
      <c r="I149" s="10"/>
      <c r="J149" s="8"/>
      <c r="K149" s="9"/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3">
      <c r="A150" s="7"/>
      <c r="B150" s="8"/>
      <c r="C150" s="8"/>
      <c r="D150" s="8"/>
      <c r="E150" s="8"/>
      <c r="F150" s="8"/>
      <c r="G150" s="9"/>
      <c r="H150" s="8"/>
      <c r="I150" s="10"/>
      <c r="J150" s="8"/>
      <c r="K150" s="9"/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3">
      <c r="A151" s="7"/>
      <c r="B151" s="8"/>
      <c r="C151" s="8"/>
      <c r="D151" s="8"/>
      <c r="E151" s="8"/>
      <c r="F151" s="8"/>
      <c r="G151" s="9"/>
      <c r="H151" s="8"/>
      <c r="I151" s="10"/>
      <c r="J151" s="8"/>
      <c r="K151" s="9"/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3">
      <c r="A152" s="7"/>
      <c r="B152" s="8"/>
      <c r="C152" s="8"/>
      <c r="D152" s="8"/>
      <c r="E152" s="8"/>
      <c r="F152" s="8"/>
      <c r="G152" s="9"/>
      <c r="H152" s="8"/>
      <c r="I152" s="10"/>
      <c r="J152" s="8"/>
      <c r="K152" s="9"/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3">
      <c r="A153" s="7"/>
      <c r="B153" s="8"/>
      <c r="C153" s="8"/>
      <c r="D153" s="8"/>
      <c r="E153" s="8"/>
      <c r="F153" s="8"/>
      <c r="G153" s="9"/>
      <c r="H153" s="8"/>
      <c r="I153" s="10"/>
      <c r="J153" s="8"/>
      <c r="K153" s="9"/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3">
      <c r="A154" s="7"/>
      <c r="B154" s="8"/>
      <c r="C154" s="8"/>
      <c r="D154" s="8"/>
      <c r="E154" s="8"/>
      <c r="F154" s="8"/>
      <c r="G154" s="9"/>
      <c r="H154" s="8"/>
      <c r="I154" s="10"/>
      <c r="J154" s="8"/>
      <c r="K154" s="9"/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3">
      <c r="A155" s="7"/>
      <c r="B155" s="8"/>
      <c r="C155" s="8"/>
      <c r="D155" s="8"/>
      <c r="E155" s="8"/>
      <c r="F155" s="8"/>
      <c r="G155" s="9"/>
      <c r="H155" s="8"/>
      <c r="I155" s="10"/>
      <c r="J155" s="8"/>
      <c r="K155" s="9"/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3">
      <c r="A156" s="7"/>
      <c r="B156" s="8"/>
      <c r="C156" s="8"/>
      <c r="D156" s="8"/>
      <c r="E156" s="8"/>
      <c r="F156" s="8"/>
      <c r="G156" s="9"/>
      <c r="H156" s="8"/>
      <c r="I156" s="10"/>
      <c r="J156" s="8"/>
      <c r="K156" s="9"/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3">
      <c r="A157" s="7"/>
      <c r="B157" s="8"/>
      <c r="C157" s="8"/>
      <c r="D157" s="8"/>
      <c r="E157" s="8"/>
      <c r="F157" s="8"/>
      <c r="G157" s="9"/>
      <c r="H157" s="8"/>
      <c r="I157" s="10"/>
      <c r="J157" s="8"/>
      <c r="K157" s="9"/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3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3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3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3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9"/>
      <c r="T161" s="8"/>
      <c r="U161" s="10"/>
      <c r="V161" s="8"/>
      <c r="W161" s="9"/>
    </row>
    <row r="162" spans="1:23" x14ac:dyDescent="0.3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3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3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3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8"/>
      <c r="S165" s="10"/>
      <c r="T165" s="8"/>
      <c r="U165" s="10"/>
      <c r="V165" s="8"/>
      <c r="W165" s="10"/>
    </row>
    <row r="166" spans="1:23" x14ac:dyDescent="0.3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11"/>
      <c r="S166" s="10"/>
      <c r="T166" s="8"/>
      <c r="U166" s="10"/>
      <c r="V166" s="8"/>
      <c r="W166" s="10"/>
    </row>
    <row r="167" spans="1:23" x14ac:dyDescent="0.3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10"/>
      <c r="V167" s="8"/>
      <c r="W167" s="10"/>
    </row>
    <row r="168" spans="1:23" x14ac:dyDescent="0.3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3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3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3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7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3">
      <c r="A172" s="8"/>
      <c r="B172" s="8"/>
      <c r="C172" s="8"/>
      <c r="D172" s="8"/>
      <c r="E172" s="8"/>
      <c r="F172" s="12" t="s">
        <v>14</v>
      </c>
      <c r="G172" s="13">
        <f>SUM(G124:G171)</f>
        <v>2115</v>
      </c>
      <c r="H172" s="14"/>
      <c r="I172" s="15">
        <f>SUM(I124:I171)</f>
        <v>0</v>
      </c>
      <c r="J172" s="16"/>
      <c r="K172" s="13">
        <f>SUM(K124:K171)</f>
        <v>1970</v>
      </c>
      <c r="M172" s="8"/>
      <c r="N172" s="8"/>
      <c r="O172" s="8"/>
      <c r="P172" s="8"/>
      <c r="Q172" s="8"/>
      <c r="R172" s="8"/>
      <c r="S172" s="10"/>
      <c r="T172" s="8"/>
      <c r="U172" s="8"/>
      <c r="V172" s="8"/>
      <c r="W172" s="10"/>
    </row>
    <row r="173" spans="1:23" x14ac:dyDescent="0.3">
      <c r="A173" s="8"/>
      <c r="B173" s="8"/>
      <c r="C173" s="8"/>
      <c r="D173" s="8"/>
      <c r="E173" s="8"/>
      <c r="F173" s="12" t="s">
        <v>15</v>
      </c>
      <c r="G173" s="13">
        <f>I172+G172</f>
        <v>2115</v>
      </c>
      <c r="H173" s="16" t="s">
        <v>16</v>
      </c>
      <c r="I173" s="13">
        <f>G174-I172</f>
        <v>2093.85</v>
      </c>
      <c r="J173" s="16"/>
      <c r="K173" s="10"/>
      <c r="M173" s="8"/>
      <c r="N173" s="8"/>
      <c r="O173" s="8"/>
      <c r="P173" s="8"/>
      <c r="Q173" s="8"/>
      <c r="R173" s="12" t="s">
        <v>14</v>
      </c>
      <c r="S173" s="13">
        <f>SUM(S125:S172)</f>
        <v>0</v>
      </c>
      <c r="T173" s="14"/>
      <c r="U173" s="15">
        <f>SUM(U125:U172)</f>
        <v>0</v>
      </c>
      <c r="V173" s="16"/>
      <c r="W173" s="13">
        <f>SUM(W125:W172)</f>
        <v>0</v>
      </c>
    </row>
    <row r="174" spans="1:23" x14ac:dyDescent="0.3">
      <c r="A174" s="8"/>
      <c r="B174" s="8"/>
      <c r="C174" s="8"/>
      <c r="D174" s="8"/>
      <c r="E174" s="8"/>
      <c r="F174" s="12" t="s">
        <v>17</v>
      </c>
      <c r="G174" s="13">
        <f>G173*0.99</f>
        <v>2093.85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15</v>
      </c>
      <c r="S174" s="13">
        <f>U173+S173</f>
        <v>0</v>
      </c>
      <c r="T174" s="16" t="s">
        <v>16</v>
      </c>
      <c r="U174" s="13">
        <f>S175-U173</f>
        <v>0</v>
      </c>
      <c r="V174" s="16"/>
      <c r="W174" s="10"/>
    </row>
    <row r="175" spans="1:23" x14ac:dyDescent="0.3">
      <c r="A175" s="8"/>
      <c r="B175" s="8"/>
      <c r="C175" s="8"/>
      <c r="D175" s="8"/>
      <c r="E175" s="8"/>
      <c r="F175" s="196" t="s">
        <v>18</v>
      </c>
      <c r="G175" s="196"/>
      <c r="H175" s="196"/>
      <c r="I175" s="196"/>
      <c r="J175" s="197">
        <f>I173-K172</f>
        <v>123.84999999999991</v>
      </c>
      <c r="K175" s="8"/>
      <c r="M175" s="8"/>
      <c r="N175" s="8"/>
      <c r="O175" s="8"/>
      <c r="P175" s="8"/>
      <c r="Q175" s="8"/>
      <c r="R175" s="12" t="s">
        <v>17</v>
      </c>
      <c r="S175" s="13">
        <f>S174*0.99</f>
        <v>0</v>
      </c>
      <c r="T175" s="8"/>
      <c r="U175" s="8"/>
      <c r="V175" s="8"/>
      <c r="W175" s="8"/>
    </row>
    <row r="176" spans="1:23" x14ac:dyDescent="0.3">
      <c r="A176" s="8"/>
      <c r="B176" s="8"/>
      <c r="C176" s="8"/>
      <c r="D176" s="8"/>
      <c r="E176" s="8"/>
      <c r="F176" s="8"/>
      <c r="G176" s="8"/>
      <c r="H176" s="8"/>
      <c r="I176" s="8"/>
      <c r="J176" s="198"/>
      <c r="K176" s="8"/>
      <c r="M176" s="8"/>
      <c r="N176" s="8"/>
      <c r="O176" s="8"/>
      <c r="P176" s="8"/>
      <c r="Q176" s="8"/>
      <c r="R176" s="196" t="s">
        <v>18</v>
      </c>
      <c r="S176" s="196"/>
      <c r="T176" s="196"/>
      <c r="U176" s="196"/>
      <c r="V176" s="197">
        <f>U174-W173</f>
        <v>0</v>
      </c>
      <c r="W176" s="8"/>
    </row>
    <row r="177" spans="1:23" x14ac:dyDescent="0.3">
      <c r="M177" s="8"/>
      <c r="N177" s="8"/>
      <c r="O177" s="8"/>
      <c r="P177" s="8"/>
      <c r="Q177" s="8"/>
      <c r="R177" s="8"/>
      <c r="S177" s="8"/>
      <c r="T177" s="8"/>
      <c r="U177" s="8"/>
      <c r="V177" s="198"/>
      <c r="W177" s="8"/>
    </row>
    <row r="180" spans="1:23" ht="28.8" x14ac:dyDescent="0.55000000000000004">
      <c r="A180" s="1"/>
      <c r="B180" s="2"/>
      <c r="C180" s="2"/>
      <c r="D180" s="195" t="s">
        <v>92</v>
      </c>
      <c r="E180" s="195"/>
      <c r="F180" s="195"/>
      <c r="G180" s="195"/>
      <c r="H180" s="2"/>
      <c r="I180" s="2"/>
    </row>
    <row r="181" spans="1:23" ht="28.8" x14ac:dyDescent="0.55000000000000004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1"/>
      <c r="N181" s="2"/>
      <c r="O181" s="2"/>
      <c r="P181" s="195" t="s">
        <v>93</v>
      </c>
      <c r="Q181" s="195"/>
      <c r="R181" s="195"/>
      <c r="S181" s="195"/>
      <c r="T181" s="2"/>
      <c r="U181" s="2"/>
    </row>
    <row r="182" spans="1:23" x14ac:dyDescent="0.3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4" t="s">
        <v>1</v>
      </c>
      <c r="N182" s="5" t="s">
        <v>2</v>
      </c>
      <c r="O182" s="5" t="s">
        <v>3</v>
      </c>
      <c r="P182" s="5" t="s">
        <v>4</v>
      </c>
      <c r="Q182" s="5" t="s">
        <v>5</v>
      </c>
      <c r="R182" s="5" t="s">
        <v>6</v>
      </c>
      <c r="S182" s="6" t="s">
        <v>7</v>
      </c>
      <c r="T182" s="5" t="s">
        <v>8</v>
      </c>
      <c r="U182" s="5" t="s">
        <v>9</v>
      </c>
      <c r="V182" s="5" t="s">
        <v>10</v>
      </c>
      <c r="W182" s="5" t="s">
        <v>11</v>
      </c>
    </row>
    <row r="183" spans="1:23" x14ac:dyDescent="0.3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3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3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3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3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3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3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3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3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3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3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3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3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3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3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3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3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3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3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3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3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3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3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3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3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3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3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3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3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3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3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3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3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3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3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3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3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3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9"/>
      <c r="T220" s="8"/>
      <c r="U220" s="10"/>
      <c r="V220" s="8"/>
      <c r="W220" s="9"/>
    </row>
    <row r="221" spans="1:23" x14ac:dyDescent="0.3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3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3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3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8"/>
      <c r="S224" s="10"/>
      <c r="T224" s="8"/>
      <c r="U224" s="10"/>
      <c r="V224" s="8"/>
      <c r="W224" s="10"/>
    </row>
    <row r="225" spans="1:23" x14ac:dyDescent="0.3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11"/>
      <c r="S225" s="10"/>
      <c r="T225" s="8"/>
      <c r="U225" s="10"/>
      <c r="V225" s="8"/>
      <c r="W225" s="10"/>
    </row>
    <row r="226" spans="1:23" x14ac:dyDescent="0.3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10"/>
      <c r="V226" s="8"/>
      <c r="W226" s="10"/>
    </row>
    <row r="227" spans="1:23" x14ac:dyDescent="0.3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3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3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3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7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3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8"/>
      <c r="S231" s="10"/>
      <c r="T231" s="8"/>
      <c r="U231" s="8"/>
      <c r="V231" s="8"/>
      <c r="W231" s="10"/>
    </row>
    <row r="232" spans="1:23" x14ac:dyDescent="0.3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14</v>
      </c>
      <c r="S232" s="13">
        <f>SUM(S183:S231)</f>
        <v>0</v>
      </c>
      <c r="T232" s="14"/>
      <c r="U232" s="15">
        <f>SUM(U183:U231)</f>
        <v>0</v>
      </c>
      <c r="V232" s="16"/>
      <c r="W232" s="13">
        <f>SUM(W183:W231)</f>
        <v>0</v>
      </c>
    </row>
    <row r="233" spans="1:23" x14ac:dyDescent="0.3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15</v>
      </c>
      <c r="S233" s="13">
        <f>U232+S232</f>
        <v>0</v>
      </c>
      <c r="T233" s="16" t="s">
        <v>16</v>
      </c>
      <c r="U233" s="13">
        <f>S234-U232</f>
        <v>0</v>
      </c>
      <c r="V233" s="16"/>
      <c r="W233" s="10"/>
    </row>
    <row r="234" spans="1:23" x14ac:dyDescent="0.3">
      <c r="A234" s="8"/>
      <c r="B234" s="8"/>
      <c r="C234" s="8"/>
      <c r="D234" s="8"/>
      <c r="E234" s="8"/>
      <c r="F234" s="196" t="s">
        <v>18</v>
      </c>
      <c r="G234" s="196"/>
      <c r="H234" s="196"/>
      <c r="I234" s="196"/>
      <c r="J234" s="197">
        <f>I232-K231</f>
        <v>0</v>
      </c>
      <c r="K234" s="8"/>
      <c r="M234" s="8"/>
      <c r="N234" s="8"/>
      <c r="O234" s="8"/>
      <c r="P234" s="8"/>
      <c r="Q234" s="8"/>
      <c r="R234" s="12" t="s">
        <v>17</v>
      </c>
      <c r="S234" s="13">
        <f>S233*0.99</f>
        <v>0</v>
      </c>
      <c r="T234" s="8"/>
      <c r="U234" s="8"/>
      <c r="V234" s="8"/>
      <c r="W234" s="8"/>
    </row>
    <row r="235" spans="1:23" x14ac:dyDescent="0.3">
      <c r="A235" s="8"/>
      <c r="B235" s="8"/>
      <c r="C235" s="8"/>
      <c r="D235" s="8"/>
      <c r="E235" s="8"/>
      <c r="F235" s="8"/>
      <c r="G235" s="8"/>
      <c r="H235" s="8"/>
      <c r="I235" s="8"/>
      <c r="J235" s="198"/>
      <c r="K235" s="8"/>
      <c r="M235" s="8"/>
      <c r="N235" s="8"/>
      <c r="O235" s="8"/>
      <c r="P235" s="8"/>
      <c r="Q235" s="8"/>
      <c r="R235" s="196" t="s">
        <v>18</v>
      </c>
      <c r="S235" s="196"/>
      <c r="T235" s="196"/>
      <c r="U235" s="196"/>
      <c r="V235" s="197">
        <f>U233-W232</f>
        <v>0</v>
      </c>
      <c r="W235" s="8"/>
    </row>
    <row r="236" spans="1:23" x14ac:dyDescent="0.3">
      <c r="M236" s="8"/>
      <c r="N236" s="8"/>
      <c r="O236" s="8"/>
      <c r="P236" s="8"/>
      <c r="Q236" s="8"/>
      <c r="R236" s="8"/>
      <c r="S236" s="8"/>
      <c r="T236" s="8"/>
      <c r="U236" s="8"/>
      <c r="V236" s="198"/>
      <c r="W236" s="8"/>
    </row>
    <row r="241" spans="1:23" ht="28.8" x14ac:dyDescent="0.55000000000000004">
      <c r="A241" s="1"/>
      <c r="B241" s="2"/>
      <c r="C241" s="2"/>
      <c r="D241" s="195" t="s">
        <v>94</v>
      </c>
      <c r="E241" s="195"/>
      <c r="F241" s="195"/>
      <c r="G241" s="195"/>
      <c r="H241" s="2"/>
      <c r="I241" s="2"/>
    </row>
    <row r="242" spans="1:23" ht="28.8" x14ac:dyDescent="0.55000000000000004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1"/>
      <c r="N242" s="2"/>
      <c r="O242" s="2"/>
      <c r="P242" s="195" t="s">
        <v>95</v>
      </c>
      <c r="Q242" s="195"/>
      <c r="R242" s="195"/>
      <c r="S242" s="195"/>
      <c r="T242" s="2"/>
      <c r="U242" s="2"/>
    </row>
    <row r="243" spans="1:23" x14ac:dyDescent="0.3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4" t="s">
        <v>1</v>
      </c>
      <c r="N243" s="5" t="s">
        <v>2</v>
      </c>
      <c r="O243" s="5" t="s">
        <v>3</v>
      </c>
      <c r="P243" s="5" t="s">
        <v>4</v>
      </c>
      <c r="Q243" s="5" t="s">
        <v>5</v>
      </c>
      <c r="R243" s="5" t="s">
        <v>6</v>
      </c>
      <c r="S243" s="6" t="s">
        <v>7</v>
      </c>
      <c r="T243" s="5" t="s">
        <v>8</v>
      </c>
      <c r="U243" s="5" t="s">
        <v>9</v>
      </c>
      <c r="V243" s="5" t="s">
        <v>10</v>
      </c>
      <c r="W243" s="5" t="s">
        <v>11</v>
      </c>
    </row>
    <row r="244" spans="1:23" x14ac:dyDescent="0.3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3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3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3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3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3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3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3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3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3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3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3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3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3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3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3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3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3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3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3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3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3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3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3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3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3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3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3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3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3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3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3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3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3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3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3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3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3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9"/>
      <c r="T281" s="8"/>
      <c r="U281" s="10"/>
      <c r="V281" s="8"/>
      <c r="W281" s="9"/>
    </row>
    <row r="282" spans="1:23" x14ac:dyDescent="0.3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3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3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3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8"/>
      <c r="S285" s="10"/>
      <c r="T285" s="8"/>
      <c r="U285" s="10"/>
      <c r="V285" s="8"/>
      <c r="W285" s="10"/>
    </row>
    <row r="286" spans="1:23" x14ac:dyDescent="0.3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11"/>
      <c r="S286" s="10"/>
      <c r="T286" s="8"/>
      <c r="U286" s="10"/>
      <c r="V286" s="8"/>
      <c r="W286" s="10"/>
    </row>
    <row r="287" spans="1:23" x14ac:dyDescent="0.3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10"/>
      <c r="V287" s="8"/>
      <c r="W287" s="10"/>
    </row>
    <row r="288" spans="1:23" x14ac:dyDescent="0.3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3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3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3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7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3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8"/>
      <c r="S292" s="10"/>
      <c r="T292" s="8"/>
      <c r="U292" s="8"/>
      <c r="V292" s="8"/>
      <c r="W292" s="10"/>
    </row>
    <row r="293" spans="1:23" x14ac:dyDescent="0.3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14</v>
      </c>
      <c r="S293" s="13">
        <f>SUM(S244:S292)</f>
        <v>0</v>
      </c>
      <c r="T293" s="14"/>
      <c r="U293" s="15">
        <f>SUM(U244:U292)</f>
        <v>0</v>
      </c>
      <c r="V293" s="16"/>
      <c r="W293" s="13">
        <f>SUM(W244:W292)</f>
        <v>0</v>
      </c>
    </row>
    <row r="294" spans="1:23" x14ac:dyDescent="0.3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15</v>
      </c>
      <c r="S294" s="13">
        <f>U293+S293</f>
        <v>0</v>
      </c>
      <c r="T294" s="16" t="s">
        <v>16</v>
      </c>
      <c r="U294" s="13">
        <f>S295-U293</f>
        <v>0</v>
      </c>
      <c r="V294" s="16"/>
      <c r="W294" s="10"/>
    </row>
    <row r="295" spans="1:23" x14ac:dyDescent="0.3">
      <c r="A295" s="8"/>
      <c r="B295" s="8"/>
      <c r="C295" s="8"/>
      <c r="D295" s="8"/>
      <c r="E295" s="8"/>
      <c r="F295" s="196" t="s">
        <v>18</v>
      </c>
      <c r="G295" s="196"/>
      <c r="H295" s="196"/>
      <c r="I295" s="196"/>
      <c r="J295" s="197">
        <f>I293-K292</f>
        <v>0</v>
      </c>
      <c r="K295" s="8"/>
      <c r="M295" s="8"/>
      <c r="N295" s="8"/>
      <c r="O295" s="8"/>
      <c r="P295" s="8"/>
      <c r="Q295" s="8"/>
      <c r="R295" s="12" t="s">
        <v>17</v>
      </c>
      <c r="S295" s="13">
        <f>S294*0.99</f>
        <v>0</v>
      </c>
      <c r="T295" s="8"/>
      <c r="U295" s="8"/>
      <c r="V295" s="8"/>
      <c r="W295" s="8"/>
    </row>
    <row r="296" spans="1:23" x14ac:dyDescent="0.3">
      <c r="A296" s="8"/>
      <c r="B296" s="8"/>
      <c r="C296" s="8"/>
      <c r="D296" s="8"/>
      <c r="E296" s="8"/>
      <c r="F296" s="8"/>
      <c r="G296" s="8"/>
      <c r="H296" s="8"/>
      <c r="I296" s="8"/>
      <c r="J296" s="198"/>
      <c r="K296" s="8"/>
      <c r="M296" s="8"/>
      <c r="N296" s="8"/>
      <c r="O296" s="8"/>
      <c r="P296" s="8"/>
      <c r="Q296" s="8"/>
      <c r="R296" s="196" t="s">
        <v>18</v>
      </c>
      <c r="S296" s="196"/>
      <c r="T296" s="196"/>
      <c r="U296" s="196"/>
      <c r="V296" s="197">
        <f>U294-W293</f>
        <v>0</v>
      </c>
      <c r="W296" s="8"/>
    </row>
    <row r="297" spans="1:23" x14ac:dyDescent="0.3">
      <c r="M297" s="8"/>
      <c r="N297" s="8"/>
      <c r="O297" s="8"/>
      <c r="P297" s="8"/>
      <c r="Q297" s="8"/>
      <c r="R297" s="8"/>
      <c r="S297" s="8"/>
      <c r="T297" s="8"/>
      <c r="U297" s="8"/>
      <c r="V297" s="198"/>
      <c r="W297" s="8"/>
    </row>
    <row r="301" spans="1:23" ht="28.8" x14ac:dyDescent="0.55000000000000004">
      <c r="A301" s="1"/>
      <c r="B301" s="2"/>
      <c r="C301" s="2"/>
      <c r="D301" s="195" t="s">
        <v>96</v>
      </c>
      <c r="E301" s="195"/>
      <c r="F301" s="195"/>
      <c r="G301" s="195"/>
      <c r="H301" s="2"/>
      <c r="I301" s="2"/>
    </row>
    <row r="302" spans="1:23" ht="28.8" x14ac:dyDescent="0.55000000000000004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1"/>
      <c r="N302" s="2"/>
      <c r="O302" s="2"/>
      <c r="P302" s="195" t="s">
        <v>30</v>
      </c>
      <c r="Q302" s="195"/>
      <c r="R302" s="195"/>
      <c r="S302" s="195"/>
      <c r="T302" s="2"/>
      <c r="U302" s="2"/>
    </row>
    <row r="303" spans="1:23" x14ac:dyDescent="0.3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4" t="s">
        <v>1</v>
      </c>
      <c r="N303" s="5" t="s">
        <v>2</v>
      </c>
      <c r="O303" s="5" t="s">
        <v>3</v>
      </c>
      <c r="P303" s="5" t="s">
        <v>4</v>
      </c>
      <c r="Q303" s="5" t="s">
        <v>5</v>
      </c>
      <c r="R303" s="5" t="s">
        <v>6</v>
      </c>
      <c r="S303" s="6" t="s">
        <v>7</v>
      </c>
      <c r="T303" s="5" t="s">
        <v>8</v>
      </c>
      <c r="U303" s="5" t="s">
        <v>9</v>
      </c>
      <c r="V303" s="5" t="s">
        <v>10</v>
      </c>
      <c r="W303" s="5" t="s">
        <v>11</v>
      </c>
    </row>
    <row r="304" spans="1:23" x14ac:dyDescent="0.3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3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3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3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3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3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3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3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3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3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3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3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3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3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3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3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3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3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3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3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3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3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3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3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3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3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3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3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3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3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3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3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3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3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3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3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3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3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9"/>
      <c r="T341" s="8"/>
      <c r="U341" s="10"/>
      <c r="V341" s="8"/>
      <c r="W341" s="9"/>
    </row>
    <row r="342" spans="1:23" x14ac:dyDescent="0.3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3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3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3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8"/>
      <c r="S345" s="10"/>
      <c r="T345" s="8"/>
      <c r="U345" s="10"/>
      <c r="V345" s="8"/>
      <c r="W345" s="10"/>
    </row>
    <row r="346" spans="1:23" x14ac:dyDescent="0.3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11"/>
      <c r="S346" s="10"/>
      <c r="T346" s="8"/>
      <c r="U346" s="10"/>
      <c r="V346" s="8"/>
      <c r="W346" s="10"/>
    </row>
    <row r="347" spans="1:23" x14ac:dyDescent="0.3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10"/>
      <c r="V347" s="8"/>
      <c r="W347" s="10"/>
    </row>
    <row r="348" spans="1:23" x14ac:dyDescent="0.3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3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3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3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7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3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8"/>
      <c r="S352" s="10"/>
      <c r="T352" s="8"/>
      <c r="U352" s="8"/>
      <c r="V352" s="8"/>
      <c r="W352" s="10"/>
    </row>
    <row r="353" spans="1:23" x14ac:dyDescent="0.3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14</v>
      </c>
      <c r="S353" s="13">
        <f>SUM(S304:S352)</f>
        <v>0</v>
      </c>
      <c r="T353" s="14"/>
      <c r="U353" s="15">
        <f>SUM(U304:U352)</f>
        <v>0</v>
      </c>
      <c r="V353" s="16"/>
      <c r="W353" s="13">
        <f>SUM(W304:W352)</f>
        <v>0</v>
      </c>
    </row>
    <row r="354" spans="1:23" x14ac:dyDescent="0.3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15</v>
      </c>
      <c r="S354" s="13">
        <f>U353+S353</f>
        <v>0</v>
      </c>
      <c r="T354" s="16" t="s">
        <v>16</v>
      </c>
      <c r="U354" s="13">
        <f>S355-U353</f>
        <v>0</v>
      </c>
      <c r="V354" s="16"/>
      <c r="W354" s="10"/>
    </row>
    <row r="355" spans="1:23" x14ac:dyDescent="0.3">
      <c r="A355" s="8"/>
      <c r="B355" s="8"/>
      <c r="C355" s="8"/>
      <c r="D355" s="8"/>
      <c r="E355" s="8"/>
      <c r="F355" s="196" t="s">
        <v>18</v>
      </c>
      <c r="G355" s="196"/>
      <c r="H355" s="196"/>
      <c r="I355" s="196"/>
      <c r="J355" s="197">
        <f>I353-K352</f>
        <v>0</v>
      </c>
      <c r="K355" s="8"/>
      <c r="M355" s="8"/>
      <c r="N355" s="8"/>
      <c r="O355" s="8"/>
      <c r="P355" s="8"/>
      <c r="Q355" s="8"/>
      <c r="R355" s="12" t="s">
        <v>17</v>
      </c>
      <c r="S355" s="13">
        <f>S354*0.99</f>
        <v>0</v>
      </c>
      <c r="T355" s="8"/>
      <c r="U355" s="8"/>
      <c r="V355" s="8"/>
      <c r="W355" s="8"/>
    </row>
    <row r="356" spans="1:23" x14ac:dyDescent="0.3">
      <c r="A356" s="8"/>
      <c r="B356" s="8"/>
      <c r="C356" s="8"/>
      <c r="D356" s="8"/>
      <c r="E356" s="8"/>
      <c r="F356" s="8"/>
      <c r="G356" s="8"/>
      <c r="H356" s="8"/>
      <c r="I356" s="8"/>
      <c r="J356" s="198"/>
      <c r="K356" s="8"/>
      <c r="M356" s="8"/>
      <c r="N356" s="8"/>
      <c r="O356" s="8"/>
      <c r="P356" s="8"/>
      <c r="Q356" s="8"/>
      <c r="R356" s="196" t="s">
        <v>18</v>
      </c>
      <c r="S356" s="196"/>
      <c r="T356" s="196"/>
      <c r="U356" s="196"/>
      <c r="V356" s="197">
        <f>U354-W353</f>
        <v>0</v>
      </c>
      <c r="W356" s="8"/>
    </row>
    <row r="357" spans="1:23" x14ac:dyDescent="0.3">
      <c r="M357" s="8"/>
      <c r="N357" s="8"/>
      <c r="O357" s="8"/>
      <c r="P357" s="8"/>
      <c r="Q357" s="8"/>
      <c r="R357" s="8"/>
      <c r="S357" s="8"/>
      <c r="T357" s="8"/>
      <c r="U357" s="8"/>
      <c r="V357" s="198"/>
      <c r="W357" s="8"/>
    </row>
  </sheetData>
  <mergeCells count="36">
    <mergeCell ref="V296:V297"/>
    <mergeCell ref="D301:G301"/>
    <mergeCell ref="P302:S302"/>
    <mergeCell ref="F355:I355"/>
    <mergeCell ref="J355:J356"/>
    <mergeCell ref="R356:U356"/>
    <mergeCell ref="V356:V357"/>
    <mergeCell ref="D241:G241"/>
    <mergeCell ref="P242:S242"/>
    <mergeCell ref="F295:I295"/>
    <mergeCell ref="J295:J296"/>
    <mergeCell ref="R296:U296"/>
    <mergeCell ref="V176:V177"/>
    <mergeCell ref="D180:G180"/>
    <mergeCell ref="P181:S181"/>
    <mergeCell ref="F234:I234"/>
    <mergeCell ref="J234:J235"/>
    <mergeCell ref="R235:U235"/>
    <mergeCell ref="V235:V236"/>
    <mergeCell ref="D122:G122"/>
    <mergeCell ref="P123:S123"/>
    <mergeCell ref="F175:I175"/>
    <mergeCell ref="J175:J176"/>
    <mergeCell ref="R176:U176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A31" workbookViewId="0">
      <selection activeCell="J26" sqref="J26"/>
    </sheetView>
  </sheetViews>
  <sheetFormatPr baseColWidth="10" defaultRowHeight="14.4" x14ac:dyDescent="0.3"/>
  <cols>
    <col min="10" max="10" width="15.44140625" bestFit="1" customWidth="1"/>
    <col min="13" max="13" width="14.88671875" customWidth="1"/>
  </cols>
  <sheetData>
    <row r="1" spans="1:21" x14ac:dyDescent="0.3">
      <c r="D1" s="213" t="s">
        <v>24</v>
      </c>
      <c r="E1" s="213"/>
      <c r="F1" s="213"/>
      <c r="G1" s="213"/>
      <c r="O1" s="213" t="s">
        <v>87</v>
      </c>
      <c r="P1" s="213"/>
      <c r="Q1" s="213"/>
      <c r="R1" s="213"/>
    </row>
    <row r="2" spans="1:21" x14ac:dyDescent="0.3">
      <c r="D2" s="195"/>
      <c r="E2" s="195"/>
      <c r="F2" s="195"/>
      <c r="G2" s="195"/>
      <c r="O2" s="195"/>
      <c r="P2" s="195"/>
      <c r="Q2" s="195"/>
      <c r="R2" s="195"/>
    </row>
    <row r="3" spans="1:21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09" t="s">
        <v>18</v>
      </c>
      <c r="G19" s="210"/>
      <c r="H19" s="211"/>
      <c r="I19" s="42">
        <f>G18-I17</f>
        <v>0</v>
      </c>
      <c r="L19" s="8"/>
      <c r="M19" s="8"/>
      <c r="N19" s="8"/>
      <c r="O19" s="8"/>
      <c r="P19" s="8"/>
      <c r="Q19" s="209" t="s">
        <v>18</v>
      </c>
      <c r="R19" s="210"/>
      <c r="S19" s="211"/>
      <c r="T19" s="42">
        <f>T18-U17</f>
        <v>15.5</v>
      </c>
    </row>
    <row r="23" spans="1:21" x14ac:dyDescent="0.3">
      <c r="D23" s="213" t="s">
        <v>88</v>
      </c>
      <c r="E23" s="213"/>
      <c r="F23" s="213"/>
      <c r="G23" s="213"/>
      <c r="O23" s="213" t="s">
        <v>89</v>
      </c>
      <c r="P23" s="213"/>
      <c r="Q23" s="213"/>
      <c r="R23" s="213"/>
    </row>
    <row r="24" spans="1:21" x14ac:dyDescent="0.3">
      <c r="D24" s="195"/>
      <c r="E24" s="195"/>
      <c r="F24" s="195"/>
      <c r="G24" s="195"/>
      <c r="O24" s="195"/>
      <c r="P24" s="195"/>
      <c r="Q24" s="195"/>
      <c r="R24" s="195"/>
    </row>
    <row r="25" spans="1:21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09" t="s">
        <v>18</v>
      </c>
      <c r="G41" s="210"/>
      <c r="H41" s="211"/>
      <c r="I41" s="42">
        <f>I40-J39</f>
        <v>15.5</v>
      </c>
      <c r="L41" s="8"/>
      <c r="M41" s="8"/>
      <c r="N41" s="8"/>
      <c r="O41" s="8"/>
      <c r="P41" s="8"/>
      <c r="Q41" s="209" t="s">
        <v>18</v>
      </c>
      <c r="R41" s="210"/>
      <c r="S41" s="211"/>
      <c r="T41" s="42">
        <f>R40-T39</f>
        <v>0</v>
      </c>
    </row>
    <row r="45" spans="1:21" x14ac:dyDescent="0.3">
      <c r="D45" s="213" t="s">
        <v>90</v>
      </c>
      <c r="E45" s="213"/>
      <c r="F45" s="213"/>
      <c r="G45" s="213"/>
      <c r="O45" s="213" t="s">
        <v>91</v>
      </c>
      <c r="P45" s="213"/>
      <c r="Q45" s="213"/>
      <c r="R45" s="213"/>
    </row>
    <row r="46" spans="1:21" x14ac:dyDescent="0.3">
      <c r="D46" s="195"/>
      <c r="E46" s="195"/>
      <c r="F46" s="195"/>
      <c r="G46" s="195"/>
      <c r="O46" s="195"/>
      <c r="P46" s="195"/>
      <c r="Q46" s="195"/>
      <c r="R46" s="195"/>
    </row>
    <row r="47" spans="1:21" x14ac:dyDescent="0.3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39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3">
      <c r="A48" s="7"/>
      <c r="B48" s="8"/>
      <c r="C48" s="8"/>
      <c r="D48" s="8"/>
      <c r="E48" s="8"/>
      <c r="F48" s="8"/>
      <c r="G48" s="10"/>
      <c r="H48" s="10"/>
      <c r="I48" s="10"/>
      <c r="J48" s="10"/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3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3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3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3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3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3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3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3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3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3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3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3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3">
      <c r="A61" s="8"/>
      <c r="B61" s="8"/>
      <c r="C61" s="8"/>
      <c r="D61" s="8"/>
      <c r="E61" s="8"/>
      <c r="F61" s="12" t="s">
        <v>14</v>
      </c>
      <c r="G61" s="13">
        <f>SUM(G48:G60)</f>
        <v>0</v>
      </c>
      <c r="H61" s="13">
        <f>SUM(H48:H60)</f>
        <v>0</v>
      </c>
      <c r="I61" s="13">
        <f>SUM(I48:I60)</f>
        <v>0</v>
      </c>
      <c r="J61" s="13">
        <f>G62-H61</f>
        <v>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3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0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6" x14ac:dyDescent="0.3">
      <c r="A63" s="8"/>
      <c r="B63" s="8"/>
      <c r="C63" s="8"/>
      <c r="D63" s="8"/>
      <c r="E63" s="8"/>
      <c r="F63" s="209" t="s">
        <v>18</v>
      </c>
      <c r="G63" s="210"/>
      <c r="H63" s="211"/>
      <c r="I63" s="42">
        <f>G62-I61</f>
        <v>0</v>
      </c>
      <c r="L63" s="8"/>
      <c r="M63" s="8"/>
      <c r="N63" s="8"/>
      <c r="O63" s="8"/>
      <c r="P63" s="8"/>
      <c r="Q63" s="209" t="s">
        <v>18</v>
      </c>
      <c r="R63" s="210"/>
      <c r="S63" s="211"/>
      <c r="T63" s="42">
        <f>R62-T61</f>
        <v>0</v>
      </c>
    </row>
    <row r="69" spans="1:21" x14ac:dyDescent="0.3">
      <c r="D69" s="213" t="s">
        <v>92</v>
      </c>
      <c r="E69" s="213"/>
      <c r="F69" s="213"/>
      <c r="G69" s="213"/>
      <c r="O69" s="213" t="s">
        <v>93</v>
      </c>
      <c r="P69" s="213"/>
      <c r="Q69" s="213"/>
      <c r="R69" s="213"/>
    </row>
    <row r="70" spans="1:21" x14ac:dyDescent="0.3">
      <c r="D70" s="195"/>
      <c r="E70" s="195"/>
      <c r="F70" s="195"/>
      <c r="G70" s="195"/>
      <c r="O70" s="195"/>
      <c r="P70" s="195"/>
      <c r="Q70" s="195"/>
      <c r="R70" s="195"/>
    </row>
    <row r="71" spans="1:21" x14ac:dyDescent="0.3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3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3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3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3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3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3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3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3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3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3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3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3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3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3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3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6" x14ac:dyDescent="0.3">
      <c r="A87" s="8"/>
      <c r="B87" s="8"/>
      <c r="C87" s="8"/>
      <c r="D87" s="8"/>
      <c r="E87" s="8"/>
      <c r="F87" s="209" t="s">
        <v>18</v>
      </c>
      <c r="G87" s="210"/>
      <c r="H87" s="211"/>
      <c r="I87" s="42">
        <f>G86-I85</f>
        <v>0</v>
      </c>
      <c r="L87" s="8"/>
      <c r="M87" s="8"/>
      <c r="N87" s="8"/>
      <c r="O87" s="8"/>
      <c r="P87" s="8"/>
      <c r="Q87" s="209" t="s">
        <v>18</v>
      </c>
      <c r="R87" s="210"/>
      <c r="S87" s="211"/>
      <c r="T87" s="42">
        <f>R86-T85</f>
        <v>0</v>
      </c>
    </row>
    <row r="92" spans="1:21" x14ac:dyDescent="0.3">
      <c r="D92" s="213" t="s">
        <v>94</v>
      </c>
      <c r="E92" s="213"/>
      <c r="F92" s="213"/>
      <c r="G92" s="213"/>
      <c r="O92" s="213" t="s">
        <v>99</v>
      </c>
      <c r="P92" s="213"/>
      <c r="Q92" s="213"/>
      <c r="R92" s="213"/>
    </row>
    <row r="93" spans="1:21" x14ac:dyDescent="0.3">
      <c r="D93" s="195"/>
      <c r="E93" s="195"/>
      <c r="F93" s="195"/>
      <c r="G93" s="195"/>
      <c r="O93" s="195"/>
      <c r="P93" s="195"/>
      <c r="Q93" s="195"/>
      <c r="R93" s="195"/>
    </row>
    <row r="94" spans="1:21" x14ac:dyDescent="0.3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3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3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3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3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3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3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3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3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3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3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3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3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3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3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3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6" x14ac:dyDescent="0.3">
      <c r="A110" s="8"/>
      <c r="B110" s="8"/>
      <c r="C110" s="8"/>
      <c r="D110" s="8"/>
      <c r="E110" s="8"/>
      <c r="F110" s="209" t="s">
        <v>18</v>
      </c>
      <c r="G110" s="210"/>
      <c r="H110" s="211"/>
      <c r="I110" s="42">
        <f>G109-I108</f>
        <v>0</v>
      </c>
      <c r="L110" s="8"/>
      <c r="M110" s="8"/>
      <c r="N110" s="8"/>
      <c r="O110" s="8"/>
      <c r="P110" s="8"/>
      <c r="Q110" s="209" t="s">
        <v>18</v>
      </c>
      <c r="R110" s="210"/>
      <c r="S110" s="211"/>
      <c r="T110" s="42">
        <f>R109-T108</f>
        <v>0</v>
      </c>
    </row>
    <row r="115" spans="1:21" x14ac:dyDescent="0.3">
      <c r="D115" s="213" t="s">
        <v>96</v>
      </c>
      <c r="E115" s="213"/>
      <c r="F115" s="213"/>
      <c r="G115" s="213"/>
      <c r="O115" s="213" t="s">
        <v>0</v>
      </c>
      <c r="P115" s="213"/>
      <c r="Q115" s="213"/>
      <c r="R115" s="213"/>
    </row>
    <row r="116" spans="1:21" x14ac:dyDescent="0.3">
      <c r="D116" s="195"/>
      <c r="E116" s="195"/>
      <c r="F116" s="195"/>
      <c r="G116" s="195"/>
      <c r="O116" s="195"/>
      <c r="P116" s="195"/>
      <c r="Q116" s="195"/>
      <c r="R116" s="195"/>
    </row>
    <row r="117" spans="1:21" x14ac:dyDescent="0.3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3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3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3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3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3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3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3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3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3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3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3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3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3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3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3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6" x14ac:dyDescent="0.3">
      <c r="A133" s="8"/>
      <c r="B133" s="8"/>
      <c r="C133" s="8"/>
      <c r="D133" s="8"/>
      <c r="E133" s="8"/>
      <c r="F133" s="209" t="s">
        <v>18</v>
      </c>
      <c r="G133" s="210"/>
      <c r="H133" s="211"/>
      <c r="I133" s="42">
        <f>G132-I131</f>
        <v>0</v>
      </c>
      <c r="L133" s="8"/>
      <c r="M133" s="8"/>
      <c r="N133" s="8"/>
      <c r="O133" s="8"/>
      <c r="P133" s="8"/>
      <c r="Q133" s="209" t="s">
        <v>18</v>
      </c>
      <c r="R133" s="210"/>
      <c r="S133" s="211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43" zoomScale="96" zoomScaleNormal="96" workbookViewId="0">
      <selection activeCell="G64" sqref="G64"/>
    </sheetView>
  </sheetViews>
  <sheetFormatPr baseColWidth="10" defaultRowHeight="14.4" x14ac:dyDescent="0.3"/>
  <cols>
    <col min="1" max="1" width="11.33203125" customWidth="1"/>
    <col min="2" max="2" width="17" customWidth="1"/>
    <col min="9" max="9" width="16.6640625" customWidth="1"/>
    <col min="16" max="16" width="13.33203125" customWidth="1"/>
    <col min="17" max="17" width="17.44140625" customWidth="1"/>
    <col min="20" max="20" width="13.33203125" customWidth="1"/>
    <col min="34" max="34" width="8.88671875" customWidth="1"/>
    <col min="35" max="35" width="9.88671875" customWidth="1"/>
    <col min="36" max="36" width="4.6640625" customWidth="1"/>
    <col min="37" max="37" width="9.88671875" customWidth="1"/>
    <col min="39" max="39" width="10.33203125" customWidth="1"/>
    <col min="40" max="40" width="9.33203125" customWidth="1"/>
    <col min="41" max="41" width="10.33203125" customWidth="1"/>
    <col min="42" max="42" width="9.6640625" customWidth="1"/>
  </cols>
  <sheetData>
    <row r="1" spans="1:29" ht="25.8" x14ac:dyDescent="0.5">
      <c r="B1" s="207" t="s">
        <v>24</v>
      </c>
      <c r="C1" s="207"/>
      <c r="D1" s="207"/>
      <c r="E1" s="207"/>
      <c r="F1" s="207"/>
    </row>
    <row r="2" spans="1:29" ht="25.8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07" t="s">
        <v>87</v>
      </c>
      <c r="R2" s="207"/>
      <c r="S2" s="207"/>
      <c r="T2" s="207"/>
      <c r="U2" s="207"/>
    </row>
    <row r="3" spans="1:29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09" t="s">
        <v>18</v>
      </c>
      <c r="H25" s="210"/>
      <c r="I25" s="210"/>
      <c r="J25" s="211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09" t="s">
        <v>18</v>
      </c>
      <c r="W26" s="210"/>
      <c r="X26" s="210"/>
      <c r="Y26" s="211"/>
      <c r="Z26" s="55"/>
      <c r="AA26" s="42">
        <f>W25-Z24</f>
        <v>23.314499999999953</v>
      </c>
      <c r="AB26" s="61"/>
      <c r="AC26" s="17"/>
    </row>
    <row r="30" spans="1:42" ht="25.8" x14ac:dyDescent="0.5">
      <c r="B30" s="207" t="s">
        <v>88</v>
      </c>
      <c r="C30" s="207"/>
      <c r="D30" s="207"/>
      <c r="E30" s="207"/>
      <c r="F30" s="207"/>
    </row>
    <row r="31" spans="1:42" ht="25.8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07" t="s">
        <v>89</v>
      </c>
      <c r="R31" s="207"/>
      <c r="S31" s="207"/>
      <c r="T31" s="207"/>
      <c r="U31" s="207"/>
    </row>
    <row r="32" spans="1:42" x14ac:dyDescent="0.3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6"/>
      <c r="AL32" s="156"/>
      <c r="AM32" s="64"/>
      <c r="AN32" s="64"/>
      <c r="AO32" s="64"/>
      <c r="AP32" s="64"/>
    </row>
    <row r="33" spans="1:44" x14ac:dyDescent="0.3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4"/>
      <c r="AJ33" s="17"/>
      <c r="AK33" s="17"/>
      <c r="AL33" s="17"/>
      <c r="AM33" s="17"/>
      <c r="AN33" s="17"/>
      <c r="AO33" s="155"/>
      <c r="AP33" s="17"/>
    </row>
    <row r="34" spans="1:44" x14ac:dyDescent="0.3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4"/>
      <c r="AJ34" s="17"/>
      <c r="AK34" s="17"/>
      <c r="AL34" s="17"/>
      <c r="AM34" s="17"/>
      <c r="AN34" s="17"/>
      <c r="AO34" s="155"/>
      <c r="AP34" s="17"/>
    </row>
    <row r="35" spans="1:44" x14ac:dyDescent="0.3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4"/>
      <c r="AJ35" s="17"/>
      <c r="AK35" s="17"/>
      <c r="AL35" s="17"/>
      <c r="AM35" s="17"/>
      <c r="AN35" s="17"/>
      <c r="AO35" s="155"/>
      <c r="AP35" s="17"/>
    </row>
    <row r="36" spans="1:44" x14ac:dyDescent="0.3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6"/>
      <c r="AM36" s="156"/>
      <c r="AN36" s="64"/>
      <c r="AO36" s="64"/>
      <c r="AP36" s="64"/>
    </row>
    <row r="37" spans="1:44" x14ac:dyDescent="0.3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4"/>
      <c r="AK37" s="17"/>
      <c r="AL37" s="17"/>
      <c r="AM37" s="17"/>
      <c r="AN37" s="17"/>
      <c r="AO37" s="17"/>
      <c r="AP37" s="171"/>
    </row>
    <row r="38" spans="1:44" x14ac:dyDescent="0.3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4"/>
      <c r="AK38" s="17"/>
      <c r="AL38" s="17"/>
      <c r="AM38" s="17"/>
      <c r="AN38" s="17"/>
      <c r="AO38" s="17"/>
      <c r="AP38" s="171"/>
      <c r="AQ38" s="64"/>
      <c r="AR38" s="64"/>
    </row>
    <row r="39" spans="1:44" x14ac:dyDescent="0.3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2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4"/>
      <c r="AK39" s="17"/>
      <c r="AL39" s="17"/>
      <c r="AM39" s="17"/>
      <c r="AN39" s="17"/>
      <c r="AO39" s="17"/>
      <c r="AP39" s="171"/>
    </row>
    <row r="40" spans="1:44" x14ac:dyDescent="0.3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3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4"/>
      <c r="AK40" s="17"/>
      <c r="AL40" s="17"/>
      <c r="AM40" s="17"/>
      <c r="AN40" s="17"/>
      <c r="AO40" s="17"/>
      <c r="AP40" s="171"/>
    </row>
    <row r="41" spans="1:44" x14ac:dyDescent="0.3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3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533</v>
      </c>
      <c r="AB41" s="59">
        <f t="shared" si="30"/>
        <v>147.01499999999999</v>
      </c>
      <c r="AC41" s="10">
        <f t="shared" si="31"/>
        <v>145.54485</v>
      </c>
      <c r="AE41" s="154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3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2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3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3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533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3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3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6"/>
      <c r="AM45" s="156"/>
      <c r="AN45" s="64"/>
      <c r="AO45" s="64"/>
    </row>
    <row r="46" spans="1:44" x14ac:dyDescent="0.3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4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71"/>
    </row>
    <row r="47" spans="1:44" x14ac:dyDescent="0.3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533</v>
      </c>
      <c r="AB47" s="59">
        <f t="shared" si="30"/>
        <v>171.51750000000001</v>
      </c>
      <c r="AC47" s="10">
        <f>AB47*0.99</f>
        <v>169.80232500000002</v>
      </c>
      <c r="AE47" s="154"/>
      <c r="AK47" s="17"/>
      <c r="AL47" s="17"/>
      <c r="AM47" s="17"/>
      <c r="AN47" s="17"/>
      <c r="AO47" s="17"/>
      <c r="AP47" s="171"/>
    </row>
    <row r="48" spans="1:44" x14ac:dyDescent="0.3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533</v>
      </c>
      <c r="AB48" s="59">
        <f t="shared" si="30"/>
        <v>147.01499999999999</v>
      </c>
      <c r="AC48" s="10">
        <f t="shared" ref="AC48:AC51" si="54">AB48*0.99</f>
        <v>145.54485</v>
      </c>
      <c r="AE48" s="154"/>
      <c r="AK48" s="17"/>
      <c r="AL48" s="17"/>
      <c r="AM48" s="17"/>
      <c r="AN48" s="172"/>
      <c r="AO48" s="17"/>
      <c r="AP48" s="171"/>
    </row>
    <row r="49" spans="1:42" x14ac:dyDescent="0.3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533</v>
      </c>
      <c r="AB49" s="59">
        <f t="shared" si="30"/>
        <v>147.01499999999999</v>
      </c>
      <c r="AC49" s="10">
        <f t="shared" si="54"/>
        <v>145.54485</v>
      </c>
      <c r="AD49" s="72" t="s">
        <v>502</v>
      </c>
      <c r="AE49" s="154"/>
      <c r="AK49" s="17"/>
      <c r="AL49" s="17"/>
      <c r="AM49" s="17"/>
      <c r="AN49" s="172"/>
      <c r="AO49" s="17"/>
      <c r="AP49" s="171"/>
    </row>
    <row r="50" spans="1:42" x14ac:dyDescent="0.3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4"/>
      <c r="AK50" s="17"/>
      <c r="AL50" s="17"/>
      <c r="AM50" s="17"/>
      <c r="AN50" s="17"/>
      <c r="AO50" s="17"/>
      <c r="AP50" s="171"/>
    </row>
    <row r="51" spans="1:42" x14ac:dyDescent="0.3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3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3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6" x14ac:dyDescent="0.3">
      <c r="A54" s="37"/>
      <c r="B54" s="38"/>
      <c r="C54" s="38"/>
      <c r="D54" s="38"/>
      <c r="E54" s="38"/>
      <c r="F54" s="38"/>
      <c r="G54" s="209" t="s">
        <v>18</v>
      </c>
      <c r="H54" s="210"/>
      <c r="I54" s="210"/>
      <c r="J54" s="211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6" x14ac:dyDescent="0.3">
      <c r="P55" s="37"/>
      <c r="Q55" s="38"/>
      <c r="R55" s="38"/>
      <c r="S55" s="38"/>
      <c r="T55" s="38"/>
      <c r="U55" s="38"/>
      <c r="V55" s="209" t="s">
        <v>18</v>
      </c>
      <c r="W55" s="210"/>
      <c r="X55" s="210"/>
      <c r="Y55" s="211"/>
      <c r="Z55" s="55"/>
      <c r="AA55" s="42">
        <f>W54-Z53</f>
        <v>38.263499999999112</v>
      </c>
      <c r="AB55" s="61"/>
      <c r="AC55" s="17"/>
    </row>
    <row r="60" spans="1:42" ht="25.8" x14ac:dyDescent="0.5">
      <c r="B60" s="207" t="s">
        <v>97</v>
      </c>
      <c r="C60" s="207"/>
      <c r="D60" s="207"/>
      <c r="E60" s="207"/>
      <c r="F60" s="207"/>
    </row>
    <row r="61" spans="1:42" ht="25.8" x14ac:dyDescent="0.5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07" t="s">
        <v>91</v>
      </c>
      <c r="R61" s="207"/>
      <c r="S61" s="207"/>
      <c r="T61" s="207"/>
      <c r="U61" s="207"/>
    </row>
    <row r="62" spans="1:42" x14ac:dyDescent="0.3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535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46"/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3">
      <c r="A63" s="44">
        <v>45055</v>
      </c>
      <c r="B63" s="38" t="s">
        <v>143</v>
      </c>
      <c r="C63" s="38" t="s">
        <v>213</v>
      </c>
      <c r="D63" s="38" t="s">
        <v>535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46"/>
      <c r="M63" s="59">
        <f t="shared" ref="M63:M80" si="61">I63-J63</f>
        <v>147.01499999999999</v>
      </c>
      <c r="N63" s="10">
        <f t="shared" ref="N63:N75" si="62">M63*0.99</f>
        <v>145.54485</v>
      </c>
      <c r="P63" s="44"/>
      <c r="Q63" s="38"/>
      <c r="R63" s="38"/>
      <c r="S63" s="38"/>
      <c r="T63" s="38"/>
      <c r="U63" s="38"/>
      <c r="V63" s="45"/>
      <c r="W63" s="45">
        <f>V63*0.99</f>
        <v>0</v>
      </c>
      <c r="X63" s="45">
        <f>W63*0.99</f>
        <v>0</v>
      </c>
      <c r="Y63" s="45"/>
      <c r="Z63" s="45">
        <f>W63*0.98</f>
        <v>0</v>
      </c>
      <c r="AA63" s="46"/>
      <c r="AB63" s="59">
        <f>X63-Y63</f>
        <v>0</v>
      </c>
      <c r="AC63" s="10">
        <f>AB63*0.99</f>
        <v>0</v>
      </c>
    </row>
    <row r="64" spans="1:42" x14ac:dyDescent="0.3">
      <c r="A64" s="44"/>
      <c r="B64" s="38"/>
      <c r="C64" s="38"/>
      <c r="D64" s="38"/>
      <c r="E64" s="38"/>
      <c r="F64" s="38"/>
      <c r="G64" s="45"/>
      <c r="H64" s="45">
        <f t="shared" ref="H64:I64" si="63">G64*0.99</f>
        <v>0</v>
      </c>
      <c r="I64" s="45">
        <f t="shared" si="63"/>
        <v>0</v>
      </c>
      <c r="J64" s="45"/>
      <c r="K64" s="45">
        <f t="shared" si="60"/>
        <v>0</v>
      </c>
      <c r="L64" s="46"/>
      <c r="M64" s="59">
        <f t="shared" si="61"/>
        <v>0</v>
      </c>
      <c r="N64" s="10">
        <f t="shared" si="62"/>
        <v>0</v>
      </c>
      <c r="P64" s="44"/>
      <c r="Q64" s="38"/>
      <c r="R64" s="38"/>
      <c r="S64" s="38"/>
      <c r="T64" s="38"/>
      <c r="U64" s="38"/>
      <c r="V64" s="45"/>
      <c r="W64" s="45">
        <f t="shared" ref="W64:X64" si="64">V64*0.99</f>
        <v>0</v>
      </c>
      <c r="X64" s="45">
        <f t="shared" si="64"/>
        <v>0</v>
      </c>
      <c r="Y64" s="45"/>
      <c r="Z64" s="45">
        <f t="shared" ref="Z64:Z81" si="65">W64*0.98</f>
        <v>0</v>
      </c>
      <c r="AA64" s="46"/>
      <c r="AB64" s="59">
        <f t="shared" ref="AB64:AB81" si="66">X64-Y64</f>
        <v>0</v>
      </c>
      <c r="AC64" s="10">
        <f t="shared" ref="AC64:AC76" si="67">AB64*0.99</f>
        <v>0</v>
      </c>
    </row>
    <row r="65" spans="1:29" x14ac:dyDescent="0.3">
      <c r="A65" s="44"/>
      <c r="B65" s="38"/>
      <c r="C65" s="38"/>
      <c r="D65" s="38"/>
      <c r="E65" s="38"/>
      <c r="F65" s="38"/>
      <c r="G65" s="45"/>
      <c r="H65" s="45">
        <f t="shared" ref="H65:I65" si="68">G65*0.99</f>
        <v>0</v>
      </c>
      <c r="I65" s="45">
        <f t="shared" si="68"/>
        <v>0</v>
      </c>
      <c r="J65" s="45"/>
      <c r="K65" s="45">
        <f t="shared" si="60"/>
        <v>0</v>
      </c>
      <c r="L65" s="46"/>
      <c r="M65" s="59">
        <f t="shared" si="61"/>
        <v>0</v>
      </c>
      <c r="N65" s="10">
        <f t="shared" si="62"/>
        <v>0</v>
      </c>
      <c r="P65" s="44"/>
      <c r="Q65" s="38"/>
      <c r="R65" s="38"/>
      <c r="S65" s="38"/>
      <c r="T65" s="38"/>
      <c r="U65" s="38"/>
      <c r="V65" s="45"/>
      <c r="W65" s="45">
        <f t="shared" ref="W65:X65" si="69">V65*0.99</f>
        <v>0</v>
      </c>
      <c r="X65" s="45">
        <f t="shared" si="69"/>
        <v>0</v>
      </c>
      <c r="Y65" s="45"/>
      <c r="Z65" s="45">
        <f t="shared" si="65"/>
        <v>0</v>
      </c>
      <c r="AA65" s="46"/>
      <c r="AB65" s="59">
        <f t="shared" si="66"/>
        <v>0</v>
      </c>
      <c r="AC65" s="10">
        <f t="shared" si="67"/>
        <v>0</v>
      </c>
    </row>
    <row r="66" spans="1:29" x14ac:dyDescent="0.3">
      <c r="A66" s="44"/>
      <c r="B66" s="38"/>
      <c r="C66" s="38"/>
      <c r="D66" s="38"/>
      <c r="E66" s="38"/>
      <c r="F66" s="38"/>
      <c r="G66" s="45"/>
      <c r="H66" s="45">
        <f t="shared" ref="H66:I66" si="70">G66*0.99</f>
        <v>0</v>
      </c>
      <c r="I66" s="45">
        <f t="shared" si="70"/>
        <v>0</v>
      </c>
      <c r="J66" s="45"/>
      <c r="K66" s="45">
        <f t="shared" si="60"/>
        <v>0</v>
      </c>
      <c r="L66" s="46"/>
      <c r="M66" s="59">
        <f t="shared" si="61"/>
        <v>0</v>
      </c>
      <c r="N66" s="10">
        <f t="shared" si="62"/>
        <v>0</v>
      </c>
      <c r="P66" s="44"/>
      <c r="Q66" s="38"/>
      <c r="R66" s="38"/>
      <c r="S66" s="38"/>
      <c r="T66" s="38"/>
      <c r="U66" s="38"/>
      <c r="V66" s="45"/>
      <c r="W66" s="45">
        <f t="shared" ref="W66:X66" si="71">V66*0.99</f>
        <v>0</v>
      </c>
      <c r="X66" s="45">
        <f t="shared" si="71"/>
        <v>0</v>
      </c>
      <c r="Y66" s="45"/>
      <c r="Z66" s="45">
        <f t="shared" si="65"/>
        <v>0</v>
      </c>
      <c r="AA66" s="46"/>
      <c r="AB66" s="59">
        <f t="shared" si="66"/>
        <v>0</v>
      </c>
      <c r="AC66" s="10">
        <f t="shared" si="67"/>
        <v>0</v>
      </c>
    </row>
    <row r="67" spans="1:29" x14ac:dyDescent="0.3">
      <c r="A67" s="44"/>
      <c r="B67" s="38"/>
      <c r="C67" s="38"/>
      <c r="D67" s="38"/>
      <c r="E67" s="38"/>
      <c r="F67" s="38"/>
      <c r="G67" s="45"/>
      <c r="H67" s="45">
        <f t="shared" ref="H67:I67" si="72">G67*0.99</f>
        <v>0</v>
      </c>
      <c r="I67" s="45">
        <f t="shared" si="72"/>
        <v>0</v>
      </c>
      <c r="J67" s="45"/>
      <c r="K67" s="45">
        <f t="shared" si="60"/>
        <v>0</v>
      </c>
      <c r="L67" s="46"/>
      <c r="M67" s="59">
        <f t="shared" si="61"/>
        <v>0</v>
      </c>
      <c r="N67" s="10">
        <f t="shared" si="62"/>
        <v>0</v>
      </c>
      <c r="P67" s="44"/>
      <c r="Q67" s="38"/>
      <c r="R67" s="38"/>
      <c r="S67" s="38"/>
      <c r="T67" s="38"/>
      <c r="U67" s="38"/>
      <c r="V67" s="45"/>
      <c r="W67" s="45">
        <f t="shared" ref="W67:X67" si="73">V67*0.99</f>
        <v>0</v>
      </c>
      <c r="X67" s="45">
        <f t="shared" si="73"/>
        <v>0</v>
      </c>
      <c r="Y67" s="45"/>
      <c r="Z67" s="45">
        <f t="shared" si="65"/>
        <v>0</v>
      </c>
      <c r="AA67" s="46"/>
      <c r="AB67" s="59">
        <f t="shared" si="66"/>
        <v>0</v>
      </c>
      <c r="AC67" s="10">
        <f t="shared" si="67"/>
        <v>0</v>
      </c>
    </row>
    <row r="68" spans="1:29" x14ac:dyDescent="0.3">
      <c r="A68" s="44"/>
      <c r="B68" s="38"/>
      <c r="C68" s="38"/>
      <c r="D68" s="38"/>
      <c r="E68" s="38"/>
      <c r="F68" s="38"/>
      <c r="G68" s="45"/>
      <c r="H68" s="45">
        <f t="shared" ref="H68:I68" si="74">G68*0.99</f>
        <v>0</v>
      </c>
      <c r="I68" s="45">
        <f t="shared" si="74"/>
        <v>0</v>
      </c>
      <c r="J68" s="45"/>
      <c r="K68" s="45">
        <f t="shared" si="60"/>
        <v>0</v>
      </c>
      <c r="L68" s="46"/>
      <c r="M68" s="59">
        <f t="shared" si="61"/>
        <v>0</v>
      </c>
      <c r="N68" s="10">
        <f t="shared" si="62"/>
        <v>0</v>
      </c>
      <c r="P68" s="44"/>
      <c r="Q68" s="38"/>
      <c r="R68" s="38"/>
      <c r="S68" s="38"/>
      <c r="T68" s="38"/>
      <c r="U68" s="38"/>
      <c r="V68" s="45"/>
      <c r="W68" s="45">
        <f t="shared" ref="W68:X68" si="75">V68*0.99</f>
        <v>0</v>
      </c>
      <c r="X68" s="45">
        <f t="shared" si="75"/>
        <v>0</v>
      </c>
      <c r="Y68" s="45"/>
      <c r="Z68" s="45">
        <f t="shared" si="65"/>
        <v>0</v>
      </c>
      <c r="AA68" s="46"/>
      <c r="AB68" s="59">
        <f t="shared" si="66"/>
        <v>0</v>
      </c>
      <c r="AC68" s="10">
        <f t="shared" si="67"/>
        <v>0</v>
      </c>
    </row>
    <row r="69" spans="1:29" x14ac:dyDescent="0.3">
      <c r="A69" s="44"/>
      <c r="B69" s="38"/>
      <c r="C69" s="38"/>
      <c r="D69" s="38"/>
      <c r="E69" s="38"/>
      <c r="F69" s="38"/>
      <c r="G69" s="45"/>
      <c r="H69" s="45">
        <f t="shared" ref="H69:I69" si="76">G69*0.99</f>
        <v>0</v>
      </c>
      <c r="I69" s="45">
        <f t="shared" si="76"/>
        <v>0</v>
      </c>
      <c r="J69" s="45"/>
      <c r="K69" s="45">
        <f t="shared" si="60"/>
        <v>0</v>
      </c>
      <c r="L69" s="46"/>
      <c r="M69" s="59">
        <f t="shared" si="61"/>
        <v>0</v>
      </c>
      <c r="N69" s="10">
        <f t="shared" si="62"/>
        <v>0</v>
      </c>
      <c r="P69" s="44"/>
      <c r="Q69" s="38"/>
      <c r="R69" s="38"/>
      <c r="S69" s="38"/>
      <c r="T69" s="38"/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3">
      <c r="A70" s="44"/>
      <c r="B70" s="38"/>
      <c r="C70" s="38"/>
      <c r="D70" s="38"/>
      <c r="E70" s="38"/>
      <c r="F70" s="38"/>
      <c r="G70" s="45"/>
      <c r="H70" s="45">
        <f t="shared" ref="H70:I70" si="78">G70*0.99</f>
        <v>0</v>
      </c>
      <c r="I70" s="45">
        <f t="shared" si="78"/>
        <v>0</v>
      </c>
      <c r="J70" s="45"/>
      <c r="K70" s="45">
        <f t="shared" si="60"/>
        <v>0</v>
      </c>
      <c r="L70" s="46"/>
      <c r="M70" s="59">
        <f t="shared" si="61"/>
        <v>0</v>
      </c>
      <c r="N70" s="10">
        <f t="shared" si="62"/>
        <v>0</v>
      </c>
      <c r="P70" s="44"/>
      <c r="Q70" s="38"/>
      <c r="R70" s="38"/>
      <c r="S70" s="38"/>
      <c r="T70" s="38"/>
      <c r="U70" s="38"/>
      <c r="V70" s="45"/>
      <c r="W70" s="45">
        <f t="shared" ref="W70:X70" si="79">V70*0.99</f>
        <v>0</v>
      </c>
      <c r="X70" s="45">
        <f t="shared" si="79"/>
        <v>0</v>
      </c>
      <c r="Y70" s="45"/>
      <c r="Z70" s="45">
        <f t="shared" si="65"/>
        <v>0</v>
      </c>
      <c r="AA70" s="46"/>
      <c r="AB70" s="59">
        <f t="shared" si="66"/>
        <v>0</v>
      </c>
      <c r="AC70" s="10">
        <f t="shared" si="67"/>
        <v>0</v>
      </c>
    </row>
    <row r="71" spans="1:29" x14ac:dyDescent="0.3">
      <c r="A71" s="44"/>
      <c r="B71" s="38"/>
      <c r="C71" s="38"/>
      <c r="D71" s="38"/>
      <c r="E71" s="38"/>
      <c r="F71" s="38"/>
      <c r="G71" s="45"/>
      <c r="H71" s="45">
        <f t="shared" ref="H71:I80" si="80">G71*0.99</f>
        <v>0</v>
      </c>
      <c r="I71" s="45">
        <f t="shared" si="80"/>
        <v>0</v>
      </c>
      <c r="J71" s="45"/>
      <c r="K71" s="45">
        <f t="shared" si="60"/>
        <v>0</v>
      </c>
      <c r="L71" s="46"/>
      <c r="M71" s="59">
        <f t="shared" si="61"/>
        <v>0</v>
      </c>
      <c r="N71" s="10">
        <f t="shared" si="62"/>
        <v>0</v>
      </c>
      <c r="P71" s="44"/>
      <c r="Q71" s="38"/>
      <c r="R71" s="38"/>
      <c r="S71" s="38"/>
      <c r="T71" s="38"/>
      <c r="U71" s="38"/>
      <c r="V71" s="45"/>
      <c r="W71" s="45">
        <f t="shared" ref="W71:X71" si="81">V71*0.99</f>
        <v>0</v>
      </c>
      <c r="X71" s="45">
        <f t="shared" si="81"/>
        <v>0</v>
      </c>
      <c r="Y71" s="45"/>
      <c r="Z71" s="45">
        <f t="shared" si="65"/>
        <v>0</v>
      </c>
      <c r="AA71" s="46"/>
      <c r="AB71" s="59">
        <f t="shared" si="66"/>
        <v>0</v>
      </c>
      <c r="AC71" s="10">
        <f t="shared" si="67"/>
        <v>0</v>
      </c>
    </row>
    <row r="72" spans="1:29" x14ac:dyDescent="0.3">
      <c r="A72" s="44"/>
      <c r="B72" s="38"/>
      <c r="C72" s="38"/>
      <c r="D72" s="38"/>
      <c r="E72" s="38"/>
      <c r="F72" s="38"/>
      <c r="G72" s="45"/>
      <c r="H72" s="45">
        <f t="shared" si="80"/>
        <v>0</v>
      </c>
      <c r="I72" s="45">
        <f t="shared" si="80"/>
        <v>0</v>
      </c>
      <c r="J72" s="45"/>
      <c r="K72" s="45">
        <f t="shared" si="60"/>
        <v>0</v>
      </c>
      <c r="L72" s="46"/>
      <c r="M72" s="59">
        <f t="shared" si="61"/>
        <v>0</v>
      </c>
      <c r="N72" s="10">
        <f t="shared" si="62"/>
        <v>0</v>
      </c>
      <c r="P72" s="44"/>
      <c r="Q72" s="38"/>
      <c r="R72" s="38"/>
      <c r="S72" s="38"/>
      <c r="T72" s="38"/>
      <c r="U72" s="38"/>
      <c r="V72" s="45"/>
      <c r="W72" s="45">
        <f t="shared" ref="W72:X72" si="82">V72*0.99</f>
        <v>0</v>
      </c>
      <c r="X72" s="45">
        <f t="shared" si="82"/>
        <v>0</v>
      </c>
      <c r="Y72" s="45"/>
      <c r="Z72" s="45">
        <f t="shared" si="65"/>
        <v>0</v>
      </c>
      <c r="AA72" s="46"/>
      <c r="AB72" s="59">
        <f t="shared" si="66"/>
        <v>0</v>
      </c>
      <c r="AC72" s="10">
        <f t="shared" si="67"/>
        <v>0</v>
      </c>
    </row>
    <row r="73" spans="1:29" x14ac:dyDescent="0.3">
      <c r="A73" s="44"/>
      <c r="B73" s="38"/>
      <c r="C73" s="38"/>
      <c r="D73" s="38"/>
      <c r="E73" s="38"/>
      <c r="F73" s="38"/>
      <c r="G73" s="45"/>
      <c r="H73" s="45">
        <f t="shared" si="80"/>
        <v>0</v>
      </c>
      <c r="I73" s="45">
        <f t="shared" si="80"/>
        <v>0</v>
      </c>
      <c r="J73" s="45"/>
      <c r="K73" s="45">
        <f t="shared" si="60"/>
        <v>0</v>
      </c>
      <c r="L73" s="46"/>
      <c r="M73" s="59">
        <f t="shared" si="61"/>
        <v>0</v>
      </c>
      <c r="N73" s="10">
        <f t="shared" si="62"/>
        <v>0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3">
      <c r="A74" s="44"/>
      <c r="B74" s="38"/>
      <c r="C74" s="38"/>
      <c r="D74" s="38"/>
      <c r="E74" s="38"/>
      <c r="F74" s="38"/>
      <c r="G74" s="45"/>
      <c r="H74" s="45">
        <f t="shared" si="80"/>
        <v>0</v>
      </c>
      <c r="I74" s="45">
        <f t="shared" si="80"/>
        <v>0</v>
      </c>
      <c r="J74" s="45"/>
      <c r="K74" s="45">
        <f t="shared" si="60"/>
        <v>0</v>
      </c>
      <c r="L74" s="46"/>
      <c r="M74" s="59">
        <f t="shared" si="61"/>
        <v>0</v>
      </c>
      <c r="N74" s="10">
        <f t="shared" si="62"/>
        <v>0</v>
      </c>
      <c r="P74" s="44"/>
      <c r="Q74" s="38"/>
      <c r="R74" s="38"/>
      <c r="S74" s="38"/>
      <c r="T74" s="38"/>
      <c r="U74" s="38"/>
      <c r="V74" s="45"/>
      <c r="W74" s="45">
        <f t="shared" ref="W74:X74" si="84">V74*0.99</f>
        <v>0</v>
      </c>
      <c r="X74" s="45">
        <f t="shared" si="84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3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62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5">V75*0.99</f>
        <v>0</v>
      </c>
      <c r="X75" s="45">
        <f t="shared" si="85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3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6">V76*0.99</f>
        <v>0</v>
      </c>
      <c r="X76" s="45">
        <f t="shared" si="86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3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7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8">V77*0.99</f>
        <v>0</v>
      </c>
      <c r="X77" s="45">
        <f t="shared" si="88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3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7"/>
        <v>0</v>
      </c>
      <c r="P78" s="44"/>
      <c r="Q78" s="38"/>
      <c r="R78" s="38"/>
      <c r="S78" s="38"/>
      <c r="T78" s="38"/>
      <c r="U78" s="38"/>
      <c r="V78" s="45"/>
      <c r="W78" s="45">
        <f t="shared" ref="W78:X78" si="89">V78*0.99</f>
        <v>0</v>
      </c>
      <c r="X78" s="45">
        <f t="shared" si="89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0">AB78*0.99</f>
        <v>0</v>
      </c>
    </row>
    <row r="79" spans="1:29" x14ac:dyDescent="0.3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7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1">V79*0.99</f>
        <v>0</v>
      </c>
      <c r="X79" s="45">
        <f t="shared" si="91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0"/>
        <v>0</v>
      </c>
    </row>
    <row r="80" spans="1:29" x14ac:dyDescent="0.3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7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2">V80*0.99</f>
        <v>0</v>
      </c>
      <c r="X80" s="45">
        <f t="shared" si="92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0"/>
        <v>0</v>
      </c>
    </row>
    <row r="81" spans="1:29" x14ac:dyDescent="0.3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3">V81*0.99</f>
        <v>0</v>
      </c>
      <c r="X81" s="45">
        <f t="shared" si="93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0"/>
        <v>0</v>
      </c>
    </row>
    <row r="82" spans="1:29" x14ac:dyDescent="0.3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297</v>
      </c>
      <c r="I82" s="13"/>
      <c r="J82" s="13" t="s">
        <v>82</v>
      </c>
      <c r="K82" s="13">
        <f>SUM(K62:K81)</f>
        <v>291.06</v>
      </c>
      <c r="L82" s="13"/>
      <c r="M82" s="13"/>
      <c r="N82" s="13">
        <f>SUM(N62:N81)</f>
        <v>291.08969999999999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3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294.02999999999997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0</v>
      </c>
      <c r="X83" s="13"/>
      <c r="Y83" s="13" t="s">
        <v>82</v>
      </c>
      <c r="Z83" s="13">
        <f>SUM(Z63:Z82)</f>
        <v>0</v>
      </c>
      <c r="AA83" s="13"/>
      <c r="AB83" s="13"/>
      <c r="AC83" s="13">
        <f>SUM(AC63:AC82)</f>
        <v>0</v>
      </c>
    </row>
    <row r="84" spans="1:29" ht="15.6" x14ac:dyDescent="0.3">
      <c r="A84" s="37"/>
      <c r="B84" s="38"/>
      <c r="C84" s="38"/>
      <c r="D84" s="38"/>
      <c r="E84" s="38"/>
      <c r="F84" s="38"/>
      <c r="G84" s="209" t="s">
        <v>18</v>
      </c>
      <c r="H84" s="210"/>
      <c r="I84" s="210"/>
      <c r="J84" s="211"/>
      <c r="K84" s="55"/>
      <c r="L84" s="42">
        <f>H83-K82</f>
        <v>2.9699999999999704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0</v>
      </c>
      <c r="X84" s="47"/>
      <c r="Y84" s="8"/>
      <c r="Z84" s="8"/>
      <c r="AA84" s="10"/>
      <c r="AB84" s="10"/>
      <c r="AC84" s="10"/>
    </row>
    <row r="85" spans="1:29" ht="15.6" x14ac:dyDescent="0.3">
      <c r="P85" s="37"/>
      <c r="Q85" s="38"/>
      <c r="R85" s="38"/>
      <c r="S85" s="38"/>
      <c r="T85" s="38"/>
      <c r="U85" s="38"/>
      <c r="V85" s="209" t="s">
        <v>18</v>
      </c>
      <c r="W85" s="210"/>
      <c r="X85" s="210"/>
      <c r="Y85" s="211"/>
      <c r="Z85" s="55"/>
      <c r="AA85" s="42">
        <f>W84-Z83</f>
        <v>0</v>
      </c>
      <c r="AB85" s="61"/>
      <c r="AC85" s="17"/>
    </row>
    <row r="91" spans="1:29" ht="25.8" x14ac:dyDescent="0.5">
      <c r="B91" s="207" t="s">
        <v>92</v>
      </c>
      <c r="C91" s="207"/>
      <c r="D91" s="207"/>
      <c r="E91" s="207"/>
      <c r="F91" s="207"/>
    </row>
    <row r="92" spans="1:29" ht="25.8" x14ac:dyDescent="0.5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07" t="s">
        <v>93</v>
      </c>
      <c r="R92" s="207"/>
      <c r="S92" s="207"/>
      <c r="T92" s="207"/>
      <c r="U92" s="207"/>
    </row>
    <row r="93" spans="1:29" x14ac:dyDescent="0.3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3">
      <c r="A94" s="44"/>
      <c r="B94" s="38"/>
      <c r="C94" s="38"/>
      <c r="D94" s="38"/>
      <c r="E94" s="38"/>
      <c r="F94" s="38"/>
      <c r="G94" s="45"/>
      <c r="H94" s="45">
        <f t="shared" ref="H94:I94" si="94">G94*0.99</f>
        <v>0</v>
      </c>
      <c r="I94" s="45">
        <f t="shared" si="94"/>
        <v>0</v>
      </c>
      <c r="J94" s="45"/>
      <c r="K94" s="45">
        <f t="shared" ref="K94:K111" si="95">H94*0.98</f>
        <v>0</v>
      </c>
      <c r="L94" s="46"/>
      <c r="M94" s="59">
        <f t="shared" ref="M94:M111" si="96">I94-J94</f>
        <v>0</v>
      </c>
      <c r="N94" s="10">
        <f t="shared" ref="N94:N106" si="97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3">
      <c r="A95" s="44"/>
      <c r="B95" s="38"/>
      <c r="C95" s="38"/>
      <c r="D95" s="38"/>
      <c r="E95" s="38"/>
      <c r="F95" s="38"/>
      <c r="G95" s="45"/>
      <c r="H95" s="45">
        <f t="shared" ref="H95:I95" si="98">G95*0.99</f>
        <v>0</v>
      </c>
      <c r="I95" s="45">
        <f t="shared" si="98"/>
        <v>0</v>
      </c>
      <c r="J95" s="45"/>
      <c r="K95" s="45">
        <f t="shared" si="95"/>
        <v>0</v>
      </c>
      <c r="L95" s="46"/>
      <c r="M95" s="59">
        <f t="shared" si="96"/>
        <v>0</v>
      </c>
      <c r="N95" s="10">
        <f t="shared" si="97"/>
        <v>0</v>
      </c>
      <c r="P95" s="44"/>
      <c r="Q95" s="38"/>
      <c r="R95" s="38"/>
      <c r="S95" s="38"/>
      <c r="T95" s="38"/>
      <c r="U95" s="38"/>
      <c r="V95" s="45"/>
      <c r="W95" s="45">
        <f t="shared" ref="W95:X95" si="99">V95*0.99</f>
        <v>0</v>
      </c>
      <c r="X95" s="45">
        <f t="shared" si="99"/>
        <v>0</v>
      </c>
      <c r="Y95" s="45"/>
      <c r="Z95" s="45">
        <f t="shared" ref="Z95:Z112" si="100">W95*0.98</f>
        <v>0</v>
      </c>
      <c r="AA95" s="46"/>
      <c r="AB95" s="59">
        <f t="shared" ref="AB95:AB112" si="101">X95-Y95</f>
        <v>0</v>
      </c>
      <c r="AC95" s="10">
        <f t="shared" ref="AC95:AC107" si="102">AB95*0.99</f>
        <v>0</v>
      </c>
    </row>
    <row r="96" spans="1:29" x14ac:dyDescent="0.3">
      <c r="A96" s="44"/>
      <c r="B96" s="38"/>
      <c r="C96" s="38"/>
      <c r="D96" s="38"/>
      <c r="E96" s="38"/>
      <c r="F96" s="38"/>
      <c r="G96" s="45"/>
      <c r="H96" s="45">
        <f t="shared" ref="H96:I96" si="103">G96*0.99</f>
        <v>0</v>
      </c>
      <c r="I96" s="45">
        <f t="shared" si="103"/>
        <v>0</v>
      </c>
      <c r="J96" s="45"/>
      <c r="K96" s="45">
        <f t="shared" si="95"/>
        <v>0</v>
      </c>
      <c r="L96" s="46"/>
      <c r="M96" s="59">
        <f t="shared" si="96"/>
        <v>0</v>
      </c>
      <c r="N96" s="10">
        <f t="shared" si="97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4">V96*0.99</f>
        <v>0</v>
      </c>
      <c r="X96" s="45">
        <f t="shared" si="104"/>
        <v>0</v>
      </c>
      <c r="Y96" s="45"/>
      <c r="Z96" s="45">
        <f t="shared" si="100"/>
        <v>0</v>
      </c>
      <c r="AA96" s="46"/>
      <c r="AB96" s="59">
        <f t="shared" si="101"/>
        <v>0</v>
      </c>
      <c r="AC96" s="10">
        <f t="shared" si="102"/>
        <v>0</v>
      </c>
    </row>
    <row r="97" spans="1:29" x14ac:dyDescent="0.3">
      <c r="A97" s="44"/>
      <c r="B97" s="38"/>
      <c r="C97" s="38"/>
      <c r="D97" s="38"/>
      <c r="E97" s="38"/>
      <c r="F97" s="38"/>
      <c r="G97" s="45"/>
      <c r="H97" s="45">
        <f t="shared" ref="H97:I97" si="105">G97*0.99</f>
        <v>0</v>
      </c>
      <c r="I97" s="45">
        <f t="shared" si="105"/>
        <v>0</v>
      </c>
      <c r="J97" s="45"/>
      <c r="K97" s="45">
        <f t="shared" si="95"/>
        <v>0</v>
      </c>
      <c r="L97" s="46"/>
      <c r="M97" s="59">
        <f t="shared" si="96"/>
        <v>0</v>
      </c>
      <c r="N97" s="10">
        <f t="shared" si="97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6">V97*0.99</f>
        <v>0</v>
      </c>
      <c r="X97" s="45">
        <f t="shared" si="106"/>
        <v>0</v>
      </c>
      <c r="Y97" s="45"/>
      <c r="Z97" s="45">
        <f t="shared" si="100"/>
        <v>0</v>
      </c>
      <c r="AA97" s="46"/>
      <c r="AB97" s="59">
        <f t="shared" si="101"/>
        <v>0</v>
      </c>
      <c r="AC97" s="10">
        <f t="shared" si="102"/>
        <v>0</v>
      </c>
    </row>
    <row r="98" spans="1:29" x14ac:dyDescent="0.3">
      <c r="A98" s="44"/>
      <c r="B98" s="38"/>
      <c r="C98" s="38"/>
      <c r="D98" s="38"/>
      <c r="E98" s="38"/>
      <c r="F98" s="38"/>
      <c r="G98" s="45"/>
      <c r="H98" s="45">
        <f t="shared" ref="H98:I98" si="107">G98*0.99</f>
        <v>0</v>
      </c>
      <c r="I98" s="45">
        <f t="shared" si="107"/>
        <v>0</v>
      </c>
      <c r="J98" s="45"/>
      <c r="K98" s="45">
        <f t="shared" si="95"/>
        <v>0</v>
      </c>
      <c r="L98" s="46"/>
      <c r="M98" s="59">
        <f t="shared" si="96"/>
        <v>0</v>
      </c>
      <c r="N98" s="10">
        <f t="shared" si="97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8">V98*0.99</f>
        <v>0</v>
      </c>
      <c r="X98" s="45">
        <f t="shared" si="108"/>
        <v>0</v>
      </c>
      <c r="Y98" s="45"/>
      <c r="Z98" s="45">
        <f t="shared" si="100"/>
        <v>0</v>
      </c>
      <c r="AA98" s="46"/>
      <c r="AB98" s="59">
        <f t="shared" si="101"/>
        <v>0</v>
      </c>
      <c r="AC98" s="10">
        <f t="shared" si="102"/>
        <v>0</v>
      </c>
    </row>
    <row r="99" spans="1:29" x14ac:dyDescent="0.3">
      <c r="A99" s="44"/>
      <c r="B99" s="38"/>
      <c r="C99" s="38"/>
      <c r="D99" s="38"/>
      <c r="E99" s="38"/>
      <c r="F99" s="38"/>
      <c r="G99" s="45"/>
      <c r="H99" s="45">
        <f t="shared" ref="H99:I99" si="109">G99*0.99</f>
        <v>0</v>
      </c>
      <c r="I99" s="45">
        <f t="shared" si="109"/>
        <v>0</v>
      </c>
      <c r="J99" s="45"/>
      <c r="K99" s="45">
        <f t="shared" si="95"/>
        <v>0</v>
      </c>
      <c r="L99" s="46"/>
      <c r="M99" s="59">
        <f t="shared" si="96"/>
        <v>0</v>
      </c>
      <c r="N99" s="10">
        <f t="shared" si="97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0">V99*0.99</f>
        <v>0</v>
      </c>
      <c r="X99" s="45">
        <f t="shared" si="110"/>
        <v>0</v>
      </c>
      <c r="Y99" s="45"/>
      <c r="Z99" s="45">
        <f t="shared" si="100"/>
        <v>0</v>
      </c>
      <c r="AA99" s="46"/>
      <c r="AB99" s="59">
        <f t="shared" si="101"/>
        <v>0</v>
      </c>
      <c r="AC99" s="10">
        <f t="shared" si="102"/>
        <v>0</v>
      </c>
    </row>
    <row r="100" spans="1:29" x14ac:dyDescent="0.3">
      <c r="A100" s="44"/>
      <c r="B100" s="38"/>
      <c r="C100" s="38"/>
      <c r="D100" s="38"/>
      <c r="E100" s="38"/>
      <c r="F100" s="38"/>
      <c r="G100" s="45"/>
      <c r="H100" s="45">
        <f t="shared" ref="H100:I100" si="111">G100*0.99</f>
        <v>0</v>
      </c>
      <c r="I100" s="45">
        <f t="shared" si="111"/>
        <v>0</v>
      </c>
      <c r="J100" s="45"/>
      <c r="K100" s="45">
        <f t="shared" si="95"/>
        <v>0</v>
      </c>
      <c r="L100" s="46"/>
      <c r="M100" s="59">
        <f t="shared" si="96"/>
        <v>0</v>
      </c>
      <c r="N100" s="10">
        <f t="shared" si="97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2">V100*0.99</f>
        <v>0</v>
      </c>
      <c r="X100" s="45">
        <f t="shared" si="112"/>
        <v>0</v>
      </c>
      <c r="Y100" s="45"/>
      <c r="Z100" s="45">
        <f t="shared" si="100"/>
        <v>0</v>
      </c>
      <c r="AA100" s="46"/>
      <c r="AB100" s="59">
        <f t="shared" si="101"/>
        <v>0</v>
      </c>
      <c r="AC100" s="10">
        <f t="shared" si="102"/>
        <v>0</v>
      </c>
    </row>
    <row r="101" spans="1:29" x14ac:dyDescent="0.3">
      <c r="A101" s="44"/>
      <c r="B101" s="38"/>
      <c r="C101" s="38"/>
      <c r="D101" s="38"/>
      <c r="E101" s="38"/>
      <c r="F101" s="38"/>
      <c r="G101" s="45"/>
      <c r="H101" s="45">
        <f t="shared" ref="H101:I101" si="113">G101*0.99</f>
        <v>0</v>
      </c>
      <c r="I101" s="45">
        <f t="shared" si="113"/>
        <v>0</v>
      </c>
      <c r="J101" s="45"/>
      <c r="K101" s="45">
        <f t="shared" si="95"/>
        <v>0</v>
      </c>
      <c r="L101" s="46"/>
      <c r="M101" s="59">
        <f t="shared" si="96"/>
        <v>0</v>
      </c>
      <c r="N101" s="10">
        <f t="shared" si="97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4">V101*0.99</f>
        <v>0</v>
      </c>
      <c r="X101" s="45">
        <f t="shared" si="114"/>
        <v>0</v>
      </c>
      <c r="Y101" s="45"/>
      <c r="Z101" s="45">
        <f t="shared" si="100"/>
        <v>0</v>
      </c>
      <c r="AA101" s="46"/>
      <c r="AB101" s="59">
        <f t="shared" si="101"/>
        <v>0</v>
      </c>
      <c r="AC101" s="10">
        <f t="shared" si="102"/>
        <v>0</v>
      </c>
    </row>
    <row r="102" spans="1:29" x14ac:dyDescent="0.3">
      <c r="A102" s="44"/>
      <c r="B102" s="38"/>
      <c r="C102" s="38"/>
      <c r="D102" s="38"/>
      <c r="E102" s="38"/>
      <c r="F102" s="38"/>
      <c r="G102" s="45"/>
      <c r="H102" s="45">
        <f t="shared" ref="H102:I111" si="115">G102*0.99</f>
        <v>0</v>
      </c>
      <c r="I102" s="45">
        <f t="shared" si="115"/>
        <v>0</v>
      </c>
      <c r="J102" s="45"/>
      <c r="K102" s="45">
        <f t="shared" si="95"/>
        <v>0</v>
      </c>
      <c r="L102" s="46"/>
      <c r="M102" s="59">
        <f t="shared" si="96"/>
        <v>0</v>
      </c>
      <c r="N102" s="10">
        <f t="shared" si="97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6">V102*0.99</f>
        <v>0</v>
      </c>
      <c r="X102" s="45">
        <f t="shared" si="116"/>
        <v>0</v>
      </c>
      <c r="Y102" s="45"/>
      <c r="Z102" s="45">
        <f t="shared" si="100"/>
        <v>0</v>
      </c>
      <c r="AA102" s="46"/>
      <c r="AB102" s="59">
        <f t="shared" si="101"/>
        <v>0</v>
      </c>
      <c r="AC102" s="10">
        <f t="shared" si="102"/>
        <v>0</v>
      </c>
    </row>
    <row r="103" spans="1:29" x14ac:dyDescent="0.3">
      <c r="A103" s="44"/>
      <c r="B103" s="38"/>
      <c r="C103" s="38"/>
      <c r="D103" s="38"/>
      <c r="E103" s="38"/>
      <c r="F103" s="38"/>
      <c r="G103" s="45"/>
      <c r="H103" s="45">
        <f t="shared" si="115"/>
        <v>0</v>
      </c>
      <c r="I103" s="45">
        <f t="shared" si="115"/>
        <v>0</v>
      </c>
      <c r="J103" s="45"/>
      <c r="K103" s="45">
        <f t="shared" si="95"/>
        <v>0</v>
      </c>
      <c r="L103" s="46"/>
      <c r="M103" s="59">
        <f t="shared" si="96"/>
        <v>0</v>
      </c>
      <c r="N103" s="10">
        <f t="shared" si="97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7">V103*0.99</f>
        <v>0</v>
      </c>
      <c r="X103" s="45">
        <f t="shared" si="117"/>
        <v>0</v>
      </c>
      <c r="Y103" s="45"/>
      <c r="Z103" s="45">
        <f t="shared" si="100"/>
        <v>0</v>
      </c>
      <c r="AA103" s="46"/>
      <c r="AB103" s="59">
        <f t="shared" si="101"/>
        <v>0</v>
      </c>
      <c r="AC103" s="10">
        <f t="shared" si="102"/>
        <v>0</v>
      </c>
    </row>
    <row r="104" spans="1:29" x14ac:dyDescent="0.3">
      <c r="A104" s="44"/>
      <c r="B104" s="38"/>
      <c r="C104" s="38"/>
      <c r="D104" s="38"/>
      <c r="E104" s="38"/>
      <c r="F104" s="38"/>
      <c r="G104" s="45"/>
      <c r="H104" s="45">
        <f t="shared" si="115"/>
        <v>0</v>
      </c>
      <c r="I104" s="45">
        <f t="shared" si="115"/>
        <v>0</v>
      </c>
      <c r="J104" s="45"/>
      <c r="K104" s="45">
        <f t="shared" si="95"/>
        <v>0</v>
      </c>
      <c r="L104" s="46"/>
      <c r="M104" s="59">
        <f t="shared" si="96"/>
        <v>0</v>
      </c>
      <c r="N104" s="10">
        <f t="shared" si="97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8">V104*0.99</f>
        <v>0</v>
      </c>
      <c r="X104" s="45">
        <f t="shared" si="118"/>
        <v>0</v>
      </c>
      <c r="Y104" s="45"/>
      <c r="Z104" s="45">
        <f t="shared" si="100"/>
        <v>0</v>
      </c>
      <c r="AA104" s="46"/>
      <c r="AB104" s="59">
        <f t="shared" si="101"/>
        <v>0</v>
      </c>
      <c r="AC104" s="10">
        <f t="shared" si="102"/>
        <v>0</v>
      </c>
    </row>
    <row r="105" spans="1:29" x14ac:dyDescent="0.3">
      <c r="A105" s="44"/>
      <c r="B105" s="38"/>
      <c r="C105" s="38"/>
      <c r="D105" s="38"/>
      <c r="E105" s="38"/>
      <c r="F105" s="38"/>
      <c r="G105" s="45"/>
      <c r="H105" s="45">
        <f t="shared" si="115"/>
        <v>0</v>
      </c>
      <c r="I105" s="45">
        <f t="shared" si="115"/>
        <v>0</v>
      </c>
      <c r="J105" s="45"/>
      <c r="K105" s="45">
        <f t="shared" si="95"/>
        <v>0</v>
      </c>
      <c r="L105" s="46"/>
      <c r="M105" s="59">
        <f t="shared" si="96"/>
        <v>0</v>
      </c>
      <c r="N105" s="10">
        <f t="shared" si="97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19">V105*0.99</f>
        <v>0</v>
      </c>
      <c r="X105" s="45">
        <f t="shared" si="119"/>
        <v>0</v>
      </c>
      <c r="Y105" s="45"/>
      <c r="Z105" s="45">
        <f t="shared" si="100"/>
        <v>0</v>
      </c>
      <c r="AA105" s="46"/>
      <c r="AB105" s="59">
        <f t="shared" si="101"/>
        <v>0</v>
      </c>
      <c r="AC105" s="10">
        <f t="shared" si="102"/>
        <v>0</v>
      </c>
    </row>
    <row r="106" spans="1:29" x14ac:dyDescent="0.3">
      <c r="A106" s="44"/>
      <c r="B106" s="38"/>
      <c r="C106" s="38"/>
      <c r="D106" s="38"/>
      <c r="E106" s="38"/>
      <c r="F106" s="38"/>
      <c r="G106" s="45"/>
      <c r="H106" s="45">
        <f t="shared" si="115"/>
        <v>0</v>
      </c>
      <c r="I106" s="45">
        <f t="shared" si="115"/>
        <v>0</v>
      </c>
      <c r="J106" s="45"/>
      <c r="K106" s="45">
        <f t="shared" si="95"/>
        <v>0</v>
      </c>
      <c r="L106" s="46"/>
      <c r="M106" s="59">
        <f t="shared" si="96"/>
        <v>0</v>
      </c>
      <c r="N106" s="10">
        <f t="shared" si="97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0">V106*0.99</f>
        <v>0</v>
      </c>
      <c r="X106" s="45">
        <f t="shared" si="120"/>
        <v>0</v>
      </c>
      <c r="Y106" s="45"/>
      <c r="Z106" s="45">
        <f t="shared" si="100"/>
        <v>0</v>
      </c>
      <c r="AA106" s="46"/>
      <c r="AB106" s="59">
        <f t="shared" si="101"/>
        <v>0</v>
      </c>
      <c r="AC106" s="10">
        <f t="shared" si="102"/>
        <v>0</v>
      </c>
    </row>
    <row r="107" spans="1:29" x14ac:dyDescent="0.3">
      <c r="A107" s="44"/>
      <c r="B107" s="38"/>
      <c r="C107" s="38"/>
      <c r="D107" s="38"/>
      <c r="E107" s="38"/>
      <c r="F107" s="38"/>
      <c r="G107" s="45"/>
      <c r="H107" s="45">
        <f t="shared" si="115"/>
        <v>0</v>
      </c>
      <c r="I107" s="45">
        <f t="shared" si="115"/>
        <v>0</v>
      </c>
      <c r="J107" s="60"/>
      <c r="K107" s="45">
        <f t="shared" si="95"/>
        <v>0</v>
      </c>
      <c r="L107" s="46"/>
      <c r="M107" s="59">
        <f t="shared" si="96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1">V107*0.99</f>
        <v>0</v>
      </c>
      <c r="X107" s="45">
        <f t="shared" si="121"/>
        <v>0</v>
      </c>
      <c r="Y107" s="45"/>
      <c r="Z107" s="45">
        <f t="shared" si="100"/>
        <v>0</v>
      </c>
      <c r="AA107" s="46"/>
      <c r="AB107" s="59">
        <f t="shared" si="101"/>
        <v>0</v>
      </c>
      <c r="AC107" s="10">
        <f t="shared" si="102"/>
        <v>0</v>
      </c>
    </row>
    <row r="108" spans="1:29" x14ac:dyDescent="0.3">
      <c r="A108" s="44"/>
      <c r="B108" s="38"/>
      <c r="C108" s="38"/>
      <c r="D108" s="38"/>
      <c r="E108" s="38"/>
      <c r="F108" s="38"/>
      <c r="G108" s="45"/>
      <c r="H108" s="45">
        <f t="shared" si="115"/>
        <v>0</v>
      </c>
      <c r="I108" s="45">
        <f t="shared" si="115"/>
        <v>0</v>
      </c>
      <c r="J108" s="60"/>
      <c r="K108" s="45">
        <f t="shared" si="95"/>
        <v>0</v>
      </c>
      <c r="L108" s="46"/>
      <c r="M108" s="59">
        <f t="shared" si="96"/>
        <v>0</v>
      </c>
      <c r="N108" s="10">
        <f t="shared" ref="N108:N111" si="122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3">V108*0.99</f>
        <v>0</v>
      </c>
      <c r="X108" s="45">
        <f t="shared" si="123"/>
        <v>0</v>
      </c>
      <c r="Y108" s="60"/>
      <c r="Z108" s="45">
        <f t="shared" si="100"/>
        <v>0</v>
      </c>
      <c r="AA108" s="46"/>
      <c r="AB108" s="59">
        <f t="shared" si="101"/>
        <v>0</v>
      </c>
      <c r="AC108" s="10">
        <f>AB108*0.99</f>
        <v>0</v>
      </c>
    </row>
    <row r="109" spans="1:29" x14ac:dyDescent="0.3">
      <c r="A109" s="44"/>
      <c r="B109" s="38"/>
      <c r="C109" s="38"/>
      <c r="D109" s="38"/>
      <c r="E109" s="38"/>
      <c r="F109" s="38"/>
      <c r="G109" s="45"/>
      <c r="H109" s="45">
        <f t="shared" si="115"/>
        <v>0</v>
      </c>
      <c r="I109" s="45">
        <f t="shared" si="115"/>
        <v>0</v>
      </c>
      <c r="J109" s="45"/>
      <c r="K109" s="45">
        <f t="shared" si="95"/>
        <v>0</v>
      </c>
      <c r="L109" s="46"/>
      <c r="M109" s="59">
        <f t="shared" si="96"/>
        <v>0</v>
      </c>
      <c r="N109" s="10">
        <f t="shared" si="122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4">V109*0.99</f>
        <v>0</v>
      </c>
      <c r="X109" s="45">
        <f t="shared" si="124"/>
        <v>0</v>
      </c>
      <c r="Y109" s="60"/>
      <c r="Z109" s="45">
        <f t="shared" si="100"/>
        <v>0</v>
      </c>
      <c r="AA109" s="46"/>
      <c r="AB109" s="59">
        <f t="shared" si="101"/>
        <v>0</v>
      </c>
      <c r="AC109" s="10">
        <f t="shared" ref="AC109:AC112" si="125">AB109*0.99</f>
        <v>0</v>
      </c>
    </row>
    <row r="110" spans="1:29" x14ac:dyDescent="0.3">
      <c r="A110" s="44"/>
      <c r="B110" s="38"/>
      <c r="C110" s="38"/>
      <c r="D110" s="38"/>
      <c r="E110" s="38"/>
      <c r="F110" s="38"/>
      <c r="G110" s="45"/>
      <c r="H110" s="45">
        <f t="shared" si="115"/>
        <v>0</v>
      </c>
      <c r="I110" s="45">
        <f t="shared" si="115"/>
        <v>0</v>
      </c>
      <c r="J110" s="38"/>
      <c r="K110" s="45">
        <f t="shared" si="95"/>
        <v>0</v>
      </c>
      <c r="L110" s="46"/>
      <c r="M110" s="59">
        <f t="shared" si="96"/>
        <v>0</v>
      </c>
      <c r="N110" s="10">
        <f t="shared" si="122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6">V110*0.99</f>
        <v>0</v>
      </c>
      <c r="X110" s="45">
        <f t="shared" si="126"/>
        <v>0</v>
      </c>
      <c r="Y110" s="45"/>
      <c r="Z110" s="45">
        <f t="shared" si="100"/>
        <v>0</v>
      </c>
      <c r="AA110" s="46"/>
      <c r="AB110" s="59">
        <f t="shared" si="101"/>
        <v>0</v>
      </c>
      <c r="AC110" s="10">
        <f t="shared" si="125"/>
        <v>0</v>
      </c>
    </row>
    <row r="111" spans="1:29" x14ac:dyDescent="0.3">
      <c r="A111" s="44"/>
      <c r="B111" s="38"/>
      <c r="C111" s="38"/>
      <c r="D111" s="38"/>
      <c r="E111" s="38"/>
      <c r="F111" s="38"/>
      <c r="G111" s="45"/>
      <c r="H111" s="45">
        <f t="shared" si="115"/>
        <v>0</v>
      </c>
      <c r="I111" s="45">
        <f t="shared" si="115"/>
        <v>0</v>
      </c>
      <c r="J111" s="38"/>
      <c r="K111" s="45">
        <f t="shared" si="95"/>
        <v>0</v>
      </c>
      <c r="L111" s="46"/>
      <c r="M111" s="59">
        <f t="shared" si="96"/>
        <v>0</v>
      </c>
      <c r="N111" s="10">
        <f t="shared" si="122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7">V111*0.99</f>
        <v>0</v>
      </c>
      <c r="X111" s="45">
        <f t="shared" si="127"/>
        <v>0</v>
      </c>
      <c r="Y111" s="38"/>
      <c r="Z111" s="45">
        <f t="shared" si="100"/>
        <v>0</v>
      </c>
      <c r="AA111" s="46"/>
      <c r="AB111" s="59">
        <f t="shared" si="101"/>
        <v>0</v>
      </c>
      <c r="AC111" s="10">
        <f t="shared" si="125"/>
        <v>0</v>
      </c>
    </row>
    <row r="112" spans="1:29" x14ac:dyDescent="0.3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8">V112*0.99</f>
        <v>0</v>
      </c>
      <c r="X112" s="45">
        <f t="shared" si="128"/>
        <v>0</v>
      </c>
      <c r="Y112" s="38"/>
      <c r="Z112" s="45">
        <f t="shared" si="100"/>
        <v>0</v>
      </c>
      <c r="AA112" s="46"/>
      <c r="AB112" s="59">
        <f t="shared" si="101"/>
        <v>0</v>
      </c>
      <c r="AC112" s="10">
        <f t="shared" si="125"/>
        <v>0</v>
      </c>
    </row>
    <row r="113" spans="1:29" x14ac:dyDescent="0.3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3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6" x14ac:dyDescent="0.3">
      <c r="A115" s="37"/>
      <c r="B115" s="38"/>
      <c r="C115" s="38"/>
      <c r="D115" s="38"/>
      <c r="E115" s="38"/>
      <c r="F115" s="38"/>
      <c r="G115" s="209" t="s">
        <v>18</v>
      </c>
      <c r="H115" s="210"/>
      <c r="I115" s="210"/>
      <c r="J115" s="211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6" x14ac:dyDescent="0.3">
      <c r="P116" s="37"/>
      <c r="Q116" s="38"/>
      <c r="R116" s="38"/>
      <c r="S116" s="38"/>
      <c r="T116" s="38"/>
      <c r="U116" s="38"/>
      <c r="V116" s="209" t="s">
        <v>18</v>
      </c>
      <c r="W116" s="210"/>
      <c r="X116" s="210"/>
      <c r="Y116" s="211"/>
      <c r="Z116" s="55"/>
      <c r="AA116" s="42">
        <f>W115-Z114</f>
        <v>0</v>
      </c>
      <c r="AB116" s="61"/>
      <c r="AC116" s="17"/>
    </row>
    <row r="123" spans="1:29" ht="25.8" x14ac:dyDescent="0.5">
      <c r="B123" s="207" t="s">
        <v>94</v>
      </c>
      <c r="C123" s="207"/>
      <c r="D123" s="207"/>
      <c r="E123" s="207"/>
      <c r="F123" s="207"/>
    </row>
    <row r="124" spans="1:29" ht="25.8" x14ac:dyDescent="0.5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07" t="s">
        <v>99</v>
      </c>
      <c r="R124" s="207"/>
      <c r="S124" s="207"/>
      <c r="T124" s="207"/>
      <c r="U124" s="207"/>
    </row>
    <row r="125" spans="1:29" x14ac:dyDescent="0.3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3">
      <c r="A126" s="44"/>
      <c r="B126" s="38"/>
      <c r="C126" s="38"/>
      <c r="D126" s="38"/>
      <c r="E126" s="38"/>
      <c r="F126" s="38"/>
      <c r="G126" s="45"/>
      <c r="H126" s="45">
        <f t="shared" ref="H126:I126" si="129">G126*0.99</f>
        <v>0</v>
      </c>
      <c r="I126" s="45">
        <f t="shared" si="129"/>
        <v>0</v>
      </c>
      <c r="J126" s="45"/>
      <c r="K126" s="45">
        <f t="shared" ref="K126:K143" si="130">H126*0.98</f>
        <v>0</v>
      </c>
      <c r="L126" s="46"/>
      <c r="M126" s="59">
        <f t="shared" ref="M126:M143" si="131">I126-J126</f>
        <v>0</v>
      </c>
      <c r="N126" s="10">
        <f t="shared" ref="N126:N138" si="132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3">
      <c r="A127" s="44"/>
      <c r="B127" s="38"/>
      <c r="C127" s="38"/>
      <c r="D127" s="38"/>
      <c r="E127" s="38"/>
      <c r="F127" s="38"/>
      <c r="G127" s="45"/>
      <c r="H127" s="45">
        <f t="shared" ref="H127:I127" si="133">G127*0.99</f>
        <v>0</v>
      </c>
      <c r="I127" s="45">
        <f t="shared" si="133"/>
        <v>0</v>
      </c>
      <c r="J127" s="45"/>
      <c r="K127" s="45">
        <f t="shared" si="130"/>
        <v>0</v>
      </c>
      <c r="L127" s="46"/>
      <c r="M127" s="59">
        <f t="shared" si="131"/>
        <v>0</v>
      </c>
      <c r="N127" s="10">
        <f t="shared" si="132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4">V127*0.99</f>
        <v>0</v>
      </c>
      <c r="X127" s="45">
        <f t="shared" si="134"/>
        <v>0</v>
      </c>
      <c r="Y127" s="45"/>
      <c r="Z127" s="45">
        <f t="shared" ref="Z127:Z144" si="135">W127*0.98</f>
        <v>0</v>
      </c>
      <c r="AA127" s="46"/>
      <c r="AB127" s="59">
        <f t="shared" ref="AB127:AB144" si="136">X127-Y127</f>
        <v>0</v>
      </c>
      <c r="AC127" s="10">
        <f t="shared" ref="AC127:AC139" si="137">AB127*0.99</f>
        <v>0</v>
      </c>
    </row>
    <row r="128" spans="1:29" x14ac:dyDescent="0.3">
      <c r="A128" s="44"/>
      <c r="B128" s="38"/>
      <c r="C128" s="38"/>
      <c r="D128" s="38"/>
      <c r="E128" s="38"/>
      <c r="F128" s="38"/>
      <c r="G128" s="45"/>
      <c r="H128" s="45">
        <f t="shared" ref="H128:I128" si="138">G128*0.99</f>
        <v>0</v>
      </c>
      <c r="I128" s="45">
        <f t="shared" si="138"/>
        <v>0</v>
      </c>
      <c r="J128" s="45"/>
      <c r="K128" s="45">
        <f t="shared" si="130"/>
        <v>0</v>
      </c>
      <c r="L128" s="46"/>
      <c r="M128" s="59">
        <f t="shared" si="131"/>
        <v>0</v>
      </c>
      <c r="N128" s="10">
        <f t="shared" si="132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39">V128*0.99</f>
        <v>0</v>
      </c>
      <c r="X128" s="45">
        <f t="shared" si="139"/>
        <v>0</v>
      </c>
      <c r="Y128" s="45"/>
      <c r="Z128" s="45">
        <f t="shared" si="135"/>
        <v>0</v>
      </c>
      <c r="AA128" s="46"/>
      <c r="AB128" s="59">
        <f t="shared" si="136"/>
        <v>0</v>
      </c>
      <c r="AC128" s="10">
        <f t="shared" si="137"/>
        <v>0</v>
      </c>
    </row>
    <row r="129" spans="1:29" x14ac:dyDescent="0.3">
      <c r="A129" s="44"/>
      <c r="B129" s="38"/>
      <c r="C129" s="38"/>
      <c r="D129" s="38"/>
      <c r="E129" s="38"/>
      <c r="F129" s="38"/>
      <c r="G129" s="45"/>
      <c r="H129" s="45">
        <f t="shared" ref="H129:I129" si="140">G129*0.99</f>
        <v>0</v>
      </c>
      <c r="I129" s="45">
        <f t="shared" si="140"/>
        <v>0</v>
      </c>
      <c r="J129" s="45"/>
      <c r="K129" s="45">
        <f t="shared" si="130"/>
        <v>0</v>
      </c>
      <c r="L129" s="46"/>
      <c r="M129" s="59">
        <f t="shared" si="131"/>
        <v>0</v>
      </c>
      <c r="N129" s="10">
        <f t="shared" si="132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1">V129*0.99</f>
        <v>0</v>
      </c>
      <c r="X129" s="45">
        <f t="shared" si="141"/>
        <v>0</v>
      </c>
      <c r="Y129" s="45"/>
      <c r="Z129" s="45">
        <f t="shared" si="135"/>
        <v>0</v>
      </c>
      <c r="AA129" s="46"/>
      <c r="AB129" s="59">
        <f t="shared" si="136"/>
        <v>0</v>
      </c>
      <c r="AC129" s="10">
        <f t="shared" si="137"/>
        <v>0</v>
      </c>
    </row>
    <row r="130" spans="1:29" x14ac:dyDescent="0.3">
      <c r="A130" s="44"/>
      <c r="B130" s="38"/>
      <c r="C130" s="38"/>
      <c r="D130" s="38"/>
      <c r="E130" s="38"/>
      <c r="F130" s="38"/>
      <c r="G130" s="45"/>
      <c r="H130" s="45">
        <f t="shared" ref="H130:I130" si="142">G130*0.99</f>
        <v>0</v>
      </c>
      <c r="I130" s="45">
        <f t="shared" si="142"/>
        <v>0</v>
      </c>
      <c r="J130" s="45"/>
      <c r="K130" s="45">
        <f t="shared" si="130"/>
        <v>0</v>
      </c>
      <c r="L130" s="46"/>
      <c r="M130" s="59">
        <f t="shared" si="131"/>
        <v>0</v>
      </c>
      <c r="N130" s="10">
        <f t="shared" si="132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3">V130*0.99</f>
        <v>0</v>
      </c>
      <c r="X130" s="45">
        <f t="shared" si="143"/>
        <v>0</v>
      </c>
      <c r="Y130" s="45"/>
      <c r="Z130" s="45">
        <f t="shared" si="135"/>
        <v>0</v>
      </c>
      <c r="AA130" s="46"/>
      <c r="AB130" s="59">
        <f t="shared" si="136"/>
        <v>0</v>
      </c>
      <c r="AC130" s="10">
        <f t="shared" si="137"/>
        <v>0</v>
      </c>
    </row>
    <row r="131" spans="1:29" x14ac:dyDescent="0.3">
      <c r="A131" s="44"/>
      <c r="B131" s="38"/>
      <c r="C131" s="38"/>
      <c r="D131" s="38"/>
      <c r="E131" s="38"/>
      <c r="F131" s="38"/>
      <c r="G131" s="45"/>
      <c r="H131" s="45">
        <f t="shared" ref="H131:I131" si="144">G131*0.99</f>
        <v>0</v>
      </c>
      <c r="I131" s="45">
        <f t="shared" si="144"/>
        <v>0</v>
      </c>
      <c r="J131" s="45"/>
      <c r="K131" s="45">
        <f t="shared" si="130"/>
        <v>0</v>
      </c>
      <c r="L131" s="46"/>
      <c r="M131" s="59">
        <f t="shared" si="131"/>
        <v>0</v>
      </c>
      <c r="N131" s="10">
        <f t="shared" si="132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5">V131*0.99</f>
        <v>0</v>
      </c>
      <c r="X131" s="45">
        <f t="shared" si="145"/>
        <v>0</v>
      </c>
      <c r="Y131" s="45"/>
      <c r="Z131" s="45">
        <f t="shared" si="135"/>
        <v>0</v>
      </c>
      <c r="AA131" s="46"/>
      <c r="AB131" s="59">
        <f t="shared" si="136"/>
        <v>0</v>
      </c>
      <c r="AC131" s="10">
        <f t="shared" si="137"/>
        <v>0</v>
      </c>
    </row>
    <row r="132" spans="1:29" x14ac:dyDescent="0.3">
      <c r="A132" s="44"/>
      <c r="B132" s="38"/>
      <c r="C132" s="38"/>
      <c r="D132" s="38"/>
      <c r="E132" s="38"/>
      <c r="F132" s="38"/>
      <c r="G132" s="45"/>
      <c r="H132" s="45">
        <f t="shared" ref="H132:I132" si="146">G132*0.99</f>
        <v>0</v>
      </c>
      <c r="I132" s="45">
        <f t="shared" si="146"/>
        <v>0</v>
      </c>
      <c r="J132" s="45"/>
      <c r="K132" s="45">
        <f t="shared" si="130"/>
        <v>0</v>
      </c>
      <c r="L132" s="46"/>
      <c r="M132" s="59">
        <f t="shared" si="131"/>
        <v>0</v>
      </c>
      <c r="N132" s="10">
        <f t="shared" si="132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7">V132*0.99</f>
        <v>0</v>
      </c>
      <c r="X132" s="45">
        <f t="shared" si="147"/>
        <v>0</v>
      </c>
      <c r="Y132" s="45"/>
      <c r="Z132" s="45">
        <f t="shared" si="135"/>
        <v>0</v>
      </c>
      <c r="AA132" s="46"/>
      <c r="AB132" s="59">
        <f t="shared" si="136"/>
        <v>0</v>
      </c>
      <c r="AC132" s="10">
        <f t="shared" si="137"/>
        <v>0</v>
      </c>
    </row>
    <row r="133" spans="1:29" x14ac:dyDescent="0.3">
      <c r="A133" s="44"/>
      <c r="B133" s="38"/>
      <c r="C133" s="38"/>
      <c r="D133" s="38"/>
      <c r="E133" s="38"/>
      <c r="F133" s="38"/>
      <c r="G133" s="45"/>
      <c r="H133" s="45">
        <f t="shared" ref="H133:I133" si="148">G133*0.99</f>
        <v>0</v>
      </c>
      <c r="I133" s="45">
        <f t="shared" si="148"/>
        <v>0</v>
      </c>
      <c r="J133" s="45"/>
      <c r="K133" s="45">
        <f t="shared" si="130"/>
        <v>0</v>
      </c>
      <c r="L133" s="46"/>
      <c r="M133" s="59">
        <f t="shared" si="131"/>
        <v>0</v>
      </c>
      <c r="N133" s="10">
        <f t="shared" si="132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49">V133*0.99</f>
        <v>0</v>
      </c>
      <c r="X133" s="45">
        <f t="shared" si="149"/>
        <v>0</v>
      </c>
      <c r="Y133" s="45"/>
      <c r="Z133" s="45">
        <f t="shared" si="135"/>
        <v>0</v>
      </c>
      <c r="AA133" s="46"/>
      <c r="AB133" s="59">
        <f t="shared" si="136"/>
        <v>0</v>
      </c>
      <c r="AC133" s="10">
        <f t="shared" si="137"/>
        <v>0</v>
      </c>
    </row>
    <row r="134" spans="1:29" x14ac:dyDescent="0.3">
      <c r="A134" s="44"/>
      <c r="B134" s="38"/>
      <c r="C134" s="38"/>
      <c r="D134" s="38"/>
      <c r="E134" s="38"/>
      <c r="F134" s="38"/>
      <c r="G134" s="45"/>
      <c r="H134" s="45">
        <f t="shared" ref="H134:I143" si="150">G134*0.99</f>
        <v>0</v>
      </c>
      <c r="I134" s="45">
        <f t="shared" si="150"/>
        <v>0</v>
      </c>
      <c r="J134" s="45"/>
      <c r="K134" s="45">
        <f t="shared" si="130"/>
        <v>0</v>
      </c>
      <c r="L134" s="46"/>
      <c r="M134" s="59">
        <f t="shared" si="131"/>
        <v>0</v>
      </c>
      <c r="N134" s="10">
        <f t="shared" si="132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1">V134*0.99</f>
        <v>0</v>
      </c>
      <c r="X134" s="45">
        <f t="shared" si="151"/>
        <v>0</v>
      </c>
      <c r="Y134" s="45"/>
      <c r="Z134" s="45">
        <f t="shared" si="135"/>
        <v>0</v>
      </c>
      <c r="AA134" s="46"/>
      <c r="AB134" s="59">
        <f t="shared" si="136"/>
        <v>0</v>
      </c>
      <c r="AC134" s="10">
        <f t="shared" si="137"/>
        <v>0</v>
      </c>
    </row>
    <row r="135" spans="1:29" x14ac:dyDescent="0.3">
      <c r="A135" s="44"/>
      <c r="B135" s="38"/>
      <c r="C135" s="38"/>
      <c r="D135" s="38"/>
      <c r="E135" s="38"/>
      <c r="F135" s="38"/>
      <c r="G135" s="45"/>
      <c r="H135" s="45">
        <f t="shared" si="150"/>
        <v>0</v>
      </c>
      <c r="I135" s="45">
        <f t="shared" si="150"/>
        <v>0</v>
      </c>
      <c r="J135" s="45"/>
      <c r="K135" s="45">
        <f t="shared" si="130"/>
        <v>0</v>
      </c>
      <c r="L135" s="46"/>
      <c r="M135" s="59">
        <f t="shared" si="131"/>
        <v>0</v>
      </c>
      <c r="N135" s="10">
        <f t="shared" si="132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2">V135*0.99</f>
        <v>0</v>
      </c>
      <c r="X135" s="45">
        <f t="shared" si="152"/>
        <v>0</v>
      </c>
      <c r="Y135" s="45"/>
      <c r="Z135" s="45">
        <f t="shared" si="135"/>
        <v>0</v>
      </c>
      <c r="AA135" s="46"/>
      <c r="AB135" s="59">
        <f t="shared" si="136"/>
        <v>0</v>
      </c>
      <c r="AC135" s="10">
        <f t="shared" si="137"/>
        <v>0</v>
      </c>
    </row>
    <row r="136" spans="1:29" x14ac:dyDescent="0.3">
      <c r="A136" s="44"/>
      <c r="B136" s="38"/>
      <c r="C136" s="38"/>
      <c r="D136" s="38"/>
      <c r="E136" s="38"/>
      <c r="F136" s="38"/>
      <c r="G136" s="45"/>
      <c r="H136" s="45">
        <f t="shared" si="150"/>
        <v>0</v>
      </c>
      <c r="I136" s="45">
        <f t="shared" si="150"/>
        <v>0</v>
      </c>
      <c r="J136" s="45"/>
      <c r="K136" s="45">
        <f t="shared" si="130"/>
        <v>0</v>
      </c>
      <c r="L136" s="46"/>
      <c r="M136" s="59">
        <f t="shared" si="131"/>
        <v>0</v>
      </c>
      <c r="N136" s="10">
        <f t="shared" si="132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3">V136*0.99</f>
        <v>0</v>
      </c>
      <c r="X136" s="45">
        <f t="shared" si="153"/>
        <v>0</v>
      </c>
      <c r="Y136" s="45"/>
      <c r="Z136" s="45">
        <f t="shared" si="135"/>
        <v>0</v>
      </c>
      <c r="AA136" s="46"/>
      <c r="AB136" s="59">
        <f t="shared" si="136"/>
        <v>0</v>
      </c>
      <c r="AC136" s="10">
        <f t="shared" si="137"/>
        <v>0</v>
      </c>
    </row>
    <row r="137" spans="1:29" x14ac:dyDescent="0.3">
      <c r="A137" s="44"/>
      <c r="B137" s="38"/>
      <c r="C137" s="38"/>
      <c r="D137" s="38"/>
      <c r="E137" s="38"/>
      <c r="F137" s="38"/>
      <c r="G137" s="45"/>
      <c r="H137" s="45">
        <f t="shared" si="150"/>
        <v>0</v>
      </c>
      <c r="I137" s="45">
        <f t="shared" si="150"/>
        <v>0</v>
      </c>
      <c r="J137" s="45"/>
      <c r="K137" s="45">
        <f t="shared" si="130"/>
        <v>0</v>
      </c>
      <c r="L137" s="46"/>
      <c r="M137" s="59">
        <f t="shared" si="131"/>
        <v>0</v>
      </c>
      <c r="N137" s="10">
        <f t="shared" si="132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4">V137*0.99</f>
        <v>0</v>
      </c>
      <c r="X137" s="45">
        <f t="shared" si="154"/>
        <v>0</v>
      </c>
      <c r="Y137" s="45"/>
      <c r="Z137" s="45">
        <f t="shared" si="135"/>
        <v>0</v>
      </c>
      <c r="AA137" s="46"/>
      <c r="AB137" s="59">
        <f t="shared" si="136"/>
        <v>0</v>
      </c>
      <c r="AC137" s="10">
        <f t="shared" si="137"/>
        <v>0</v>
      </c>
    </row>
    <row r="138" spans="1:29" x14ac:dyDescent="0.3">
      <c r="A138" s="44"/>
      <c r="B138" s="38"/>
      <c r="C138" s="38"/>
      <c r="D138" s="38"/>
      <c r="E138" s="38"/>
      <c r="F138" s="38"/>
      <c r="G138" s="45"/>
      <c r="H138" s="45">
        <f t="shared" si="150"/>
        <v>0</v>
      </c>
      <c r="I138" s="45">
        <f t="shared" si="150"/>
        <v>0</v>
      </c>
      <c r="J138" s="45"/>
      <c r="K138" s="45">
        <f t="shared" si="130"/>
        <v>0</v>
      </c>
      <c r="L138" s="46"/>
      <c r="M138" s="59">
        <f t="shared" si="131"/>
        <v>0</v>
      </c>
      <c r="N138" s="10">
        <f t="shared" si="132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5">V138*0.99</f>
        <v>0</v>
      </c>
      <c r="X138" s="45">
        <f t="shared" si="155"/>
        <v>0</v>
      </c>
      <c r="Y138" s="45"/>
      <c r="Z138" s="45">
        <f t="shared" si="135"/>
        <v>0</v>
      </c>
      <c r="AA138" s="46"/>
      <c r="AB138" s="59">
        <f t="shared" si="136"/>
        <v>0</v>
      </c>
      <c r="AC138" s="10">
        <f t="shared" si="137"/>
        <v>0</v>
      </c>
    </row>
    <row r="139" spans="1:29" x14ac:dyDescent="0.3">
      <c r="A139" s="44"/>
      <c r="B139" s="38"/>
      <c r="C139" s="38"/>
      <c r="D139" s="38"/>
      <c r="E139" s="38"/>
      <c r="F139" s="38"/>
      <c r="G139" s="45"/>
      <c r="H139" s="45">
        <f t="shared" si="150"/>
        <v>0</v>
      </c>
      <c r="I139" s="45">
        <f t="shared" si="150"/>
        <v>0</v>
      </c>
      <c r="J139" s="60"/>
      <c r="K139" s="45">
        <f t="shared" si="130"/>
        <v>0</v>
      </c>
      <c r="L139" s="46"/>
      <c r="M139" s="59">
        <f t="shared" si="131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6">V139*0.99</f>
        <v>0</v>
      </c>
      <c r="X139" s="45">
        <f t="shared" si="156"/>
        <v>0</v>
      </c>
      <c r="Y139" s="45"/>
      <c r="Z139" s="45">
        <f t="shared" si="135"/>
        <v>0</v>
      </c>
      <c r="AA139" s="46"/>
      <c r="AB139" s="59">
        <f t="shared" si="136"/>
        <v>0</v>
      </c>
      <c r="AC139" s="10">
        <f t="shared" si="137"/>
        <v>0</v>
      </c>
    </row>
    <row r="140" spans="1:29" x14ac:dyDescent="0.3">
      <c r="A140" s="44"/>
      <c r="B140" s="38"/>
      <c r="C140" s="38"/>
      <c r="D140" s="38"/>
      <c r="E140" s="38"/>
      <c r="F140" s="38"/>
      <c r="G140" s="45"/>
      <c r="H140" s="45">
        <f t="shared" si="150"/>
        <v>0</v>
      </c>
      <c r="I140" s="45">
        <f t="shared" si="150"/>
        <v>0</v>
      </c>
      <c r="J140" s="60"/>
      <c r="K140" s="45">
        <f t="shared" si="130"/>
        <v>0</v>
      </c>
      <c r="L140" s="46"/>
      <c r="M140" s="59">
        <f t="shared" si="131"/>
        <v>0</v>
      </c>
      <c r="N140" s="10">
        <f t="shared" ref="N140:N143" si="157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8">V140*0.99</f>
        <v>0</v>
      </c>
      <c r="X140" s="45">
        <f t="shared" si="158"/>
        <v>0</v>
      </c>
      <c r="Y140" s="60"/>
      <c r="Z140" s="45">
        <f t="shared" si="135"/>
        <v>0</v>
      </c>
      <c r="AA140" s="46"/>
      <c r="AB140" s="59">
        <f t="shared" si="136"/>
        <v>0</v>
      </c>
      <c r="AC140" s="10">
        <f>AB140*0.99</f>
        <v>0</v>
      </c>
    </row>
    <row r="141" spans="1:29" x14ac:dyDescent="0.3">
      <c r="A141" s="44"/>
      <c r="B141" s="38"/>
      <c r="C141" s="38"/>
      <c r="D141" s="38"/>
      <c r="E141" s="38"/>
      <c r="F141" s="38"/>
      <c r="G141" s="45"/>
      <c r="H141" s="45">
        <f t="shared" si="150"/>
        <v>0</v>
      </c>
      <c r="I141" s="45">
        <f t="shared" si="150"/>
        <v>0</v>
      </c>
      <c r="J141" s="45"/>
      <c r="K141" s="45">
        <f t="shared" si="130"/>
        <v>0</v>
      </c>
      <c r="L141" s="46"/>
      <c r="M141" s="59">
        <f t="shared" si="131"/>
        <v>0</v>
      </c>
      <c r="N141" s="10">
        <f t="shared" si="157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59">V141*0.99</f>
        <v>0</v>
      </c>
      <c r="X141" s="45">
        <f t="shared" si="159"/>
        <v>0</v>
      </c>
      <c r="Y141" s="60"/>
      <c r="Z141" s="45">
        <f t="shared" si="135"/>
        <v>0</v>
      </c>
      <c r="AA141" s="46"/>
      <c r="AB141" s="59">
        <f t="shared" si="136"/>
        <v>0</v>
      </c>
      <c r="AC141" s="10">
        <f t="shared" ref="AC141:AC144" si="160">AB141*0.99</f>
        <v>0</v>
      </c>
    </row>
    <row r="142" spans="1:29" x14ac:dyDescent="0.3">
      <c r="A142" s="44"/>
      <c r="B142" s="38"/>
      <c r="C142" s="38"/>
      <c r="D142" s="38"/>
      <c r="E142" s="38"/>
      <c r="F142" s="38"/>
      <c r="G142" s="45"/>
      <c r="H142" s="45">
        <f t="shared" si="150"/>
        <v>0</v>
      </c>
      <c r="I142" s="45">
        <f t="shared" si="150"/>
        <v>0</v>
      </c>
      <c r="J142" s="38"/>
      <c r="K142" s="45">
        <f t="shared" si="130"/>
        <v>0</v>
      </c>
      <c r="L142" s="46"/>
      <c r="M142" s="59">
        <f t="shared" si="131"/>
        <v>0</v>
      </c>
      <c r="N142" s="10">
        <f t="shared" si="157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1">V142*0.99</f>
        <v>0</v>
      </c>
      <c r="X142" s="45">
        <f t="shared" si="161"/>
        <v>0</v>
      </c>
      <c r="Y142" s="45"/>
      <c r="Z142" s="45">
        <f t="shared" si="135"/>
        <v>0</v>
      </c>
      <c r="AA142" s="46"/>
      <c r="AB142" s="59">
        <f t="shared" si="136"/>
        <v>0</v>
      </c>
      <c r="AC142" s="10">
        <f t="shared" si="160"/>
        <v>0</v>
      </c>
    </row>
    <row r="143" spans="1:29" x14ac:dyDescent="0.3">
      <c r="A143" s="44"/>
      <c r="B143" s="38"/>
      <c r="C143" s="38"/>
      <c r="D143" s="38"/>
      <c r="E143" s="38"/>
      <c r="F143" s="38"/>
      <c r="G143" s="45"/>
      <c r="H143" s="45">
        <f t="shared" si="150"/>
        <v>0</v>
      </c>
      <c r="I143" s="45">
        <f t="shared" si="150"/>
        <v>0</v>
      </c>
      <c r="J143" s="38"/>
      <c r="K143" s="45">
        <f t="shared" si="130"/>
        <v>0</v>
      </c>
      <c r="L143" s="46"/>
      <c r="M143" s="59">
        <f t="shared" si="131"/>
        <v>0</v>
      </c>
      <c r="N143" s="10">
        <f t="shared" si="157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2">V143*0.99</f>
        <v>0</v>
      </c>
      <c r="X143" s="45">
        <f t="shared" si="162"/>
        <v>0</v>
      </c>
      <c r="Y143" s="38"/>
      <c r="Z143" s="45">
        <f t="shared" si="135"/>
        <v>0</v>
      </c>
      <c r="AA143" s="46"/>
      <c r="AB143" s="59">
        <f t="shared" si="136"/>
        <v>0</v>
      </c>
      <c r="AC143" s="10">
        <f t="shared" si="160"/>
        <v>0</v>
      </c>
    </row>
    <row r="144" spans="1:29" x14ac:dyDescent="0.3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3">V144*0.99</f>
        <v>0</v>
      </c>
      <c r="X144" s="45">
        <f t="shared" si="163"/>
        <v>0</v>
      </c>
      <c r="Y144" s="38"/>
      <c r="Z144" s="45">
        <f t="shared" si="135"/>
        <v>0</v>
      </c>
      <c r="AA144" s="46"/>
      <c r="AB144" s="59">
        <f t="shared" si="136"/>
        <v>0</v>
      </c>
      <c r="AC144" s="10">
        <f t="shared" si="160"/>
        <v>0</v>
      </c>
    </row>
    <row r="145" spans="1:29" x14ac:dyDescent="0.3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3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6" x14ac:dyDescent="0.3">
      <c r="A147" s="37"/>
      <c r="B147" s="38"/>
      <c r="C147" s="38"/>
      <c r="D147" s="38"/>
      <c r="E147" s="38"/>
      <c r="F147" s="38"/>
      <c r="G147" s="209" t="s">
        <v>18</v>
      </c>
      <c r="H147" s="210"/>
      <c r="I147" s="210"/>
      <c r="J147" s="211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6" x14ac:dyDescent="0.3">
      <c r="P148" s="37"/>
      <c r="Q148" s="38"/>
      <c r="R148" s="38"/>
      <c r="S148" s="38"/>
      <c r="T148" s="38"/>
      <c r="U148" s="38"/>
      <c r="V148" s="209" t="s">
        <v>18</v>
      </c>
      <c r="W148" s="210"/>
      <c r="X148" s="210"/>
      <c r="Y148" s="211"/>
      <c r="Z148" s="55"/>
      <c r="AA148" s="42">
        <f>W147-Z146</f>
        <v>0</v>
      </c>
      <c r="AB148" s="61"/>
      <c r="AC148" s="17"/>
    </row>
    <row r="153" spans="1:29" ht="25.8" x14ac:dyDescent="0.5">
      <c r="B153" s="207" t="s">
        <v>96</v>
      </c>
      <c r="C153" s="207"/>
      <c r="D153" s="207"/>
      <c r="E153" s="207"/>
      <c r="F153" s="207"/>
    </row>
    <row r="154" spans="1:29" ht="25.8" x14ac:dyDescent="0.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07" t="s">
        <v>0</v>
      </c>
      <c r="R154" s="207"/>
      <c r="S154" s="207"/>
      <c r="T154" s="207"/>
      <c r="U154" s="207"/>
    </row>
    <row r="155" spans="1:29" x14ac:dyDescent="0.3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3">
      <c r="A156" s="44"/>
      <c r="B156" s="38"/>
      <c r="C156" s="38"/>
      <c r="D156" s="38"/>
      <c r="E156" s="38"/>
      <c r="F156" s="38"/>
      <c r="G156" s="45"/>
      <c r="H156" s="45">
        <f t="shared" ref="H156:I156" si="164">G156*0.99</f>
        <v>0</v>
      </c>
      <c r="I156" s="45">
        <f t="shared" si="164"/>
        <v>0</v>
      </c>
      <c r="J156" s="45"/>
      <c r="K156" s="45">
        <f t="shared" ref="K156:K173" si="165">H156*0.98</f>
        <v>0</v>
      </c>
      <c r="L156" s="46"/>
      <c r="M156" s="59">
        <f t="shared" ref="M156:M173" si="166">I156-J156</f>
        <v>0</v>
      </c>
      <c r="N156" s="10">
        <f t="shared" ref="N156:N168" si="167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3">
      <c r="A157" s="44"/>
      <c r="B157" s="38"/>
      <c r="C157" s="38"/>
      <c r="D157" s="38"/>
      <c r="E157" s="38"/>
      <c r="F157" s="38"/>
      <c r="G157" s="45"/>
      <c r="H157" s="45">
        <f t="shared" ref="H157:I157" si="168">G157*0.99</f>
        <v>0</v>
      </c>
      <c r="I157" s="45">
        <f t="shared" si="168"/>
        <v>0</v>
      </c>
      <c r="J157" s="45"/>
      <c r="K157" s="45">
        <f t="shared" si="165"/>
        <v>0</v>
      </c>
      <c r="L157" s="46"/>
      <c r="M157" s="59">
        <f t="shared" si="166"/>
        <v>0</v>
      </c>
      <c r="N157" s="10">
        <f t="shared" si="167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69">V157*0.99</f>
        <v>0</v>
      </c>
      <c r="X157" s="45">
        <f t="shared" si="169"/>
        <v>0</v>
      </c>
      <c r="Y157" s="45"/>
      <c r="Z157" s="45">
        <f t="shared" ref="Z157:Z174" si="170">W157*0.98</f>
        <v>0</v>
      </c>
      <c r="AA157" s="46"/>
      <c r="AB157" s="59">
        <f t="shared" ref="AB157:AB174" si="171">X157-Y157</f>
        <v>0</v>
      </c>
      <c r="AC157" s="10">
        <f t="shared" ref="AC157:AC169" si="172">AB157*0.99</f>
        <v>0</v>
      </c>
    </row>
    <row r="158" spans="1:29" x14ac:dyDescent="0.3">
      <c r="A158" s="44"/>
      <c r="B158" s="38"/>
      <c r="C158" s="38"/>
      <c r="D158" s="38"/>
      <c r="E158" s="38"/>
      <c r="F158" s="38"/>
      <c r="G158" s="45"/>
      <c r="H158" s="45">
        <f t="shared" ref="H158:I158" si="173">G158*0.99</f>
        <v>0</v>
      </c>
      <c r="I158" s="45">
        <f t="shared" si="173"/>
        <v>0</v>
      </c>
      <c r="J158" s="45"/>
      <c r="K158" s="45">
        <f t="shared" si="165"/>
        <v>0</v>
      </c>
      <c r="L158" s="46"/>
      <c r="M158" s="59">
        <f t="shared" si="166"/>
        <v>0</v>
      </c>
      <c r="N158" s="10">
        <f t="shared" si="167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4">V158*0.99</f>
        <v>0</v>
      </c>
      <c r="X158" s="45">
        <f t="shared" si="174"/>
        <v>0</v>
      </c>
      <c r="Y158" s="45"/>
      <c r="Z158" s="45">
        <f t="shared" si="170"/>
        <v>0</v>
      </c>
      <c r="AA158" s="46"/>
      <c r="AB158" s="59">
        <f t="shared" si="171"/>
        <v>0</v>
      </c>
      <c r="AC158" s="10">
        <f t="shared" si="172"/>
        <v>0</v>
      </c>
    </row>
    <row r="159" spans="1:29" x14ac:dyDescent="0.3">
      <c r="A159" s="44"/>
      <c r="B159" s="38"/>
      <c r="C159" s="38"/>
      <c r="D159" s="38"/>
      <c r="E159" s="38"/>
      <c r="F159" s="38"/>
      <c r="G159" s="45"/>
      <c r="H159" s="45">
        <f t="shared" ref="H159:I159" si="175">G159*0.99</f>
        <v>0</v>
      </c>
      <c r="I159" s="45">
        <f t="shared" si="175"/>
        <v>0</v>
      </c>
      <c r="J159" s="45"/>
      <c r="K159" s="45">
        <f t="shared" si="165"/>
        <v>0</v>
      </c>
      <c r="L159" s="46"/>
      <c r="M159" s="59">
        <f t="shared" si="166"/>
        <v>0</v>
      </c>
      <c r="N159" s="10">
        <f t="shared" si="167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6">V159*0.99</f>
        <v>0</v>
      </c>
      <c r="X159" s="45">
        <f t="shared" si="176"/>
        <v>0</v>
      </c>
      <c r="Y159" s="45"/>
      <c r="Z159" s="45">
        <f t="shared" si="170"/>
        <v>0</v>
      </c>
      <c r="AA159" s="46"/>
      <c r="AB159" s="59">
        <f t="shared" si="171"/>
        <v>0</v>
      </c>
      <c r="AC159" s="10">
        <f t="shared" si="172"/>
        <v>0</v>
      </c>
    </row>
    <row r="160" spans="1:29" x14ac:dyDescent="0.3">
      <c r="A160" s="44"/>
      <c r="B160" s="38"/>
      <c r="C160" s="38"/>
      <c r="D160" s="38"/>
      <c r="E160" s="38"/>
      <c r="F160" s="38"/>
      <c r="G160" s="45"/>
      <c r="H160" s="45">
        <f t="shared" ref="H160:I160" si="177">G160*0.99</f>
        <v>0</v>
      </c>
      <c r="I160" s="45">
        <f t="shared" si="177"/>
        <v>0</v>
      </c>
      <c r="J160" s="45"/>
      <c r="K160" s="45">
        <f t="shared" si="165"/>
        <v>0</v>
      </c>
      <c r="L160" s="46"/>
      <c r="M160" s="59">
        <f t="shared" si="166"/>
        <v>0</v>
      </c>
      <c r="N160" s="10">
        <f t="shared" si="167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8">V160*0.99</f>
        <v>0</v>
      </c>
      <c r="X160" s="45">
        <f t="shared" si="178"/>
        <v>0</v>
      </c>
      <c r="Y160" s="45"/>
      <c r="Z160" s="45">
        <f t="shared" si="170"/>
        <v>0</v>
      </c>
      <c r="AA160" s="46"/>
      <c r="AB160" s="59">
        <f t="shared" si="171"/>
        <v>0</v>
      </c>
      <c r="AC160" s="10">
        <f t="shared" si="172"/>
        <v>0</v>
      </c>
    </row>
    <row r="161" spans="1:29" x14ac:dyDescent="0.3">
      <c r="A161" s="44"/>
      <c r="B161" s="38"/>
      <c r="C161" s="38"/>
      <c r="D161" s="38"/>
      <c r="E161" s="38"/>
      <c r="F161" s="38"/>
      <c r="G161" s="45"/>
      <c r="H161" s="45">
        <f t="shared" ref="H161:I161" si="179">G161*0.99</f>
        <v>0</v>
      </c>
      <c r="I161" s="45">
        <f t="shared" si="179"/>
        <v>0</v>
      </c>
      <c r="J161" s="45"/>
      <c r="K161" s="45">
        <f t="shared" si="165"/>
        <v>0</v>
      </c>
      <c r="L161" s="46"/>
      <c r="M161" s="59">
        <f t="shared" si="166"/>
        <v>0</v>
      </c>
      <c r="N161" s="10">
        <f t="shared" si="167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0">V161*0.99</f>
        <v>0</v>
      </c>
      <c r="X161" s="45">
        <f t="shared" si="180"/>
        <v>0</v>
      </c>
      <c r="Y161" s="45"/>
      <c r="Z161" s="45">
        <f t="shared" si="170"/>
        <v>0</v>
      </c>
      <c r="AA161" s="46"/>
      <c r="AB161" s="59">
        <f t="shared" si="171"/>
        <v>0</v>
      </c>
      <c r="AC161" s="10">
        <f t="shared" si="172"/>
        <v>0</v>
      </c>
    </row>
    <row r="162" spans="1:29" x14ac:dyDescent="0.3">
      <c r="A162" s="44"/>
      <c r="B162" s="38"/>
      <c r="C162" s="38"/>
      <c r="D162" s="38"/>
      <c r="E162" s="38"/>
      <c r="F162" s="38"/>
      <c r="G162" s="45"/>
      <c r="H162" s="45">
        <f t="shared" ref="H162:I162" si="181">G162*0.99</f>
        <v>0</v>
      </c>
      <c r="I162" s="45">
        <f t="shared" si="181"/>
        <v>0</v>
      </c>
      <c r="J162" s="45"/>
      <c r="K162" s="45">
        <f t="shared" si="165"/>
        <v>0</v>
      </c>
      <c r="L162" s="46"/>
      <c r="M162" s="59">
        <f t="shared" si="166"/>
        <v>0</v>
      </c>
      <c r="N162" s="10">
        <f t="shared" si="167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2">V162*0.99</f>
        <v>0</v>
      </c>
      <c r="X162" s="45">
        <f t="shared" si="182"/>
        <v>0</v>
      </c>
      <c r="Y162" s="45"/>
      <c r="Z162" s="45">
        <f t="shared" si="170"/>
        <v>0</v>
      </c>
      <c r="AA162" s="46"/>
      <c r="AB162" s="59">
        <f t="shared" si="171"/>
        <v>0</v>
      </c>
      <c r="AC162" s="10">
        <f t="shared" si="172"/>
        <v>0</v>
      </c>
    </row>
    <row r="163" spans="1:29" x14ac:dyDescent="0.3">
      <c r="A163" s="44"/>
      <c r="B163" s="38"/>
      <c r="C163" s="38"/>
      <c r="D163" s="38"/>
      <c r="E163" s="38"/>
      <c r="F163" s="38"/>
      <c r="G163" s="45"/>
      <c r="H163" s="45">
        <f t="shared" ref="H163:I163" si="183">G163*0.99</f>
        <v>0</v>
      </c>
      <c r="I163" s="45">
        <f t="shared" si="183"/>
        <v>0</v>
      </c>
      <c r="J163" s="45"/>
      <c r="K163" s="45">
        <f t="shared" si="165"/>
        <v>0</v>
      </c>
      <c r="L163" s="46"/>
      <c r="M163" s="59">
        <f t="shared" si="166"/>
        <v>0</v>
      </c>
      <c r="N163" s="10">
        <f t="shared" si="167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4">V163*0.99</f>
        <v>0</v>
      </c>
      <c r="X163" s="45">
        <f t="shared" si="184"/>
        <v>0</v>
      </c>
      <c r="Y163" s="45"/>
      <c r="Z163" s="45">
        <f t="shared" si="170"/>
        <v>0</v>
      </c>
      <c r="AA163" s="46"/>
      <c r="AB163" s="59">
        <f t="shared" si="171"/>
        <v>0</v>
      </c>
      <c r="AC163" s="10">
        <f t="shared" si="172"/>
        <v>0</v>
      </c>
    </row>
    <row r="164" spans="1:29" x14ac:dyDescent="0.3">
      <c r="A164" s="44"/>
      <c r="B164" s="38"/>
      <c r="C164" s="38"/>
      <c r="D164" s="38"/>
      <c r="E164" s="38"/>
      <c r="F164" s="38"/>
      <c r="G164" s="45"/>
      <c r="H164" s="45">
        <f t="shared" ref="H164:I164" si="185">G164*0.99</f>
        <v>0</v>
      </c>
      <c r="I164" s="45">
        <f t="shared" si="185"/>
        <v>0</v>
      </c>
      <c r="J164" s="45"/>
      <c r="K164" s="45">
        <f t="shared" si="165"/>
        <v>0</v>
      </c>
      <c r="L164" s="46"/>
      <c r="M164" s="59">
        <f t="shared" si="166"/>
        <v>0</v>
      </c>
      <c r="N164" s="10">
        <f t="shared" si="167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6">V164*0.99</f>
        <v>0</v>
      </c>
      <c r="X164" s="45">
        <f t="shared" si="186"/>
        <v>0</v>
      </c>
      <c r="Y164" s="45"/>
      <c r="Z164" s="45">
        <f t="shared" si="170"/>
        <v>0</v>
      </c>
      <c r="AA164" s="46"/>
      <c r="AB164" s="59">
        <f t="shared" si="171"/>
        <v>0</v>
      </c>
      <c r="AC164" s="10">
        <f t="shared" si="172"/>
        <v>0</v>
      </c>
    </row>
    <row r="165" spans="1:29" x14ac:dyDescent="0.3">
      <c r="A165" s="44"/>
      <c r="B165" s="38"/>
      <c r="C165" s="38"/>
      <c r="D165" s="38"/>
      <c r="E165" s="38"/>
      <c r="F165" s="38"/>
      <c r="G165" s="45"/>
      <c r="H165" s="45">
        <f t="shared" ref="H165:I165" si="187">G165*0.99</f>
        <v>0</v>
      </c>
      <c r="I165" s="45">
        <f t="shared" si="187"/>
        <v>0</v>
      </c>
      <c r="J165" s="45"/>
      <c r="K165" s="45">
        <f t="shared" si="165"/>
        <v>0</v>
      </c>
      <c r="L165" s="46"/>
      <c r="M165" s="59">
        <f t="shared" si="166"/>
        <v>0</v>
      </c>
      <c r="N165" s="10">
        <f t="shared" si="167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8">V165*0.99</f>
        <v>0</v>
      </c>
      <c r="X165" s="45">
        <f t="shared" si="188"/>
        <v>0</v>
      </c>
      <c r="Y165" s="45"/>
      <c r="Z165" s="45">
        <f t="shared" si="170"/>
        <v>0</v>
      </c>
      <c r="AA165" s="46"/>
      <c r="AB165" s="59">
        <f t="shared" si="171"/>
        <v>0</v>
      </c>
      <c r="AC165" s="10">
        <f t="shared" si="172"/>
        <v>0</v>
      </c>
    </row>
    <row r="166" spans="1:29" x14ac:dyDescent="0.3">
      <c r="A166" s="44"/>
      <c r="B166" s="38"/>
      <c r="C166" s="38"/>
      <c r="D166" s="38"/>
      <c r="E166" s="38"/>
      <c r="F166" s="38"/>
      <c r="G166" s="45"/>
      <c r="H166" s="45">
        <f t="shared" ref="H166:I166" si="189">G166*0.99</f>
        <v>0</v>
      </c>
      <c r="I166" s="45">
        <f t="shared" si="189"/>
        <v>0</v>
      </c>
      <c r="J166" s="45"/>
      <c r="K166" s="45">
        <f t="shared" si="165"/>
        <v>0</v>
      </c>
      <c r="L166" s="46"/>
      <c r="M166" s="59">
        <f t="shared" si="166"/>
        <v>0</v>
      </c>
      <c r="N166" s="10">
        <f t="shared" si="167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0">V166*0.99</f>
        <v>0</v>
      </c>
      <c r="X166" s="45">
        <f t="shared" si="190"/>
        <v>0</v>
      </c>
      <c r="Y166" s="45"/>
      <c r="Z166" s="45">
        <f t="shared" si="170"/>
        <v>0</v>
      </c>
      <c r="AA166" s="46"/>
      <c r="AB166" s="59">
        <f t="shared" si="171"/>
        <v>0</v>
      </c>
      <c r="AC166" s="10">
        <f t="shared" si="172"/>
        <v>0</v>
      </c>
    </row>
    <row r="167" spans="1:29" x14ac:dyDescent="0.3">
      <c r="A167" s="44"/>
      <c r="B167" s="38"/>
      <c r="C167" s="38"/>
      <c r="D167" s="38"/>
      <c r="E167" s="38"/>
      <c r="F167" s="38"/>
      <c r="G167" s="45"/>
      <c r="H167" s="45">
        <f t="shared" ref="H167:I167" si="191">G167*0.99</f>
        <v>0</v>
      </c>
      <c r="I167" s="45">
        <f t="shared" si="191"/>
        <v>0</v>
      </c>
      <c r="J167" s="45"/>
      <c r="K167" s="45">
        <f t="shared" si="165"/>
        <v>0</v>
      </c>
      <c r="L167" s="46"/>
      <c r="M167" s="59">
        <f t="shared" si="166"/>
        <v>0</v>
      </c>
      <c r="N167" s="10">
        <f t="shared" si="167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2">V167*0.99</f>
        <v>0</v>
      </c>
      <c r="X167" s="45">
        <f t="shared" si="192"/>
        <v>0</v>
      </c>
      <c r="Y167" s="45"/>
      <c r="Z167" s="45">
        <f t="shared" si="170"/>
        <v>0</v>
      </c>
      <c r="AA167" s="46"/>
      <c r="AB167" s="59">
        <f t="shared" si="171"/>
        <v>0</v>
      </c>
      <c r="AC167" s="10">
        <f t="shared" si="172"/>
        <v>0</v>
      </c>
    </row>
    <row r="168" spans="1:29" x14ac:dyDescent="0.3">
      <c r="A168" s="44"/>
      <c r="B168" s="38"/>
      <c r="C168" s="38"/>
      <c r="D168" s="38"/>
      <c r="E168" s="38"/>
      <c r="F168" s="38"/>
      <c r="G168" s="45"/>
      <c r="H168" s="45">
        <f t="shared" ref="H168:I168" si="193">G168*0.99</f>
        <v>0</v>
      </c>
      <c r="I168" s="45">
        <f t="shared" si="193"/>
        <v>0</v>
      </c>
      <c r="J168" s="45"/>
      <c r="K168" s="45">
        <f t="shared" si="165"/>
        <v>0</v>
      </c>
      <c r="L168" s="46"/>
      <c r="M168" s="59">
        <f t="shared" si="166"/>
        <v>0</v>
      </c>
      <c r="N168" s="10">
        <f t="shared" si="167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4">V168*0.99</f>
        <v>0</v>
      </c>
      <c r="X168" s="45">
        <f t="shared" si="194"/>
        <v>0</v>
      </c>
      <c r="Y168" s="45"/>
      <c r="Z168" s="45">
        <f t="shared" si="170"/>
        <v>0</v>
      </c>
      <c r="AA168" s="46"/>
      <c r="AB168" s="59">
        <f t="shared" si="171"/>
        <v>0</v>
      </c>
      <c r="AC168" s="10">
        <f t="shared" si="172"/>
        <v>0</v>
      </c>
    </row>
    <row r="169" spans="1:29" x14ac:dyDescent="0.3">
      <c r="A169" s="44"/>
      <c r="B169" s="38"/>
      <c r="C169" s="38"/>
      <c r="D169" s="38"/>
      <c r="E169" s="38"/>
      <c r="F169" s="38"/>
      <c r="G169" s="45"/>
      <c r="H169" s="45">
        <f t="shared" ref="H169:I169" si="195">G169*0.99</f>
        <v>0</v>
      </c>
      <c r="I169" s="45">
        <f t="shared" si="195"/>
        <v>0</v>
      </c>
      <c r="J169" s="60"/>
      <c r="K169" s="45">
        <f t="shared" si="165"/>
        <v>0</v>
      </c>
      <c r="L169" s="46"/>
      <c r="M169" s="59">
        <f t="shared" si="166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6">V169*0.99</f>
        <v>0</v>
      </c>
      <c r="X169" s="45">
        <f t="shared" si="196"/>
        <v>0</v>
      </c>
      <c r="Y169" s="45"/>
      <c r="Z169" s="45">
        <f t="shared" si="170"/>
        <v>0</v>
      </c>
      <c r="AA169" s="46"/>
      <c r="AB169" s="59">
        <f t="shared" si="171"/>
        <v>0</v>
      </c>
      <c r="AC169" s="10">
        <f t="shared" si="172"/>
        <v>0</v>
      </c>
    </row>
    <row r="170" spans="1:29" x14ac:dyDescent="0.3">
      <c r="A170" s="44"/>
      <c r="B170" s="38"/>
      <c r="C170" s="38"/>
      <c r="D170" s="38"/>
      <c r="E170" s="38"/>
      <c r="F170" s="38"/>
      <c r="G170" s="45"/>
      <c r="H170" s="45">
        <f t="shared" ref="H170:I170" si="197">G170*0.99</f>
        <v>0</v>
      </c>
      <c r="I170" s="45">
        <f t="shared" si="197"/>
        <v>0</v>
      </c>
      <c r="J170" s="60"/>
      <c r="K170" s="45">
        <f t="shared" si="165"/>
        <v>0</v>
      </c>
      <c r="L170" s="46"/>
      <c r="M170" s="59">
        <f t="shared" si="166"/>
        <v>0</v>
      </c>
      <c r="N170" s="10">
        <f t="shared" ref="N170:N173" si="198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199">V170*0.99</f>
        <v>0</v>
      </c>
      <c r="X170" s="45">
        <f t="shared" si="199"/>
        <v>0</v>
      </c>
      <c r="Y170" s="60"/>
      <c r="Z170" s="45">
        <f t="shared" si="170"/>
        <v>0</v>
      </c>
      <c r="AA170" s="46"/>
      <c r="AB170" s="59">
        <f t="shared" si="171"/>
        <v>0</v>
      </c>
      <c r="AC170" s="10">
        <f>AB170*0.99</f>
        <v>0</v>
      </c>
    </row>
    <row r="171" spans="1:29" x14ac:dyDescent="0.3">
      <c r="A171" s="44"/>
      <c r="B171" s="38"/>
      <c r="C171" s="38"/>
      <c r="D171" s="38"/>
      <c r="E171" s="38"/>
      <c r="F171" s="38"/>
      <c r="G171" s="45"/>
      <c r="H171" s="45">
        <f t="shared" ref="H171:I171" si="200">G171*0.99</f>
        <v>0</v>
      </c>
      <c r="I171" s="45">
        <f t="shared" si="200"/>
        <v>0</v>
      </c>
      <c r="J171" s="45"/>
      <c r="K171" s="45">
        <f t="shared" si="165"/>
        <v>0</v>
      </c>
      <c r="L171" s="46"/>
      <c r="M171" s="59">
        <f t="shared" si="166"/>
        <v>0</v>
      </c>
      <c r="N171" s="10">
        <f t="shared" si="198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1">V171*0.99</f>
        <v>0</v>
      </c>
      <c r="X171" s="45">
        <f t="shared" si="201"/>
        <v>0</v>
      </c>
      <c r="Y171" s="60"/>
      <c r="Z171" s="45">
        <f t="shared" si="170"/>
        <v>0</v>
      </c>
      <c r="AA171" s="46"/>
      <c r="AB171" s="59">
        <f t="shared" si="171"/>
        <v>0</v>
      </c>
      <c r="AC171" s="10">
        <f t="shared" ref="AC171:AC174" si="202">AB171*0.99</f>
        <v>0</v>
      </c>
    </row>
    <row r="172" spans="1:29" x14ac:dyDescent="0.3">
      <c r="A172" s="44"/>
      <c r="B172" s="38"/>
      <c r="C172" s="38"/>
      <c r="D172" s="38"/>
      <c r="E172" s="38"/>
      <c r="F172" s="38"/>
      <c r="G172" s="45"/>
      <c r="H172" s="45">
        <f t="shared" ref="H172:I172" si="203">G172*0.99</f>
        <v>0</v>
      </c>
      <c r="I172" s="45">
        <f t="shared" si="203"/>
        <v>0</v>
      </c>
      <c r="J172" s="38"/>
      <c r="K172" s="45">
        <f t="shared" si="165"/>
        <v>0</v>
      </c>
      <c r="L172" s="46"/>
      <c r="M172" s="59">
        <f t="shared" si="166"/>
        <v>0</v>
      </c>
      <c r="N172" s="10">
        <f t="shared" si="198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4">V172*0.99</f>
        <v>0</v>
      </c>
      <c r="X172" s="45">
        <f t="shared" si="204"/>
        <v>0</v>
      </c>
      <c r="Y172" s="45"/>
      <c r="Z172" s="45">
        <f t="shared" si="170"/>
        <v>0</v>
      </c>
      <c r="AA172" s="46"/>
      <c r="AB172" s="59">
        <f t="shared" si="171"/>
        <v>0</v>
      </c>
      <c r="AC172" s="10">
        <f t="shared" si="202"/>
        <v>0</v>
      </c>
    </row>
    <row r="173" spans="1:29" x14ac:dyDescent="0.3">
      <c r="A173" s="44"/>
      <c r="B173" s="38"/>
      <c r="C173" s="38"/>
      <c r="D173" s="38"/>
      <c r="E173" s="38"/>
      <c r="F173" s="38"/>
      <c r="G173" s="45"/>
      <c r="H173" s="45">
        <f t="shared" ref="H173:I173" si="205">G173*0.99</f>
        <v>0</v>
      </c>
      <c r="I173" s="45">
        <f t="shared" si="205"/>
        <v>0</v>
      </c>
      <c r="J173" s="38"/>
      <c r="K173" s="45">
        <f t="shared" si="165"/>
        <v>0</v>
      </c>
      <c r="L173" s="46"/>
      <c r="M173" s="59">
        <f t="shared" si="166"/>
        <v>0</v>
      </c>
      <c r="N173" s="10">
        <f t="shared" si="198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6">V173*0.99</f>
        <v>0</v>
      </c>
      <c r="X173" s="45">
        <f t="shared" si="206"/>
        <v>0</v>
      </c>
      <c r="Y173" s="38"/>
      <c r="Z173" s="45">
        <f t="shared" si="170"/>
        <v>0</v>
      </c>
      <c r="AA173" s="46"/>
      <c r="AB173" s="59">
        <f t="shared" si="171"/>
        <v>0</v>
      </c>
      <c r="AC173" s="10">
        <f t="shared" si="202"/>
        <v>0</v>
      </c>
    </row>
    <row r="174" spans="1:29" x14ac:dyDescent="0.3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7">V174*0.99</f>
        <v>0</v>
      </c>
      <c r="X174" s="45">
        <f t="shared" si="207"/>
        <v>0</v>
      </c>
      <c r="Y174" s="38"/>
      <c r="Z174" s="45">
        <f t="shared" si="170"/>
        <v>0</v>
      </c>
      <c r="AA174" s="46"/>
      <c r="AB174" s="59">
        <f t="shared" si="171"/>
        <v>0</v>
      </c>
      <c r="AC174" s="10">
        <f t="shared" si="202"/>
        <v>0</v>
      </c>
    </row>
    <row r="175" spans="1:29" x14ac:dyDescent="0.3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3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6" x14ac:dyDescent="0.3">
      <c r="A177" s="37"/>
      <c r="B177" s="38"/>
      <c r="C177" s="38"/>
      <c r="D177" s="38"/>
      <c r="E177" s="38"/>
      <c r="F177" s="38"/>
      <c r="G177" s="209" t="s">
        <v>18</v>
      </c>
      <c r="H177" s="210"/>
      <c r="I177" s="210"/>
      <c r="J177" s="211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6" x14ac:dyDescent="0.3">
      <c r="P178" s="37"/>
      <c r="Q178" s="38"/>
      <c r="R178" s="38"/>
      <c r="S178" s="38"/>
      <c r="T178" s="38"/>
      <c r="U178" s="38"/>
      <c r="V178" s="209" t="s">
        <v>18</v>
      </c>
      <c r="W178" s="210"/>
      <c r="X178" s="210"/>
      <c r="Y178" s="211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194"/>
  <sheetViews>
    <sheetView topLeftCell="H33" zoomScale="130" zoomScaleNormal="130" workbookViewId="0">
      <selection activeCell="P34" sqref="P34"/>
    </sheetView>
  </sheetViews>
  <sheetFormatPr baseColWidth="10" defaultRowHeight="14.4" x14ac:dyDescent="0.3"/>
  <cols>
    <col min="1" max="1" width="14" customWidth="1"/>
    <col min="2" max="2" width="16" customWidth="1"/>
    <col min="5" max="5" width="16.44140625" customWidth="1"/>
    <col min="11" max="11" width="13.5546875" customWidth="1"/>
    <col min="12" max="12" width="16.5546875" customWidth="1"/>
    <col min="14" max="14" width="13.5546875" customWidth="1"/>
    <col min="15" max="15" width="14.44140625" customWidth="1"/>
  </cols>
  <sheetData>
    <row r="1" spans="1:19" ht="25.8" x14ac:dyDescent="0.5">
      <c r="C1" s="214" t="s">
        <v>24</v>
      </c>
      <c r="D1" s="214"/>
      <c r="E1" s="214"/>
      <c r="M1" s="214" t="s">
        <v>87</v>
      </c>
      <c r="N1" s="214"/>
      <c r="O1" s="214"/>
    </row>
    <row r="2" spans="1:19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02" t="s">
        <v>18</v>
      </c>
      <c r="G28" s="203"/>
      <c r="H28" s="204"/>
      <c r="I28" s="42">
        <f>G27-I26</f>
        <v>97.199999999999818</v>
      </c>
      <c r="P28" s="202" t="s">
        <v>18</v>
      </c>
      <c r="Q28" s="203"/>
      <c r="R28" s="204"/>
      <c r="S28" s="42">
        <f>Q27-S26</f>
        <v>299</v>
      </c>
    </row>
    <row r="34" spans="1:28" ht="25.8" x14ac:dyDescent="0.5">
      <c r="C34" s="214" t="s">
        <v>88</v>
      </c>
      <c r="D34" s="214"/>
      <c r="E34" s="214"/>
      <c r="M34" s="214" t="s">
        <v>89</v>
      </c>
      <c r="N34" s="214"/>
      <c r="O34" s="214"/>
    </row>
    <row r="35" spans="1:28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V36" s="1"/>
      <c r="AB36" s="50"/>
    </row>
    <row r="37" spans="1:28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300</v>
      </c>
      <c r="R37" s="48"/>
      <c r="S37" s="49">
        <v>285</v>
      </c>
      <c r="V37" s="1"/>
      <c r="AB37" s="50"/>
    </row>
    <row r="38" spans="1:28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350</v>
      </c>
      <c r="R38" s="48"/>
      <c r="S38" s="49">
        <v>330</v>
      </c>
      <c r="V38" s="1"/>
      <c r="AB38" s="50"/>
    </row>
    <row r="39" spans="1:28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V39" s="1"/>
      <c r="AB39" s="50"/>
    </row>
    <row r="40" spans="1:28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V40" s="1"/>
      <c r="AB40" s="50"/>
    </row>
    <row r="41" spans="1:28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V41" s="1"/>
      <c r="AB41" s="50"/>
    </row>
    <row r="42" spans="1:28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V42" s="1"/>
      <c r="AB42" s="50"/>
    </row>
    <row r="43" spans="1:28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V43" s="1"/>
      <c r="AB43" s="50"/>
    </row>
    <row r="44" spans="1:28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V44" s="1"/>
      <c r="AB44" s="50"/>
    </row>
    <row r="45" spans="1:28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545</v>
      </c>
      <c r="V45" s="1"/>
      <c r="AB45" s="50"/>
    </row>
    <row r="46" spans="1:28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V46" s="1"/>
      <c r="AB46" s="50"/>
    </row>
    <row r="47" spans="1:28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300</v>
      </c>
      <c r="R47" s="48"/>
      <c r="S47" s="49">
        <v>285</v>
      </c>
      <c r="V47" s="1"/>
      <c r="AB47" s="50"/>
    </row>
    <row r="48" spans="1:28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V48" s="1"/>
      <c r="AB48" s="50"/>
    </row>
    <row r="49" spans="1:28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V49" s="1"/>
      <c r="AB49" s="50"/>
    </row>
    <row r="50" spans="1:28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3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3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3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3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3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3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3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3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3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3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3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3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3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3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4330</v>
      </c>
      <c r="R64" s="13">
        <f>SUM(R36:R63)</f>
        <v>0</v>
      </c>
      <c r="S64" s="13">
        <f>SUM(S36:S63)</f>
        <v>4110</v>
      </c>
    </row>
    <row r="65" spans="1:19" x14ac:dyDescent="0.3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4286.7</v>
      </c>
      <c r="R65" s="10"/>
      <c r="S65" s="10"/>
    </row>
    <row r="66" spans="1:19" ht="15.6" x14ac:dyDescent="0.3">
      <c r="F66" s="202" t="s">
        <v>18</v>
      </c>
      <c r="G66" s="203"/>
      <c r="H66" s="204"/>
      <c r="I66" s="42">
        <f>G65-I64</f>
        <v>341</v>
      </c>
      <c r="P66" s="202" t="s">
        <v>18</v>
      </c>
      <c r="Q66" s="203"/>
      <c r="R66" s="204"/>
      <c r="S66" s="42">
        <f>Q65-S64</f>
        <v>176.69999999999982</v>
      </c>
    </row>
    <row r="70" spans="1:19" ht="25.8" x14ac:dyDescent="0.5">
      <c r="C70" s="214" t="s">
        <v>90</v>
      </c>
      <c r="D70" s="214"/>
      <c r="E70" s="214"/>
      <c r="M70" s="214" t="s">
        <v>91</v>
      </c>
      <c r="N70" s="214"/>
      <c r="O70" s="214"/>
    </row>
    <row r="71" spans="1:19" x14ac:dyDescent="0.3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</row>
    <row r="72" spans="1:19" x14ac:dyDescent="0.3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K72" s="37"/>
      <c r="L72" s="38"/>
      <c r="M72" s="38"/>
      <c r="N72" s="38"/>
      <c r="O72" s="38"/>
      <c r="P72" s="38"/>
      <c r="Q72" s="48"/>
      <c r="R72" s="48"/>
      <c r="S72" s="49"/>
    </row>
    <row r="73" spans="1:19" x14ac:dyDescent="0.3">
      <c r="A73" s="37">
        <v>45051</v>
      </c>
      <c r="B73" s="38" t="s">
        <v>524</v>
      </c>
      <c r="C73" s="38" t="s">
        <v>213</v>
      </c>
      <c r="D73" s="38" t="s">
        <v>332</v>
      </c>
      <c r="E73" s="38" t="s">
        <v>525</v>
      </c>
      <c r="F73" s="38">
        <v>6982</v>
      </c>
      <c r="G73" s="48">
        <v>300</v>
      </c>
      <c r="H73" s="48"/>
      <c r="I73" s="49">
        <v>285</v>
      </c>
      <c r="K73" s="37"/>
      <c r="L73" s="38"/>
      <c r="M73" s="38"/>
      <c r="N73" s="38"/>
      <c r="O73" s="38"/>
      <c r="P73" s="38"/>
      <c r="Q73" s="48"/>
      <c r="R73" s="48"/>
      <c r="S73" s="49"/>
    </row>
    <row r="74" spans="1:19" x14ac:dyDescent="0.3">
      <c r="A74" s="37">
        <v>45053</v>
      </c>
      <c r="B74" s="38" t="s">
        <v>508</v>
      </c>
      <c r="C74" s="38" t="s">
        <v>109</v>
      </c>
      <c r="D74" s="38" t="s">
        <v>332</v>
      </c>
      <c r="E74" s="38" t="s">
        <v>192</v>
      </c>
      <c r="F74" s="38"/>
      <c r="G74" s="48">
        <v>300</v>
      </c>
      <c r="H74" s="48"/>
      <c r="I74" s="49">
        <v>285</v>
      </c>
      <c r="K74" s="37"/>
      <c r="L74" s="38"/>
      <c r="M74" s="38"/>
      <c r="N74" s="38"/>
      <c r="O74" s="38"/>
      <c r="P74" s="38"/>
      <c r="Q74" s="48"/>
      <c r="R74" s="48"/>
      <c r="S74" s="49"/>
    </row>
    <row r="75" spans="1:19" x14ac:dyDescent="0.3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/>
      <c r="G75" s="48">
        <v>300</v>
      </c>
      <c r="H75" s="48"/>
      <c r="I75" s="49">
        <v>285</v>
      </c>
      <c r="K75" s="37"/>
      <c r="L75" s="38"/>
      <c r="M75" s="38"/>
      <c r="N75" s="38"/>
      <c r="O75" s="38"/>
      <c r="P75" s="38"/>
      <c r="Q75" s="48"/>
      <c r="R75" s="48"/>
      <c r="S75" s="49"/>
    </row>
    <row r="76" spans="1:19" x14ac:dyDescent="0.3">
      <c r="A76" s="37"/>
      <c r="B76" s="38"/>
      <c r="C76" s="38"/>
      <c r="D76" s="38"/>
      <c r="E76" s="38"/>
      <c r="F76" s="38"/>
      <c r="G76" s="48"/>
      <c r="H76" s="48"/>
      <c r="I76" s="49"/>
      <c r="K76" s="37"/>
      <c r="L76" s="38"/>
      <c r="M76" s="38"/>
      <c r="N76" s="38"/>
      <c r="O76" s="38"/>
      <c r="P76" s="38"/>
      <c r="Q76" s="48"/>
      <c r="R76" s="48"/>
      <c r="S76" s="49"/>
    </row>
    <row r="77" spans="1:19" x14ac:dyDescent="0.3">
      <c r="A77" s="37"/>
      <c r="B77" s="38"/>
      <c r="C77" s="38"/>
      <c r="D77" s="38"/>
      <c r="E77" s="38"/>
      <c r="F77" s="38"/>
      <c r="G77" s="48"/>
      <c r="H77" s="48"/>
      <c r="I77" s="49"/>
      <c r="K77" s="37"/>
      <c r="L77" s="38"/>
      <c r="M77" s="38"/>
      <c r="N77" s="38"/>
      <c r="O77" s="38"/>
      <c r="P77" s="38"/>
      <c r="Q77" s="48"/>
      <c r="R77" s="48"/>
      <c r="S77" s="49"/>
    </row>
    <row r="78" spans="1:19" x14ac:dyDescent="0.3">
      <c r="A78" s="37"/>
      <c r="B78" s="38"/>
      <c r="C78" s="38"/>
      <c r="D78" s="38"/>
      <c r="E78" s="38"/>
      <c r="F78" s="38"/>
      <c r="G78" s="48"/>
      <c r="H78" s="48"/>
      <c r="I78" s="49"/>
      <c r="K78" s="37"/>
      <c r="L78" s="38"/>
      <c r="M78" s="38"/>
      <c r="N78" s="38"/>
      <c r="O78" s="38"/>
      <c r="P78" s="38"/>
      <c r="Q78" s="48"/>
      <c r="R78" s="48"/>
      <c r="S78" s="49"/>
    </row>
    <row r="79" spans="1:19" x14ac:dyDescent="0.3">
      <c r="A79" s="37"/>
      <c r="B79" s="38"/>
      <c r="C79" s="38"/>
      <c r="D79" s="38"/>
      <c r="E79" s="38"/>
      <c r="F79" s="38"/>
      <c r="G79" s="48"/>
      <c r="H79" s="48"/>
      <c r="I79" s="49"/>
      <c r="K79" s="37"/>
      <c r="L79" s="38"/>
      <c r="M79" s="38"/>
      <c r="N79" s="38"/>
      <c r="O79" s="38"/>
      <c r="P79" s="38"/>
      <c r="Q79" s="48"/>
      <c r="R79" s="48"/>
      <c r="S79" s="49"/>
    </row>
    <row r="80" spans="1:19" x14ac:dyDescent="0.3">
      <c r="A80" s="37"/>
      <c r="B80" s="38"/>
      <c r="C80" s="38"/>
      <c r="D80" s="38"/>
      <c r="E80" s="38"/>
      <c r="F80" s="38"/>
      <c r="G80" s="48"/>
      <c r="H80" s="48"/>
      <c r="I80" s="49"/>
      <c r="K80" s="37"/>
      <c r="L80" s="38"/>
      <c r="M80" s="38"/>
      <c r="N80" s="38"/>
      <c r="O80" s="38"/>
      <c r="P80" s="38"/>
      <c r="Q80" s="48"/>
      <c r="R80" s="48"/>
      <c r="S80" s="49"/>
    </row>
    <row r="81" spans="1:19" x14ac:dyDescent="0.3">
      <c r="A81" s="37"/>
      <c r="B81" s="38"/>
      <c r="C81" s="38"/>
      <c r="D81" s="38"/>
      <c r="E81" s="38"/>
      <c r="F81" s="38"/>
      <c r="G81" s="48"/>
      <c r="H81" s="48"/>
      <c r="I81" s="49"/>
      <c r="K81" s="37"/>
      <c r="L81" s="38"/>
      <c r="M81" s="38"/>
      <c r="N81" s="38"/>
      <c r="O81" s="38"/>
      <c r="P81" s="38"/>
      <c r="Q81" s="48"/>
      <c r="R81" s="48"/>
      <c r="S81" s="49"/>
    </row>
    <row r="82" spans="1:19" x14ac:dyDescent="0.3">
      <c r="A82" s="37"/>
      <c r="B82" s="38"/>
      <c r="C82" s="38"/>
      <c r="D82" s="38"/>
      <c r="E82" s="38"/>
      <c r="F82" s="38"/>
      <c r="G82" s="48"/>
      <c r="H82" s="48"/>
      <c r="I82" s="49"/>
      <c r="K82" s="37"/>
      <c r="L82" s="38"/>
      <c r="M82" s="38"/>
      <c r="N82" s="38"/>
      <c r="O82" s="38"/>
      <c r="P82" s="38"/>
      <c r="Q82" s="48"/>
      <c r="R82" s="48"/>
      <c r="S82" s="49"/>
    </row>
    <row r="83" spans="1:19" x14ac:dyDescent="0.3">
      <c r="A83" s="37"/>
      <c r="B83" s="38"/>
      <c r="C83" s="38"/>
      <c r="D83" s="38"/>
      <c r="E83" s="38"/>
      <c r="F83" s="38"/>
      <c r="G83" s="48"/>
      <c r="H83" s="48"/>
      <c r="I83" s="49"/>
      <c r="K83" s="37"/>
      <c r="L83" s="38"/>
      <c r="M83" s="38"/>
      <c r="N83" s="38"/>
      <c r="O83" s="38"/>
      <c r="P83" s="38"/>
      <c r="Q83" s="48"/>
      <c r="R83" s="48"/>
      <c r="S83" s="49"/>
    </row>
    <row r="84" spans="1:19" x14ac:dyDescent="0.3">
      <c r="A84" s="37"/>
      <c r="B84" s="38"/>
      <c r="C84" s="38"/>
      <c r="D84" s="38"/>
      <c r="E84" s="38"/>
      <c r="F84" s="38"/>
      <c r="G84" s="48"/>
      <c r="H84" s="48"/>
      <c r="I84" s="49"/>
      <c r="K84" s="37"/>
      <c r="L84" s="38"/>
      <c r="M84" s="38"/>
      <c r="N84" s="38"/>
      <c r="O84" s="38"/>
      <c r="P84" s="38"/>
      <c r="Q84" s="48"/>
      <c r="R84" s="48"/>
      <c r="S84" s="49"/>
    </row>
    <row r="85" spans="1:19" x14ac:dyDescent="0.3">
      <c r="A85" s="37"/>
      <c r="B85" s="38"/>
      <c r="C85" s="38"/>
      <c r="D85" s="38"/>
      <c r="E85" s="38"/>
      <c r="F85" s="38"/>
      <c r="G85" s="48"/>
      <c r="H85" s="48"/>
      <c r="I85" s="49"/>
      <c r="K85" s="37"/>
      <c r="L85" s="38"/>
      <c r="M85" s="38"/>
      <c r="N85" s="38"/>
      <c r="O85" s="38"/>
      <c r="P85" s="38"/>
      <c r="Q85" s="48"/>
      <c r="R85" s="48"/>
      <c r="S85" s="49"/>
    </row>
    <row r="86" spans="1:19" x14ac:dyDescent="0.3">
      <c r="A86" s="37"/>
      <c r="B86" s="38"/>
      <c r="C86" s="38"/>
      <c r="D86" s="38"/>
      <c r="E86" s="38"/>
      <c r="F86" s="38"/>
      <c r="G86" s="48"/>
      <c r="H86" s="48"/>
      <c r="I86" s="49"/>
      <c r="K86" s="37"/>
      <c r="L86" s="38"/>
      <c r="M86" s="38"/>
      <c r="N86" s="38"/>
      <c r="O86" s="38"/>
      <c r="P86" s="38"/>
      <c r="Q86" s="48"/>
      <c r="R86" s="48"/>
      <c r="S86" s="49"/>
    </row>
    <row r="87" spans="1:19" x14ac:dyDescent="0.3">
      <c r="A87" s="37"/>
      <c r="B87" s="38"/>
      <c r="C87" s="38"/>
      <c r="D87" s="38"/>
      <c r="E87" s="38"/>
      <c r="F87" s="38"/>
      <c r="G87" s="48"/>
      <c r="H87" s="48"/>
      <c r="I87" s="49"/>
      <c r="K87" s="37"/>
      <c r="L87" s="38"/>
      <c r="M87" s="38"/>
      <c r="N87" s="38"/>
      <c r="O87" s="38"/>
      <c r="P87" s="38"/>
      <c r="Q87" s="48"/>
      <c r="R87" s="48"/>
      <c r="S87" s="49"/>
    </row>
    <row r="88" spans="1:19" x14ac:dyDescent="0.3">
      <c r="A88" s="37"/>
      <c r="B88" s="38"/>
      <c r="C88" s="38"/>
      <c r="D88" s="38"/>
      <c r="E88" s="38"/>
      <c r="F88" s="38"/>
      <c r="G88" s="48"/>
      <c r="H88" s="48"/>
      <c r="I88" s="49"/>
      <c r="K88" s="37"/>
      <c r="L88" s="38"/>
      <c r="M88" s="38"/>
      <c r="N88" s="38"/>
      <c r="O88" s="38"/>
      <c r="P88" s="38"/>
      <c r="Q88" s="48"/>
      <c r="R88" s="48"/>
      <c r="S88" s="49"/>
    </row>
    <row r="89" spans="1:19" x14ac:dyDescent="0.3">
      <c r="A89" s="37"/>
      <c r="B89" s="38"/>
      <c r="C89" s="38"/>
      <c r="D89" s="38"/>
      <c r="E89" s="38"/>
      <c r="F89" s="38"/>
      <c r="G89" s="48"/>
      <c r="H89" s="48"/>
      <c r="I89" s="49"/>
      <c r="K89" s="37"/>
      <c r="L89" s="38"/>
      <c r="M89" s="38"/>
      <c r="N89" s="38"/>
      <c r="O89" s="38"/>
      <c r="P89" s="38"/>
      <c r="Q89" s="48"/>
      <c r="R89" s="48"/>
      <c r="S89" s="49"/>
    </row>
    <row r="90" spans="1:19" x14ac:dyDescent="0.3">
      <c r="A90" s="7"/>
      <c r="B90" s="8"/>
      <c r="C90" s="8"/>
      <c r="D90" s="8"/>
      <c r="E90" s="8"/>
      <c r="F90" s="8"/>
      <c r="G90" s="49"/>
      <c r="H90" s="49"/>
      <c r="I90" s="49"/>
      <c r="K90" s="7"/>
      <c r="L90" s="8"/>
      <c r="M90" s="8"/>
      <c r="N90" s="8"/>
      <c r="O90" s="8"/>
      <c r="P90" s="8"/>
      <c r="Q90" s="49"/>
      <c r="R90" s="49"/>
      <c r="S90" s="49"/>
    </row>
    <row r="91" spans="1:19" x14ac:dyDescent="0.3">
      <c r="A91" s="7"/>
      <c r="B91" s="8"/>
      <c r="C91" s="8"/>
      <c r="D91" s="8"/>
      <c r="E91" s="8"/>
      <c r="F91" s="8"/>
      <c r="G91" s="49"/>
      <c r="H91" s="49"/>
      <c r="I91" s="49"/>
      <c r="K91" s="7"/>
      <c r="L91" s="8"/>
      <c r="M91" s="8"/>
      <c r="N91" s="8"/>
      <c r="O91" s="8"/>
      <c r="P91" s="8"/>
      <c r="Q91" s="49"/>
      <c r="R91" s="49"/>
      <c r="S91" s="49"/>
    </row>
    <row r="92" spans="1:19" x14ac:dyDescent="0.3">
      <c r="A92" s="7"/>
      <c r="B92" s="8"/>
      <c r="C92" s="8"/>
      <c r="D92" s="8"/>
      <c r="E92" s="8"/>
      <c r="F92" s="8"/>
      <c r="G92" s="49"/>
      <c r="H92" s="49"/>
      <c r="I92" s="49"/>
      <c r="K92" s="7"/>
      <c r="L92" s="8"/>
      <c r="M92" s="8"/>
      <c r="N92" s="8"/>
      <c r="O92" s="8"/>
      <c r="P92" s="8"/>
      <c r="Q92" s="49"/>
      <c r="R92" s="49"/>
      <c r="S92" s="49"/>
    </row>
    <row r="93" spans="1:19" x14ac:dyDescent="0.3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19" x14ac:dyDescent="0.3">
      <c r="A94" s="7"/>
      <c r="B94" s="8"/>
      <c r="C94" s="8"/>
      <c r="D94" s="8"/>
      <c r="E94" s="8"/>
      <c r="F94" s="10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19" x14ac:dyDescent="0.3">
      <c r="A95" s="7"/>
      <c r="B95" s="8"/>
      <c r="C95" s="8"/>
      <c r="D95" s="8"/>
      <c r="E95" s="8"/>
      <c r="F95" s="13" t="s">
        <v>14</v>
      </c>
      <c r="G95" s="13">
        <f>SUM(G72:G94)</f>
        <v>1250</v>
      </c>
      <c r="H95" s="13">
        <f>SUM(H88:H94)</f>
        <v>0</v>
      </c>
      <c r="I95" s="13">
        <f>SUM(I72:I94)</f>
        <v>1185</v>
      </c>
      <c r="K95" s="7"/>
      <c r="L95" s="8"/>
      <c r="M95" s="8"/>
      <c r="N95" s="8"/>
      <c r="O95" s="8"/>
      <c r="P95" s="13" t="s">
        <v>14</v>
      </c>
      <c r="Q95" s="13">
        <f>SUM(Q72:Q94)</f>
        <v>0</v>
      </c>
      <c r="R95" s="13">
        <f>SUM(R88:R94)</f>
        <v>0</v>
      </c>
      <c r="S95" s="13">
        <f>SUM(S72:S94)</f>
        <v>0</v>
      </c>
    </row>
    <row r="96" spans="1:19" x14ac:dyDescent="0.3">
      <c r="A96" s="7"/>
      <c r="B96" s="8"/>
      <c r="C96" s="8"/>
      <c r="D96" s="8"/>
      <c r="E96" s="8"/>
      <c r="F96" s="13" t="s">
        <v>17</v>
      </c>
      <c r="G96" s="13">
        <f>G95*0.99</f>
        <v>1237.5</v>
      </c>
      <c r="H96" s="10"/>
      <c r="I96" s="10"/>
      <c r="K96" s="7"/>
      <c r="L96" s="8"/>
      <c r="M96" s="8"/>
      <c r="N96" s="8"/>
      <c r="O96" s="8"/>
      <c r="P96" s="13" t="s">
        <v>17</v>
      </c>
      <c r="Q96" s="13">
        <f>Q95*0.99</f>
        <v>0</v>
      </c>
      <c r="R96" s="10"/>
      <c r="S96" s="10"/>
    </row>
    <row r="97" spans="1:19" ht="15.6" x14ac:dyDescent="0.3">
      <c r="F97" s="202" t="s">
        <v>18</v>
      </c>
      <c r="G97" s="203"/>
      <c r="H97" s="204"/>
      <c r="I97" s="42">
        <f>G96-I95</f>
        <v>52.5</v>
      </c>
      <c r="P97" s="202" t="s">
        <v>18</v>
      </c>
      <c r="Q97" s="203"/>
      <c r="R97" s="204"/>
      <c r="S97" s="42">
        <f>Q96-S95</f>
        <v>0</v>
      </c>
    </row>
    <row r="102" spans="1:19" ht="25.8" x14ac:dyDescent="0.5">
      <c r="C102" s="214" t="s">
        <v>92</v>
      </c>
      <c r="D102" s="214"/>
      <c r="E102" s="214"/>
      <c r="M102" s="214" t="s">
        <v>93</v>
      </c>
      <c r="N102" s="214"/>
      <c r="O102" s="214"/>
    </row>
    <row r="103" spans="1:19" x14ac:dyDescent="0.3">
      <c r="A103" s="5" t="s">
        <v>1</v>
      </c>
      <c r="B103" s="5" t="s">
        <v>42</v>
      </c>
      <c r="C103" s="5" t="s">
        <v>3</v>
      </c>
      <c r="D103" s="5" t="s">
        <v>4</v>
      </c>
      <c r="E103" s="5" t="s">
        <v>5</v>
      </c>
      <c r="F103" s="5" t="s">
        <v>6</v>
      </c>
      <c r="G103" s="5" t="s">
        <v>7</v>
      </c>
      <c r="H103" s="5" t="s">
        <v>43</v>
      </c>
      <c r="I103" s="5" t="s">
        <v>33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3">
      <c r="A104" s="37"/>
      <c r="B104" s="38"/>
      <c r="C104" s="38"/>
      <c r="D104" s="38"/>
      <c r="E104" s="38"/>
      <c r="F104" s="38"/>
      <c r="G104" s="48"/>
      <c r="H104" s="48"/>
      <c r="I104" s="49"/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3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3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3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3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3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3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3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3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3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3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3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3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3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3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3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3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3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3">
      <c r="A122" s="7"/>
      <c r="B122" s="8"/>
      <c r="C122" s="8"/>
      <c r="D122" s="8"/>
      <c r="E122" s="8"/>
      <c r="F122" s="8"/>
      <c r="G122" s="49"/>
      <c r="H122" s="49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3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3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3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3">
      <c r="A126" s="7"/>
      <c r="B126" s="8"/>
      <c r="C126" s="8"/>
      <c r="D126" s="8"/>
      <c r="E126" s="8"/>
      <c r="F126" s="10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3">
      <c r="A127" s="7"/>
      <c r="B127" s="8"/>
      <c r="C127" s="8"/>
      <c r="D127" s="8"/>
      <c r="E127" s="8"/>
      <c r="F127" s="13" t="s">
        <v>14</v>
      </c>
      <c r="G127" s="13">
        <f>SUM(G104:G126)</f>
        <v>0</v>
      </c>
      <c r="H127" s="13">
        <f>SUM(H120:H126)</f>
        <v>0</v>
      </c>
      <c r="I127" s="13">
        <f>SUM(I104:I126)</f>
        <v>0</v>
      </c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3">
      <c r="A128" s="7"/>
      <c r="B128" s="8"/>
      <c r="C128" s="8"/>
      <c r="D128" s="8"/>
      <c r="E128" s="8"/>
      <c r="F128" s="13" t="s">
        <v>17</v>
      </c>
      <c r="G128" s="13">
        <f>G127*0.99</f>
        <v>0</v>
      </c>
      <c r="H128" s="10"/>
      <c r="I128" s="10"/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6" x14ac:dyDescent="0.3">
      <c r="F129" s="202" t="s">
        <v>18</v>
      </c>
      <c r="G129" s="203"/>
      <c r="H129" s="204"/>
      <c r="I129" s="42">
        <f>G128-I127</f>
        <v>0</v>
      </c>
      <c r="P129" s="202" t="s">
        <v>18</v>
      </c>
      <c r="Q129" s="203"/>
      <c r="R129" s="204"/>
      <c r="S129" s="42">
        <f>Q128-S127</f>
        <v>0</v>
      </c>
    </row>
    <row r="134" spans="1:19" ht="25.8" x14ac:dyDescent="0.5">
      <c r="C134" s="214" t="s">
        <v>94</v>
      </c>
      <c r="D134" s="214"/>
      <c r="E134" s="214"/>
      <c r="M134" s="214" t="s">
        <v>99</v>
      </c>
      <c r="N134" s="214"/>
      <c r="O134" s="214"/>
    </row>
    <row r="135" spans="1:19" x14ac:dyDescent="0.3">
      <c r="A135" s="5" t="s">
        <v>1</v>
      </c>
      <c r="B135" s="5" t="s">
        <v>42</v>
      </c>
      <c r="C135" s="5" t="s">
        <v>3</v>
      </c>
      <c r="D135" s="5" t="s">
        <v>4</v>
      </c>
      <c r="E135" s="5" t="s">
        <v>5</v>
      </c>
      <c r="F135" s="5" t="s">
        <v>6</v>
      </c>
      <c r="G135" s="5" t="s">
        <v>7</v>
      </c>
      <c r="H135" s="5" t="s">
        <v>43</v>
      </c>
      <c r="I135" s="5" t="s">
        <v>33</v>
      </c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3">
      <c r="A136" s="37"/>
      <c r="B136" s="38"/>
      <c r="C136" s="38"/>
      <c r="D136" s="38"/>
      <c r="E136" s="38"/>
      <c r="F136" s="38"/>
      <c r="G136" s="48"/>
      <c r="H136" s="48"/>
      <c r="I136" s="49"/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3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3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3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3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3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3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3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3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3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3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3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3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3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3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3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3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3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3">
      <c r="A154" s="7"/>
      <c r="B154" s="8"/>
      <c r="C154" s="8"/>
      <c r="D154" s="8"/>
      <c r="E154" s="8"/>
      <c r="F154" s="8"/>
      <c r="G154" s="49"/>
      <c r="H154" s="49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3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3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3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3">
      <c r="A158" s="7"/>
      <c r="B158" s="8"/>
      <c r="C158" s="8"/>
      <c r="D158" s="8"/>
      <c r="E158" s="8"/>
      <c r="F158" s="10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3">
      <c r="A159" s="7"/>
      <c r="B159" s="8"/>
      <c r="C159" s="8"/>
      <c r="D159" s="8"/>
      <c r="E159" s="8"/>
      <c r="F159" s="13" t="s">
        <v>14</v>
      </c>
      <c r="G159" s="13">
        <f>SUM(G136:G158)</f>
        <v>0</v>
      </c>
      <c r="H159" s="13">
        <f>SUM(H152:H158)</f>
        <v>0</v>
      </c>
      <c r="I159" s="13">
        <f>SUM(I136:I158)</f>
        <v>0</v>
      </c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3">
      <c r="A160" s="7"/>
      <c r="B160" s="8"/>
      <c r="C160" s="8"/>
      <c r="D160" s="8"/>
      <c r="E160" s="8"/>
      <c r="F160" s="13" t="s">
        <v>17</v>
      </c>
      <c r="G160" s="13">
        <f>G159*0.99</f>
        <v>0</v>
      </c>
      <c r="H160" s="10"/>
      <c r="I160" s="10"/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6" x14ac:dyDescent="0.3">
      <c r="F161" s="202" t="s">
        <v>18</v>
      </c>
      <c r="G161" s="203"/>
      <c r="H161" s="204"/>
      <c r="I161" s="42">
        <f>G160-I159</f>
        <v>0</v>
      </c>
      <c r="P161" s="202" t="s">
        <v>18</v>
      </c>
      <c r="Q161" s="203"/>
      <c r="R161" s="204"/>
      <c r="S161" s="42">
        <f>Q160-S159</f>
        <v>0</v>
      </c>
    </row>
    <row r="167" spans="1:19" ht="25.8" x14ac:dyDescent="0.5">
      <c r="C167" s="214" t="s">
        <v>96</v>
      </c>
      <c r="D167" s="214"/>
      <c r="E167" s="214"/>
      <c r="M167" s="214" t="s">
        <v>0</v>
      </c>
      <c r="N167" s="214"/>
      <c r="O167" s="214"/>
    </row>
    <row r="168" spans="1:19" x14ac:dyDescent="0.3">
      <c r="A168" s="5" t="s">
        <v>1</v>
      </c>
      <c r="B168" s="5" t="s">
        <v>42</v>
      </c>
      <c r="C168" s="5" t="s">
        <v>3</v>
      </c>
      <c r="D168" s="5" t="s">
        <v>4</v>
      </c>
      <c r="E168" s="5" t="s">
        <v>5</v>
      </c>
      <c r="F168" s="5" t="s">
        <v>6</v>
      </c>
      <c r="G168" s="5" t="s">
        <v>7</v>
      </c>
      <c r="H168" s="5" t="s">
        <v>43</v>
      </c>
      <c r="I168" s="5" t="s">
        <v>33</v>
      </c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3">
      <c r="A169" s="37"/>
      <c r="B169" s="38"/>
      <c r="C169" s="38"/>
      <c r="D169" s="38"/>
      <c r="E169" s="38"/>
      <c r="F169" s="38"/>
      <c r="G169" s="48"/>
      <c r="H169" s="48"/>
      <c r="I169" s="49"/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3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3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3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3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3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3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3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3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3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3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3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3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3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3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3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3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3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3">
      <c r="A187" s="7"/>
      <c r="B187" s="8"/>
      <c r="C187" s="8"/>
      <c r="D187" s="8"/>
      <c r="E187" s="8"/>
      <c r="F187" s="8"/>
      <c r="G187" s="49"/>
      <c r="H187" s="49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3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3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3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3">
      <c r="A191" s="7"/>
      <c r="B191" s="8"/>
      <c r="C191" s="8"/>
      <c r="D191" s="8"/>
      <c r="E191" s="8"/>
      <c r="F191" s="10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3">
      <c r="A192" s="7"/>
      <c r="B192" s="8"/>
      <c r="C192" s="8"/>
      <c r="D192" s="8"/>
      <c r="E192" s="8"/>
      <c r="F192" s="13" t="s">
        <v>14</v>
      </c>
      <c r="G192" s="13">
        <f>SUM(G169:G191)</f>
        <v>0</v>
      </c>
      <c r="H192" s="13">
        <f>SUM(H185:H191)</f>
        <v>0</v>
      </c>
      <c r="I192" s="13">
        <f>SUM(I169:I191)</f>
        <v>0</v>
      </c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3">
      <c r="A193" s="7"/>
      <c r="B193" s="8"/>
      <c r="C193" s="8"/>
      <c r="D193" s="8"/>
      <c r="E193" s="8"/>
      <c r="F193" s="13" t="s">
        <v>17</v>
      </c>
      <c r="G193" s="13">
        <f>G192*0.99</f>
        <v>0</v>
      </c>
      <c r="H193" s="10"/>
      <c r="I193" s="10"/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6" x14ac:dyDescent="0.3">
      <c r="F194" s="202" t="s">
        <v>18</v>
      </c>
      <c r="G194" s="203"/>
      <c r="H194" s="204"/>
      <c r="I194" s="42">
        <f>G193-I192</f>
        <v>0</v>
      </c>
      <c r="P194" s="202" t="s">
        <v>18</v>
      </c>
      <c r="Q194" s="203"/>
      <c r="R194" s="204"/>
      <c r="S194" s="42">
        <f>Q193-S192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7:H97"/>
    <mergeCell ref="P97:R97"/>
    <mergeCell ref="C102:E102"/>
    <mergeCell ref="M102:O102"/>
    <mergeCell ref="F129:H129"/>
    <mergeCell ref="P129:R129"/>
    <mergeCell ref="C134:E134"/>
    <mergeCell ref="M134:O134"/>
    <mergeCell ref="F161:H161"/>
    <mergeCell ref="P161:R161"/>
    <mergeCell ref="C167:E167"/>
    <mergeCell ref="M167:O167"/>
    <mergeCell ref="F194:H194"/>
    <mergeCell ref="P194:R19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H25" zoomScale="112" zoomScaleNormal="112" workbookViewId="0">
      <selection activeCell="R41" sqref="R41"/>
    </sheetView>
  </sheetViews>
  <sheetFormatPr baseColWidth="10" defaultRowHeight="14.4" x14ac:dyDescent="0.3"/>
  <cols>
    <col min="2" max="2" width="21" customWidth="1"/>
    <col min="10" max="10" width="14.44140625" customWidth="1"/>
    <col min="20" max="20" width="13.88671875" customWidth="1"/>
  </cols>
  <sheetData>
    <row r="1" spans="1:21" ht="23.4" x14ac:dyDescent="0.45">
      <c r="C1" s="215" t="s">
        <v>24</v>
      </c>
      <c r="D1" s="215"/>
      <c r="E1" s="215"/>
      <c r="F1" s="215"/>
      <c r="N1" s="215" t="s">
        <v>87</v>
      </c>
      <c r="O1" s="215"/>
      <c r="P1" s="215"/>
      <c r="Q1" s="215"/>
    </row>
    <row r="2" spans="1:21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3">
      <c r="G23" s="50"/>
      <c r="H23" s="50"/>
      <c r="I23" s="50"/>
      <c r="J23" s="50"/>
      <c r="R23" s="50"/>
      <c r="S23" s="50"/>
      <c r="T23" s="50"/>
      <c r="U23" s="50"/>
    </row>
    <row r="24" spans="1:21" x14ac:dyDescent="0.3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3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6" x14ac:dyDescent="0.3">
      <c r="F26" s="202" t="s">
        <v>18</v>
      </c>
      <c r="G26" s="203"/>
      <c r="H26" s="204"/>
      <c r="I26" s="51"/>
      <c r="J26" s="42">
        <f>G25-J24</f>
        <v>37.899999999999977</v>
      </c>
      <c r="Q26" s="202" t="s">
        <v>18</v>
      </c>
      <c r="R26" s="203"/>
      <c r="S26" s="204"/>
      <c r="T26" s="51"/>
      <c r="U26" s="42">
        <f>R25-U24</f>
        <v>77.200000000000045</v>
      </c>
    </row>
    <row r="30" spans="1:21" ht="23.4" x14ac:dyDescent="0.45">
      <c r="C30" s="215" t="s">
        <v>101</v>
      </c>
      <c r="D30" s="215"/>
      <c r="E30" s="215"/>
      <c r="F30" s="215"/>
      <c r="N30" s="215" t="s">
        <v>89</v>
      </c>
      <c r="O30" s="215"/>
      <c r="P30" s="215"/>
      <c r="Q30" s="215"/>
    </row>
    <row r="31" spans="1:21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3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3">
      <c r="A33" s="7"/>
      <c r="B33" s="8"/>
      <c r="C33" s="8"/>
      <c r="D33" s="8"/>
      <c r="E33" s="8"/>
      <c r="F33" s="8"/>
      <c r="G33" s="49">
        <v>80</v>
      </c>
      <c r="H33" s="8">
        <v>504</v>
      </c>
      <c r="I33" s="49" t="s">
        <v>440</v>
      </c>
      <c r="J33" s="49">
        <v>75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3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530</v>
      </c>
      <c r="P34" s="8" t="s">
        <v>131</v>
      </c>
      <c r="Q34" s="8" t="s">
        <v>531</v>
      </c>
      <c r="R34" s="49">
        <v>80</v>
      </c>
      <c r="S34" s="49"/>
      <c r="T34" s="49" t="s">
        <v>534</v>
      </c>
      <c r="U34" s="49">
        <v>75</v>
      </c>
    </row>
    <row r="35" spans="1:21" x14ac:dyDescent="0.3">
      <c r="A35" s="7"/>
      <c r="B35" s="8"/>
      <c r="C35" s="8"/>
      <c r="D35" s="8"/>
      <c r="E35" s="8"/>
      <c r="F35" s="8"/>
      <c r="G35" s="49">
        <v>80</v>
      </c>
      <c r="H35" s="8">
        <v>504</v>
      </c>
      <c r="I35" s="49" t="s">
        <v>440</v>
      </c>
      <c r="J35" s="49">
        <v>75</v>
      </c>
      <c r="L35" s="7"/>
      <c r="M35" s="8" t="s">
        <v>116</v>
      </c>
      <c r="N35" s="8"/>
      <c r="O35" s="8" t="s">
        <v>530</v>
      </c>
      <c r="P35" s="8" t="s">
        <v>131</v>
      </c>
      <c r="Q35" s="8" t="s">
        <v>532</v>
      </c>
      <c r="R35" s="49">
        <v>160</v>
      </c>
      <c r="S35" s="49"/>
      <c r="T35" s="49" t="s">
        <v>534</v>
      </c>
      <c r="U35" s="49">
        <v>150</v>
      </c>
    </row>
    <row r="36" spans="1:21" x14ac:dyDescent="0.3">
      <c r="A36" s="7"/>
      <c r="B36" s="8"/>
      <c r="C36" s="8"/>
      <c r="D36" s="8"/>
      <c r="E36" s="8"/>
      <c r="F36" s="8"/>
      <c r="G36" s="49">
        <v>80</v>
      </c>
      <c r="H36" s="8">
        <v>504</v>
      </c>
      <c r="I36" s="49" t="s">
        <v>440</v>
      </c>
      <c r="J36" s="49">
        <v>75</v>
      </c>
      <c r="L36" s="7"/>
      <c r="M36" s="8" t="s">
        <v>116</v>
      </c>
      <c r="N36" s="8"/>
      <c r="O36" s="8" t="s">
        <v>530</v>
      </c>
      <c r="P36" s="8" t="s">
        <v>131</v>
      </c>
      <c r="Q36" s="8" t="s">
        <v>531</v>
      </c>
      <c r="R36" s="49">
        <v>80</v>
      </c>
      <c r="S36" s="49"/>
      <c r="T36" s="49" t="s">
        <v>534</v>
      </c>
      <c r="U36" s="49">
        <v>75</v>
      </c>
    </row>
    <row r="37" spans="1:21" x14ac:dyDescent="0.3">
      <c r="A37" s="7"/>
      <c r="B37" s="8"/>
      <c r="C37" s="8"/>
      <c r="D37" s="8"/>
      <c r="E37" s="8"/>
      <c r="F37" s="8"/>
      <c r="G37" s="49">
        <v>240</v>
      </c>
      <c r="H37" s="8">
        <v>504</v>
      </c>
      <c r="I37" s="49" t="s">
        <v>440</v>
      </c>
      <c r="J37" s="49">
        <v>225</v>
      </c>
      <c r="L37" s="7"/>
      <c r="M37" s="8" t="s">
        <v>116</v>
      </c>
      <c r="N37" s="8"/>
      <c r="O37" s="8" t="s">
        <v>530</v>
      </c>
      <c r="P37" s="8" t="s">
        <v>131</v>
      </c>
      <c r="Q37" s="8" t="s">
        <v>533</v>
      </c>
      <c r="R37" s="49">
        <v>80</v>
      </c>
      <c r="S37" s="49"/>
      <c r="T37" s="49" t="s">
        <v>534</v>
      </c>
      <c r="U37" s="49">
        <v>75</v>
      </c>
    </row>
    <row r="38" spans="1:21" x14ac:dyDescent="0.3">
      <c r="A38" s="7"/>
      <c r="B38" s="8"/>
      <c r="C38" s="8"/>
      <c r="D38" s="8"/>
      <c r="E38" s="8"/>
      <c r="F38" s="8"/>
      <c r="G38" s="49">
        <v>80</v>
      </c>
      <c r="H38" s="8">
        <v>504</v>
      </c>
      <c r="I38" s="49" t="s">
        <v>440</v>
      </c>
      <c r="J38" s="49">
        <v>75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3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3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3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3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3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3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3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3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3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3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3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3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3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3">
      <c r="G52" s="50"/>
      <c r="H52" s="50"/>
      <c r="I52" s="50"/>
      <c r="J52" s="50"/>
      <c r="R52" s="50"/>
      <c r="S52" s="50"/>
      <c r="T52" s="50"/>
      <c r="U52" s="50"/>
    </row>
    <row r="53" spans="1:21" x14ac:dyDescent="0.3">
      <c r="F53" s="13" t="s">
        <v>14</v>
      </c>
      <c r="G53" s="13">
        <f>SUM(G32:G52)</f>
        <v>800</v>
      </c>
      <c r="H53" s="13">
        <f>SUM(H46:H52)</f>
        <v>0</v>
      </c>
      <c r="I53" s="13"/>
      <c r="J53" s="13">
        <f>SUM(J32:J52)</f>
        <v>750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3">
      <c r="F54" s="13" t="s">
        <v>17</v>
      </c>
      <c r="G54" s="13">
        <f>G53*0.99</f>
        <v>792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6" x14ac:dyDescent="0.3">
      <c r="F55" s="202" t="s">
        <v>18</v>
      </c>
      <c r="G55" s="203"/>
      <c r="H55" s="204"/>
      <c r="I55" s="51"/>
      <c r="J55" s="42">
        <f>G54-J53</f>
        <v>42</v>
      </c>
      <c r="Q55" s="202" t="s">
        <v>18</v>
      </c>
      <c r="R55" s="203"/>
      <c r="S55" s="204"/>
      <c r="T55" s="51"/>
      <c r="U55" s="42">
        <f>R54-U53</f>
        <v>43.5</v>
      </c>
    </row>
    <row r="59" spans="1:21" ht="23.4" x14ac:dyDescent="0.45">
      <c r="C59" s="215" t="s">
        <v>97</v>
      </c>
      <c r="D59" s="215"/>
      <c r="E59" s="215"/>
      <c r="F59" s="215"/>
      <c r="N59" s="215" t="s">
        <v>91</v>
      </c>
      <c r="O59" s="215"/>
      <c r="P59" s="215"/>
      <c r="Q59" s="215"/>
    </row>
    <row r="60" spans="1:21" x14ac:dyDescent="0.3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3">
      <c r="A61" s="7">
        <v>45049</v>
      </c>
      <c r="B61" s="8" t="s">
        <v>212</v>
      </c>
      <c r="C61" s="8" t="s">
        <v>117</v>
      </c>
      <c r="D61" s="8" t="s">
        <v>150</v>
      </c>
      <c r="E61" s="8" t="s">
        <v>217</v>
      </c>
      <c r="F61" s="8"/>
      <c r="G61" s="49">
        <v>80</v>
      </c>
      <c r="H61" s="49"/>
      <c r="I61" s="49"/>
      <c r="J61" s="49">
        <v>75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3">
      <c r="A62" s="7">
        <v>45021</v>
      </c>
      <c r="B62" s="8" t="s">
        <v>137</v>
      </c>
      <c r="C62" s="8" t="s">
        <v>283</v>
      </c>
      <c r="D62" s="8" t="s">
        <v>517</v>
      </c>
      <c r="E62" s="8" t="s">
        <v>518</v>
      </c>
      <c r="F62" s="8">
        <v>10942</v>
      </c>
      <c r="G62" s="49">
        <v>130</v>
      </c>
      <c r="H62" s="49"/>
      <c r="I62" s="49"/>
      <c r="J62" s="49">
        <v>120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3">
      <c r="A63" s="7">
        <v>45054</v>
      </c>
      <c r="B63" s="8" t="s">
        <v>137</v>
      </c>
      <c r="C63" s="8" t="s">
        <v>283</v>
      </c>
      <c r="D63" s="8" t="s">
        <v>333</v>
      </c>
      <c r="E63" s="8" t="s">
        <v>132</v>
      </c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3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3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3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3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3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3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3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3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3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3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3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3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3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3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3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3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3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3">
      <c r="G81" s="50"/>
      <c r="H81" s="50"/>
      <c r="I81" s="50"/>
      <c r="J81" s="50"/>
      <c r="R81" s="50"/>
      <c r="S81" s="50"/>
      <c r="T81" s="50"/>
      <c r="U81" s="50"/>
    </row>
    <row r="82" spans="1:21" x14ac:dyDescent="0.3">
      <c r="F82" s="13" t="s">
        <v>14</v>
      </c>
      <c r="G82" s="13">
        <f>SUM(G61:G81)</f>
        <v>210</v>
      </c>
      <c r="H82" s="13">
        <f>SUM(H75:H81)</f>
        <v>0</v>
      </c>
      <c r="I82" s="13"/>
      <c r="J82" s="13">
        <f>SUM(J61:J81)</f>
        <v>195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3">
      <c r="F83" s="13" t="s">
        <v>17</v>
      </c>
      <c r="G83" s="13">
        <f>G82*0.99</f>
        <v>207.9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6" x14ac:dyDescent="0.3">
      <c r="F84" s="202" t="s">
        <v>18</v>
      </c>
      <c r="G84" s="203"/>
      <c r="H84" s="204"/>
      <c r="I84" s="51"/>
      <c r="J84" s="42">
        <f>G83-J82</f>
        <v>12.900000000000006</v>
      </c>
      <c r="Q84" s="202" t="s">
        <v>18</v>
      </c>
      <c r="R84" s="203"/>
      <c r="S84" s="204"/>
      <c r="T84" s="51"/>
      <c r="U84" s="42">
        <f>R83-U82</f>
        <v>0</v>
      </c>
    </row>
    <row r="87" spans="1:21" ht="23.4" x14ac:dyDescent="0.45">
      <c r="C87" s="215" t="s">
        <v>92</v>
      </c>
      <c r="D87" s="215"/>
      <c r="E87" s="215"/>
      <c r="F87" s="215"/>
      <c r="N87" s="215" t="s">
        <v>93</v>
      </c>
      <c r="O87" s="215"/>
      <c r="P87" s="215"/>
      <c r="Q87" s="215"/>
    </row>
    <row r="88" spans="1:21" x14ac:dyDescent="0.3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3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3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3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3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3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3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3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3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3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3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3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3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3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3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3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3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3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3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3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3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3">
      <c r="G109" s="50"/>
      <c r="H109" s="50"/>
      <c r="I109" s="50"/>
      <c r="J109" s="50"/>
      <c r="R109" s="50"/>
      <c r="S109" s="50"/>
      <c r="T109" s="50"/>
      <c r="U109" s="50"/>
    </row>
    <row r="110" spans="1:21" x14ac:dyDescent="0.3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3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6" x14ac:dyDescent="0.3">
      <c r="F112" s="202" t="s">
        <v>18</v>
      </c>
      <c r="G112" s="203"/>
      <c r="H112" s="204"/>
      <c r="I112" s="51"/>
      <c r="J112" s="42">
        <f>G111-J110</f>
        <v>0</v>
      </c>
      <c r="Q112" s="202" t="s">
        <v>18</v>
      </c>
      <c r="R112" s="203"/>
      <c r="S112" s="204"/>
      <c r="T112" s="51"/>
      <c r="U112" s="42">
        <f>R111-U110</f>
        <v>0</v>
      </c>
    </row>
    <row r="115" spans="1:21" ht="23.4" x14ac:dyDescent="0.45">
      <c r="C115" s="215" t="s">
        <v>94</v>
      </c>
      <c r="D115" s="215"/>
      <c r="E115" s="215"/>
      <c r="F115" s="215"/>
      <c r="N115" s="215" t="s">
        <v>99</v>
      </c>
      <c r="O115" s="215"/>
      <c r="P115" s="215"/>
      <c r="Q115" s="215"/>
    </row>
    <row r="116" spans="1:21" x14ac:dyDescent="0.3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3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3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3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3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3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3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3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3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3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3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3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3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3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3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3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3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3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3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3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3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3">
      <c r="G137" s="50"/>
      <c r="H137" s="50"/>
      <c r="I137" s="50"/>
      <c r="J137" s="50"/>
      <c r="R137" s="50"/>
      <c r="S137" s="50"/>
      <c r="T137" s="50"/>
      <c r="U137" s="50"/>
    </row>
    <row r="138" spans="1:21" x14ac:dyDescent="0.3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3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6" x14ac:dyDescent="0.3">
      <c r="F140" s="202" t="s">
        <v>18</v>
      </c>
      <c r="G140" s="203"/>
      <c r="H140" s="204"/>
      <c r="I140" s="51"/>
      <c r="J140" s="42">
        <f>G139-J138</f>
        <v>0</v>
      </c>
      <c r="Q140" s="202" t="s">
        <v>18</v>
      </c>
      <c r="R140" s="203"/>
      <c r="S140" s="204"/>
      <c r="T140" s="51"/>
      <c r="U140" s="42">
        <f>R139-U138</f>
        <v>0</v>
      </c>
    </row>
    <row r="143" spans="1:21" ht="23.4" x14ac:dyDescent="0.45">
      <c r="C143" s="215" t="s">
        <v>96</v>
      </c>
      <c r="D143" s="215"/>
      <c r="E143" s="215"/>
      <c r="F143" s="215"/>
      <c r="N143" s="215" t="s">
        <v>0</v>
      </c>
      <c r="O143" s="215"/>
      <c r="P143" s="215"/>
      <c r="Q143" s="215"/>
    </row>
    <row r="144" spans="1:21" x14ac:dyDescent="0.3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3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3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3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3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3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3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3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3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3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3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3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3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3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3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3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3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3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3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3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3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3">
      <c r="G165" s="50"/>
      <c r="H165" s="50"/>
      <c r="I165" s="50"/>
      <c r="J165" s="50"/>
      <c r="R165" s="50"/>
      <c r="S165" s="50"/>
      <c r="T165" s="50"/>
      <c r="U165" s="50"/>
    </row>
    <row r="166" spans="1:21" x14ac:dyDescent="0.3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3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6" x14ac:dyDescent="0.3">
      <c r="F168" s="202" t="s">
        <v>18</v>
      </c>
      <c r="G168" s="203"/>
      <c r="H168" s="204"/>
      <c r="I168" s="51"/>
      <c r="J168" s="42">
        <f>G167-J166</f>
        <v>0</v>
      </c>
      <c r="Q168" s="202" t="s">
        <v>18</v>
      </c>
      <c r="R168" s="203"/>
      <c r="S168" s="204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A58" zoomScale="130" zoomScaleNormal="130" workbookViewId="0">
      <selection activeCell="B66" sqref="B66"/>
    </sheetView>
  </sheetViews>
  <sheetFormatPr baseColWidth="10" defaultRowHeight="14.4" x14ac:dyDescent="0.3"/>
  <cols>
    <col min="1" max="1" width="11.109375" customWidth="1"/>
    <col min="2" max="2" width="20.6640625" customWidth="1"/>
    <col min="9" max="9" width="13.44140625" customWidth="1"/>
    <col min="13" max="13" width="17" customWidth="1"/>
    <col min="16" max="16" width="13" customWidth="1"/>
    <col min="20" max="20" width="12.88671875" bestFit="1" customWidth="1"/>
  </cols>
  <sheetData>
    <row r="1" spans="1:21" ht="23.4" x14ac:dyDescent="0.45">
      <c r="C1" s="215" t="s">
        <v>24</v>
      </c>
      <c r="D1" s="215"/>
      <c r="E1" s="215"/>
      <c r="F1" s="215"/>
      <c r="N1" s="215" t="s">
        <v>87</v>
      </c>
      <c r="O1" s="215"/>
      <c r="P1" s="215"/>
      <c r="Q1" s="215"/>
    </row>
    <row r="2" spans="1:21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3">
      <c r="G23" s="50"/>
      <c r="H23" s="50"/>
      <c r="I23" s="50"/>
      <c r="J23" s="50"/>
      <c r="R23" s="50"/>
      <c r="S23" s="50"/>
      <c r="T23" s="50"/>
      <c r="U23" s="50"/>
    </row>
    <row r="24" spans="1:21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02" t="s">
        <v>18</v>
      </c>
      <c r="G26" s="203"/>
      <c r="H26" s="204"/>
      <c r="I26" s="51"/>
      <c r="J26" s="42">
        <f>G25-J24</f>
        <v>143.5</v>
      </c>
      <c r="Q26" s="202" t="s">
        <v>18</v>
      </c>
      <c r="R26" s="203"/>
      <c r="S26" s="204"/>
      <c r="T26" s="51"/>
      <c r="U26" s="42">
        <f>R25-U24</f>
        <v>8</v>
      </c>
    </row>
    <row r="30" spans="1:21" ht="23.4" x14ac:dyDescent="0.45">
      <c r="C30" s="215" t="s">
        <v>101</v>
      </c>
      <c r="D30" s="215"/>
      <c r="E30" s="215"/>
      <c r="F30" s="215"/>
      <c r="N30" s="215" t="s">
        <v>89</v>
      </c>
      <c r="O30" s="215"/>
      <c r="P30" s="215"/>
      <c r="Q30" s="215"/>
    </row>
    <row r="31" spans="1:21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3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5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6">
        <v>350</v>
      </c>
      <c r="AD35" s="69"/>
      <c r="AE35" s="176" t="s">
        <v>390</v>
      </c>
      <c r="AF35" s="176">
        <v>340</v>
      </c>
    </row>
    <row r="36" spans="1:32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5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6">
        <v>300</v>
      </c>
      <c r="AD37" s="176"/>
      <c r="AE37" s="176" t="s">
        <v>390</v>
      </c>
      <c r="AF37" s="176">
        <v>280</v>
      </c>
    </row>
    <row r="38" spans="1:32" x14ac:dyDescent="0.3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3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/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220</v>
      </c>
      <c r="S39" s="49"/>
      <c r="T39" s="49" t="s">
        <v>468</v>
      </c>
      <c r="U39" s="49">
        <v>210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3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3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  <c r="Y41">
        <v>0</v>
      </c>
    </row>
    <row r="42" spans="1:32" x14ac:dyDescent="0.3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3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3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3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3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3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3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3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3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3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3">
      <c r="G52" s="50"/>
      <c r="H52" s="50"/>
      <c r="I52" s="50"/>
      <c r="J52" s="50"/>
      <c r="R52" s="50"/>
      <c r="S52" s="50"/>
      <c r="T52" s="50"/>
      <c r="U52" s="50"/>
    </row>
    <row r="53" spans="1:21" x14ac:dyDescent="0.3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2150</v>
      </c>
      <c r="S53" s="13">
        <f>SUM(S46:S52)</f>
        <v>0</v>
      </c>
      <c r="T53" s="13"/>
      <c r="U53" s="13">
        <f>SUM(U32:U52)</f>
        <v>1980</v>
      </c>
    </row>
    <row r="54" spans="1:21" x14ac:dyDescent="0.3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2128.5</v>
      </c>
      <c r="S54" s="10"/>
      <c r="T54" s="10"/>
      <c r="U54" s="10"/>
    </row>
    <row r="55" spans="1:21" ht="15.6" x14ac:dyDescent="0.3">
      <c r="F55" s="202" t="s">
        <v>18</v>
      </c>
      <c r="G55" s="203"/>
      <c r="H55" s="204"/>
      <c r="I55" s="51"/>
      <c r="J55" s="42">
        <f>G54-J53</f>
        <v>84.800000000000182</v>
      </c>
      <c r="Q55" s="202" t="s">
        <v>18</v>
      </c>
      <c r="R55" s="203"/>
      <c r="S55" s="204"/>
      <c r="T55" s="51"/>
      <c r="U55" s="42">
        <f>R54-U53</f>
        <v>148.5</v>
      </c>
    </row>
    <row r="59" spans="1:21" ht="23.4" x14ac:dyDescent="0.45">
      <c r="C59" s="215" t="s">
        <v>97</v>
      </c>
      <c r="D59" s="215"/>
      <c r="E59" s="215"/>
      <c r="F59" s="215"/>
      <c r="N59" s="215" t="s">
        <v>91</v>
      </c>
      <c r="O59" s="215"/>
      <c r="P59" s="215"/>
      <c r="Q59" s="215"/>
    </row>
    <row r="60" spans="1:21" x14ac:dyDescent="0.3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3">
      <c r="A61" s="7">
        <v>45052</v>
      </c>
      <c r="B61" s="8" t="s">
        <v>143</v>
      </c>
      <c r="C61" s="8" t="s">
        <v>164</v>
      </c>
      <c r="D61" s="8" t="s">
        <v>522</v>
      </c>
      <c r="E61" s="8" t="s">
        <v>132</v>
      </c>
      <c r="F61" s="8">
        <v>7961</v>
      </c>
      <c r="G61" s="49">
        <v>220</v>
      </c>
      <c r="H61" s="49"/>
      <c r="I61" s="49"/>
      <c r="J61" s="49">
        <v>210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3">
      <c r="A62" s="7">
        <v>45051</v>
      </c>
      <c r="B62" s="8" t="s">
        <v>236</v>
      </c>
      <c r="C62" s="8" t="s">
        <v>283</v>
      </c>
      <c r="D62" s="8" t="s">
        <v>536</v>
      </c>
      <c r="E62" s="8" t="s">
        <v>537</v>
      </c>
      <c r="F62" s="8"/>
      <c r="G62" s="49">
        <v>130</v>
      </c>
      <c r="H62" s="49"/>
      <c r="I62" s="49"/>
      <c r="J62" s="49">
        <v>120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3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3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3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3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3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3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3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3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3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3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3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3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3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3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3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3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3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3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3">
      <c r="G81" s="50"/>
      <c r="H81" s="50"/>
      <c r="I81" s="50"/>
      <c r="J81" s="50"/>
      <c r="R81" s="50"/>
      <c r="S81" s="50"/>
      <c r="T81" s="50"/>
      <c r="U81" s="50"/>
    </row>
    <row r="82" spans="1:21" x14ac:dyDescent="0.3">
      <c r="F82" s="13" t="s">
        <v>14</v>
      </c>
      <c r="G82" s="13">
        <f>SUM(G61:G81)</f>
        <v>350</v>
      </c>
      <c r="H82" s="13">
        <f>SUM(H75:H81)</f>
        <v>0</v>
      </c>
      <c r="I82" s="13"/>
      <c r="J82" s="13">
        <f>SUM(J61:J81)</f>
        <v>330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3">
      <c r="F83" s="13" t="s">
        <v>17</v>
      </c>
      <c r="G83" s="13">
        <f>G82*0.99</f>
        <v>346.5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6" x14ac:dyDescent="0.3">
      <c r="F84" s="202" t="s">
        <v>18</v>
      </c>
      <c r="G84" s="203"/>
      <c r="H84" s="204"/>
      <c r="I84" s="51"/>
      <c r="J84" s="42">
        <f>G83-J82</f>
        <v>16.5</v>
      </c>
      <c r="Q84" s="202" t="s">
        <v>18</v>
      </c>
      <c r="R84" s="203"/>
      <c r="S84" s="204"/>
      <c r="T84" s="51"/>
      <c r="U84" s="42">
        <f>R83-U82</f>
        <v>0</v>
      </c>
    </row>
    <row r="87" spans="1:21" ht="23.4" x14ac:dyDescent="0.45">
      <c r="C87" s="215" t="s">
        <v>92</v>
      </c>
      <c r="D87" s="215"/>
      <c r="E87" s="215"/>
      <c r="F87" s="215"/>
      <c r="N87" s="215" t="s">
        <v>93</v>
      </c>
      <c r="O87" s="215"/>
      <c r="P87" s="215"/>
      <c r="Q87" s="215"/>
    </row>
    <row r="88" spans="1:21" x14ac:dyDescent="0.3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3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3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3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3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3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3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3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3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3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3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3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3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3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3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3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3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3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3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3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3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3">
      <c r="G109" s="50"/>
      <c r="H109" s="50"/>
      <c r="I109" s="50"/>
      <c r="J109" s="50"/>
      <c r="R109" s="50"/>
      <c r="S109" s="50"/>
      <c r="T109" s="50"/>
      <c r="U109" s="50"/>
    </row>
    <row r="110" spans="1:21" x14ac:dyDescent="0.3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3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6" x14ac:dyDescent="0.3">
      <c r="F112" s="202" t="s">
        <v>18</v>
      </c>
      <c r="G112" s="203"/>
      <c r="H112" s="204"/>
      <c r="I112" s="51"/>
      <c r="J112" s="42">
        <f>G111-J110</f>
        <v>0</v>
      </c>
      <c r="Q112" s="202" t="s">
        <v>18</v>
      </c>
      <c r="R112" s="203"/>
      <c r="S112" s="204"/>
      <c r="T112" s="51"/>
      <c r="U112" s="42">
        <f>R111-U110</f>
        <v>0</v>
      </c>
    </row>
    <row r="115" spans="1:21" ht="23.4" x14ac:dyDescent="0.45">
      <c r="C115" s="215" t="s">
        <v>94</v>
      </c>
      <c r="D115" s="215"/>
      <c r="E115" s="215"/>
      <c r="F115" s="215"/>
      <c r="N115" s="215" t="s">
        <v>99</v>
      </c>
      <c r="O115" s="215"/>
      <c r="P115" s="215"/>
      <c r="Q115" s="215"/>
    </row>
    <row r="116" spans="1:21" x14ac:dyDescent="0.3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3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3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3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3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3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3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3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3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3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3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3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3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3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3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3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3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3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3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3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3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3">
      <c r="G137" s="50"/>
      <c r="H137" s="50"/>
      <c r="I137" s="50"/>
      <c r="J137" s="50"/>
      <c r="R137" s="50"/>
      <c r="S137" s="50"/>
      <c r="T137" s="50"/>
      <c r="U137" s="50"/>
    </row>
    <row r="138" spans="1:21" x14ac:dyDescent="0.3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3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6" x14ac:dyDescent="0.3">
      <c r="F140" s="202" t="s">
        <v>18</v>
      </c>
      <c r="G140" s="203"/>
      <c r="H140" s="204"/>
      <c r="I140" s="51"/>
      <c r="J140" s="42">
        <f>G139-J138</f>
        <v>0</v>
      </c>
      <c r="Q140" s="202" t="s">
        <v>18</v>
      </c>
      <c r="R140" s="203"/>
      <c r="S140" s="204"/>
      <c r="T140" s="51"/>
      <c r="U140" s="42">
        <f>R139-U138</f>
        <v>0</v>
      </c>
    </row>
    <row r="143" spans="1:21" ht="23.4" x14ac:dyDescent="0.45">
      <c r="C143" s="215" t="s">
        <v>96</v>
      </c>
      <c r="D143" s="215"/>
      <c r="E143" s="215"/>
      <c r="F143" s="215"/>
      <c r="N143" s="215" t="s">
        <v>0</v>
      </c>
      <c r="O143" s="215"/>
      <c r="P143" s="215"/>
      <c r="Q143" s="215"/>
    </row>
    <row r="144" spans="1:21" x14ac:dyDescent="0.3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3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3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3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3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3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3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3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3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3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3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3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3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3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3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3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3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3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3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3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3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3">
      <c r="G165" s="50"/>
      <c r="H165" s="50"/>
      <c r="I165" s="50"/>
      <c r="J165" s="50"/>
      <c r="R165" s="50"/>
      <c r="S165" s="50"/>
      <c r="T165" s="50"/>
      <c r="U165" s="50"/>
    </row>
    <row r="166" spans="1:21" x14ac:dyDescent="0.3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3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6" x14ac:dyDescent="0.3">
      <c r="F168" s="202" t="s">
        <v>18</v>
      </c>
      <c r="G168" s="203"/>
      <c r="H168" s="204"/>
      <c r="I168" s="51"/>
      <c r="J168" s="42">
        <f>G167-J166</f>
        <v>0</v>
      </c>
      <c r="Q168" s="202" t="s">
        <v>18</v>
      </c>
      <c r="R168" s="203"/>
      <c r="S168" s="204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68"/>
  <sheetViews>
    <sheetView workbookViewId="0">
      <selection activeCell="A63" sqref="A63"/>
    </sheetView>
  </sheetViews>
  <sheetFormatPr baseColWidth="10" defaultRowHeight="14.4" x14ac:dyDescent="0.3"/>
  <cols>
    <col min="2" max="2" width="15" customWidth="1"/>
    <col min="4" max="4" width="17.109375" customWidth="1"/>
    <col min="9" max="9" width="15.33203125" customWidth="1"/>
    <col min="13" max="13" width="16.33203125" customWidth="1"/>
    <col min="15" max="15" width="13.5546875" customWidth="1"/>
  </cols>
  <sheetData>
    <row r="1" spans="1:21" ht="23.4" x14ac:dyDescent="0.45">
      <c r="C1" s="215" t="s">
        <v>24</v>
      </c>
      <c r="D1" s="215"/>
      <c r="E1" s="215"/>
      <c r="F1" s="215"/>
      <c r="N1" s="215" t="s">
        <v>87</v>
      </c>
      <c r="O1" s="215"/>
      <c r="P1" s="215"/>
      <c r="Q1" s="215"/>
    </row>
    <row r="2" spans="1:21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3">
      <c r="G23" s="50"/>
      <c r="H23" s="50"/>
      <c r="I23" s="50"/>
      <c r="J23" s="50"/>
      <c r="R23" s="50"/>
      <c r="S23" s="50"/>
      <c r="T23" s="50"/>
      <c r="U23" s="50"/>
    </row>
    <row r="24" spans="1:21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21" x14ac:dyDescent="0.3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21" ht="15.6" x14ac:dyDescent="0.3">
      <c r="F26" s="202" t="s">
        <v>18</v>
      </c>
      <c r="G26" s="203"/>
      <c r="H26" s="204"/>
      <c r="I26" s="51"/>
      <c r="J26" s="42">
        <f>G25-J24</f>
        <v>18</v>
      </c>
      <c r="Q26" s="202" t="s">
        <v>18</v>
      </c>
      <c r="R26" s="203"/>
      <c r="S26" s="204"/>
      <c r="T26" s="51"/>
      <c r="U26" s="42">
        <f>R25-U24</f>
        <v>31</v>
      </c>
    </row>
    <row r="30" spans="1:21" ht="23.4" x14ac:dyDescent="0.45">
      <c r="C30" s="215" t="s">
        <v>101</v>
      </c>
      <c r="D30" s="215"/>
      <c r="E30" s="215"/>
      <c r="F30" s="215"/>
      <c r="N30" s="215" t="s">
        <v>89</v>
      </c>
      <c r="O30" s="215"/>
      <c r="P30" s="215"/>
      <c r="Q30" s="215"/>
    </row>
    <row r="31" spans="1:21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3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350</v>
      </c>
      <c r="S32" s="49"/>
      <c r="T32" s="49"/>
      <c r="U32" s="49">
        <v>330</v>
      </c>
    </row>
    <row r="33" spans="1:21" x14ac:dyDescent="0.3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447</v>
      </c>
      <c r="P33" s="8" t="s">
        <v>148</v>
      </c>
      <c r="Q33" s="8"/>
      <c r="R33" s="49">
        <v>350</v>
      </c>
      <c r="S33" s="49"/>
      <c r="T33" s="49"/>
      <c r="U33" s="49">
        <v>320</v>
      </c>
    </row>
    <row r="34" spans="1:21" x14ac:dyDescent="0.3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280</v>
      </c>
      <c r="S34" s="49"/>
      <c r="T34" s="49"/>
      <c r="U34" s="49">
        <v>250</v>
      </c>
    </row>
    <row r="35" spans="1:21" x14ac:dyDescent="0.3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330</v>
      </c>
    </row>
    <row r="36" spans="1:21" x14ac:dyDescent="0.3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496</v>
      </c>
      <c r="P36" s="8" t="s">
        <v>131</v>
      </c>
      <c r="Q36" s="8"/>
      <c r="R36" s="49">
        <v>150</v>
      </c>
      <c r="S36" s="49"/>
      <c r="T36" s="49"/>
      <c r="U36" s="49">
        <v>130</v>
      </c>
    </row>
    <row r="37" spans="1:21" x14ac:dyDescent="0.3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496</v>
      </c>
      <c r="P37" s="8" t="s">
        <v>131</v>
      </c>
      <c r="Q37" s="8"/>
      <c r="R37" s="49">
        <v>150</v>
      </c>
      <c r="S37" s="49"/>
      <c r="T37" s="49"/>
      <c r="U37" s="49">
        <v>130</v>
      </c>
    </row>
    <row r="38" spans="1:21" x14ac:dyDescent="0.3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496</v>
      </c>
      <c r="P38" s="8" t="s">
        <v>131</v>
      </c>
      <c r="Q38" s="8"/>
      <c r="R38" s="49">
        <v>150</v>
      </c>
      <c r="S38" s="49"/>
      <c r="T38" s="49"/>
      <c r="U38" s="49">
        <v>130</v>
      </c>
    </row>
    <row r="39" spans="1:21" x14ac:dyDescent="0.3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3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3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3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3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3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3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3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3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3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3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3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3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3">
      <c r="G52" s="50"/>
      <c r="H52" s="50"/>
      <c r="I52" s="50"/>
      <c r="J52" s="50"/>
      <c r="R52" s="50"/>
      <c r="S52" s="50"/>
      <c r="T52" s="50"/>
      <c r="U52" s="50"/>
    </row>
    <row r="53" spans="1:21" x14ac:dyDescent="0.3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1780</v>
      </c>
      <c r="S53" s="13">
        <f>SUM(S46:S52)</f>
        <v>0</v>
      </c>
      <c r="T53" s="13"/>
      <c r="U53" s="13">
        <f>SUM(U32:U52)</f>
        <v>1620</v>
      </c>
    </row>
    <row r="54" spans="1:21" x14ac:dyDescent="0.3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R53*0.99</f>
        <v>1762.2</v>
      </c>
      <c r="S54" s="10"/>
      <c r="T54" s="10"/>
      <c r="U54" s="10"/>
    </row>
    <row r="55" spans="1:21" ht="15.6" x14ac:dyDescent="0.3">
      <c r="F55" s="202" t="s">
        <v>18</v>
      </c>
      <c r="G55" s="203"/>
      <c r="H55" s="204"/>
      <c r="I55" s="51"/>
      <c r="J55" s="42">
        <f>G54-J53</f>
        <v>28.5</v>
      </c>
      <c r="Q55" s="202" t="s">
        <v>18</v>
      </c>
      <c r="R55" s="203"/>
      <c r="S55" s="204"/>
      <c r="T55" s="51"/>
      <c r="U55" s="42">
        <f>R54-U53</f>
        <v>142.20000000000005</v>
      </c>
    </row>
    <row r="59" spans="1:21" ht="23.4" x14ac:dyDescent="0.45">
      <c r="C59" s="215" t="s">
        <v>97</v>
      </c>
      <c r="D59" s="215"/>
      <c r="E59" s="215"/>
      <c r="F59" s="215"/>
      <c r="N59" s="215" t="s">
        <v>91</v>
      </c>
      <c r="O59" s="215"/>
      <c r="P59" s="215"/>
      <c r="Q59" s="215"/>
    </row>
    <row r="60" spans="1:21" x14ac:dyDescent="0.3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3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513</v>
      </c>
      <c r="F61" s="8"/>
      <c r="G61" s="49">
        <v>150</v>
      </c>
      <c r="H61" s="49"/>
      <c r="I61" s="49"/>
      <c r="J61" s="49">
        <v>130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3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513</v>
      </c>
      <c r="F62" s="8"/>
      <c r="G62" s="49">
        <v>150</v>
      </c>
      <c r="H62" s="49"/>
      <c r="I62" s="49"/>
      <c r="J62" s="49">
        <v>150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3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3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3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3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3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3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3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3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3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3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3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3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3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3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3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3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3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3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3">
      <c r="G81" s="50"/>
      <c r="H81" s="50"/>
      <c r="I81" s="50"/>
      <c r="J81" s="50"/>
      <c r="R81" s="50"/>
      <c r="S81" s="50"/>
      <c r="T81" s="50"/>
      <c r="U81" s="50"/>
    </row>
    <row r="82" spans="1:21" x14ac:dyDescent="0.3">
      <c r="F82" s="13" t="s">
        <v>14</v>
      </c>
      <c r="G82" s="13">
        <f>SUM(G61:G81)</f>
        <v>300</v>
      </c>
      <c r="H82" s="13">
        <f>SUM(H75:H81)</f>
        <v>0</v>
      </c>
      <c r="I82" s="13"/>
      <c r="J82" s="13">
        <f>SUM(J61:J81)</f>
        <v>280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3">
      <c r="F83" s="13" t="s">
        <v>17</v>
      </c>
      <c r="G83" s="13">
        <f>G82*0.99</f>
        <v>297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6" x14ac:dyDescent="0.3">
      <c r="F84" s="202" t="s">
        <v>18</v>
      </c>
      <c r="G84" s="203"/>
      <c r="H84" s="204"/>
      <c r="I84" s="51"/>
      <c r="J84" s="42">
        <f>G83-J82</f>
        <v>17</v>
      </c>
      <c r="Q84" s="202" t="s">
        <v>18</v>
      </c>
      <c r="R84" s="203"/>
      <c r="S84" s="204"/>
      <c r="T84" s="51"/>
      <c r="U84" s="42">
        <f>R83-U82</f>
        <v>0</v>
      </c>
    </row>
    <row r="87" spans="1:21" ht="23.4" x14ac:dyDescent="0.45">
      <c r="C87" s="215" t="s">
        <v>92</v>
      </c>
      <c r="D87" s="215"/>
      <c r="E87" s="215"/>
      <c r="F87" s="215"/>
      <c r="N87" s="215" t="s">
        <v>93</v>
      </c>
      <c r="O87" s="215"/>
      <c r="P87" s="215"/>
      <c r="Q87" s="215"/>
    </row>
    <row r="88" spans="1:21" x14ac:dyDescent="0.3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3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3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3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3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3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3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3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3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3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3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3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3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3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3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3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3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3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3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3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3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3">
      <c r="G109" s="50"/>
      <c r="H109" s="50"/>
      <c r="I109" s="50"/>
      <c r="J109" s="50"/>
      <c r="R109" s="50"/>
      <c r="S109" s="50"/>
      <c r="T109" s="50"/>
      <c r="U109" s="50"/>
    </row>
    <row r="110" spans="1:21" x14ac:dyDescent="0.3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3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6" x14ac:dyDescent="0.3">
      <c r="F112" s="202" t="s">
        <v>18</v>
      </c>
      <c r="G112" s="203"/>
      <c r="H112" s="204"/>
      <c r="I112" s="51"/>
      <c r="J112" s="42">
        <f>G111-J110</f>
        <v>0</v>
      </c>
      <c r="Q112" s="202" t="s">
        <v>18</v>
      </c>
      <c r="R112" s="203"/>
      <c r="S112" s="204"/>
      <c r="T112" s="51"/>
      <c r="U112" s="42">
        <f>R111-U110</f>
        <v>0</v>
      </c>
    </row>
    <row r="115" spans="1:21" ht="23.4" x14ac:dyDescent="0.45">
      <c r="C115" s="215" t="s">
        <v>94</v>
      </c>
      <c r="D115" s="215"/>
      <c r="E115" s="215"/>
      <c r="F115" s="215"/>
      <c r="N115" s="215" t="s">
        <v>99</v>
      </c>
      <c r="O115" s="215"/>
      <c r="P115" s="215"/>
      <c r="Q115" s="215"/>
    </row>
    <row r="116" spans="1:21" x14ac:dyDescent="0.3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3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3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3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3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3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3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3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3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3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3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3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3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3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3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3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3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3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3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3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3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3">
      <c r="G137" s="50"/>
      <c r="H137" s="50"/>
      <c r="I137" s="50"/>
      <c r="J137" s="50"/>
      <c r="R137" s="50"/>
      <c r="S137" s="50"/>
      <c r="T137" s="50"/>
      <c r="U137" s="50"/>
    </row>
    <row r="138" spans="1:21" x14ac:dyDescent="0.3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3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6" x14ac:dyDescent="0.3">
      <c r="F140" s="202" t="s">
        <v>18</v>
      </c>
      <c r="G140" s="203"/>
      <c r="H140" s="204"/>
      <c r="I140" s="51"/>
      <c r="J140" s="42">
        <f>G139-J138</f>
        <v>0</v>
      </c>
      <c r="Q140" s="202" t="s">
        <v>18</v>
      </c>
      <c r="R140" s="203"/>
      <c r="S140" s="204"/>
      <c r="T140" s="51"/>
      <c r="U140" s="42">
        <f>R139-U138</f>
        <v>0</v>
      </c>
    </row>
    <row r="143" spans="1:21" ht="23.4" x14ac:dyDescent="0.45">
      <c r="C143" s="215" t="s">
        <v>96</v>
      </c>
      <c r="D143" s="215"/>
      <c r="E143" s="215"/>
      <c r="F143" s="215"/>
      <c r="N143" s="215" t="s">
        <v>0</v>
      </c>
      <c r="O143" s="215"/>
      <c r="P143" s="215"/>
      <c r="Q143" s="215"/>
    </row>
    <row r="144" spans="1:21" x14ac:dyDescent="0.3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3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3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3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3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3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3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3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3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3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3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3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3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3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3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3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3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3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3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3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3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3">
      <c r="G165" s="50"/>
      <c r="H165" s="50"/>
      <c r="I165" s="50"/>
      <c r="J165" s="50"/>
      <c r="R165" s="50"/>
      <c r="S165" s="50"/>
      <c r="T165" s="50"/>
      <c r="U165" s="50"/>
    </row>
    <row r="166" spans="1:21" x14ac:dyDescent="0.3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3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6" x14ac:dyDescent="0.3">
      <c r="F168" s="202" t="s">
        <v>18</v>
      </c>
      <c r="G168" s="203"/>
      <c r="H168" s="204"/>
      <c r="I168" s="51"/>
      <c r="J168" s="42">
        <f>G167-J166</f>
        <v>0</v>
      </c>
      <c r="Q168" s="202" t="s">
        <v>18</v>
      </c>
      <c r="R168" s="203"/>
      <c r="S168" s="204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I1" zoomScale="118" zoomScaleNormal="118" workbookViewId="0">
      <selection activeCell="L45" sqref="L45"/>
    </sheetView>
  </sheetViews>
  <sheetFormatPr baseColWidth="10" defaultRowHeight="14.4" x14ac:dyDescent="0.3"/>
  <cols>
    <col min="2" max="2" width="21.6640625" customWidth="1"/>
    <col min="9" max="9" width="14.44140625" customWidth="1"/>
    <col min="13" max="13" width="15.33203125" customWidth="1"/>
  </cols>
  <sheetData>
    <row r="1" spans="1:21" ht="23.4" x14ac:dyDescent="0.45">
      <c r="C1" s="215" t="s">
        <v>0</v>
      </c>
      <c r="D1" s="215"/>
      <c r="E1" s="215"/>
      <c r="F1" s="215"/>
      <c r="N1" s="215" t="s">
        <v>87</v>
      </c>
      <c r="O1" s="215"/>
      <c r="P1" s="215"/>
      <c r="Q1" s="215"/>
    </row>
    <row r="2" spans="1:21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3">
      <c r="G23" s="50"/>
      <c r="H23" s="50"/>
      <c r="I23" s="50"/>
      <c r="J23" s="50"/>
      <c r="R23" s="50"/>
      <c r="S23" s="50"/>
      <c r="T23" s="50"/>
      <c r="U23" s="50"/>
    </row>
    <row r="24" spans="1:21" x14ac:dyDescent="0.3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3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6" x14ac:dyDescent="0.3">
      <c r="F26" s="202" t="s">
        <v>18</v>
      </c>
      <c r="G26" s="203"/>
      <c r="H26" s="204"/>
      <c r="I26" s="51"/>
      <c r="J26" s="42">
        <f>G25-J24</f>
        <v>58.549999999999955</v>
      </c>
      <c r="Q26" s="202" t="s">
        <v>18</v>
      </c>
      <c r="R26" s="203"/>
      <c r="S26" s="204"/>
      <c r="T26" s="51"/>
      <c r="U26" s="42">
        <f>T24-U24</f>
        <v>115</v>
      </c>
    </row>
    <row r="30" spans="1:21" ht="23.4" x14ac:dyDescent="0.45">
      <c r="C30" s="215" t="s">
        <v>101</v>
      </c>
      <c r="D30" s="215"/>
      <c r="E30" s="215"/>
      <c r="F30" s="215"/>
      <c r="N30" s="215" t="s">
        <v>89</v>
      </c>
      <c r="O30" s="215"/>
      <c r="P30" s="215"/>
      <c r="Q30" s="215"/>
    </row>
    <row r="31" spans="1:21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3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3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3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3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3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3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3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3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3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3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3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3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3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3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3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3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3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3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3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3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3">
      <c r="G52" s="50"/>
      <c r="H52" s="50"/>
      <c r="I52" s="50"/>
      <c r="J52" s="50"/>
      <c r="R52" s="50"/>
      <c r="S52" s="50"/>
      <c r="T52" s="50"/>
      <c r="U52" s="50"/>
    </row>
    <row r="53" spans="1:21" x14ac:dyDescent="0.3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3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6" x14ac:dyDescent="0.3">
      <c r="F55" s="202" t="s">
        <v>18</v>
      </c>
      <c r="G55" s="203"/>
      <c r="H55" s="204"/>
      <c r="I55" s="51"/>
      <c r="J55" s="42">
        <f>G54-J53</f>
        <v>0</v>
      </c>
      <c r="Q55" s="202" t="s">
        <v>18</v>
      </c>
      <c r="R55" s="203"/>
      <c r="S55" s="204"/>
      <c r="T55" s="51"/>
      <c r="U55" s="42">
        <f>R54-U53</f>
        <v>0</v>
      </c>
    </row>
    <row r="59" spans="1:21" ht="23.4" x14ac:dyDescent="0.45">
      <c r="C59" s="215" t="s">
        <v>97</v>
      </c>
      <c r="D59" s="215"/>
      <c r="E59" s="215"/>
      <c r="F59" s="215"/>
      <c r="N59" s="215" t="s">
        <v>91</v>
      </c>
      <c r="O59" s="215"/>
      <c r="P59" s="215"/>
      <c r="Q59" s="215"/>
    </row>
    <row r="60" spans="1:21" x14ac:dyDescent="0.3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3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3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3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3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3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3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3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3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3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3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3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3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3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3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3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3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3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3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3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3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3">
      <c r="G81" s="50"/>
      <c r="H81" s="50"/>
      <c r="I81" s="50"/>
      <c r="J81" s="50"/>
      <c r="R81" s="50"/>
      <c r="S81" s="50"/>
      <c r="T81" s="50"/>
      <c r="U81" s="50"/>
    </row>
    <row r="82" spans="1:21" x14ac:dyDescent="0.3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3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6" x14ac:dyDescent="0.3">
      <c r="F84" s="202" t="s">
        <v>18</v>
      </c>
      <c r="G84" s="203"/>
      <c r="H84" s="204"/>
      <c r="I84" s="51"/>
      <c r="J84" s="42">
        <f>G83-J82</f>
        <v>0</v>
      </c>
      <c r="Q84" s="202" t="s">
        <v>18</v>
      </c>
      <c r="R84" s="203"/>
      <c r="S84" s="204"/>
      <c r="T84" s="51"/>
      <c r="U84" s="42">
        <f>R83-U82</f>
        <v>0</v>
      </c>
    </row>
    <row r="87" spans="1:21" ht="23.4" x14ac:dyDescent="0.45">
      <c r="C87" s="215" t="s">
        <v>92</v>
      </c>
      <c r="D87" s="215"/>
      <c r="E87" s="215"/>
      <c r="F87" s="215"/>
      <c r="N87" s="215" t="s">
        <v>93</v>
      </c>
      <c r="O87" s="215"/>
      <c r="P87" s="215"/>
      <c r="Q87" s="215"/>
    </row>
    <row r="88" spans="1:21" x14ac:dyDescent="0.3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3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3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3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3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3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3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3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3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3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3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3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3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3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3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3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3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3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3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3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3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3">
      <c r="G109" s="50"/>
      <c r="H109" s="50"/>
      <c r="I109" s="50"/>
      <c r="J109" s="50"/>
      <c r="R109" s="50"/>
      <c r="S109" s="50"/>
      <c r="T109" s="50"/>
      <c r="U109" s="50"/>
    </row>
    <row r="110" spans="1:21" x14ac:dyDescent="0.3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3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6" x14ac:dyDescent="0.3">
      <c r="F112" s="202" t="s">
        <v>18</v>
      </c>
      <c r="G112" s="203"/>
      <c r="H112" s="204"/>
      <c r="I112" s="51"/>
      <c r="J112" s="42">
        <f>G111-J110</f>
        <v>0</v>
      </c>
      <c r="Q112" s="202" t="s">
        <v>18</v>
      </c>
      <c r="R112" s="203"/>
      <c r="S112" s="204"/>
      <c r="T112" s="51"/>
      <c r="U112" s="42">
        <f>R111-U110</f>
        <v>0</v>
      </c>
    </row>
    <row r="115" spans="1:21" ht="23.4" x14ac:dyDescent="0.45">
      <c r="C115" s="215" t="s">
        <v>94</v>
      </c>
      <c r="D115" s="215"/>
      <c r="E115" s="215"/>
      <c r="F115" s="215"/>
      <c r="N115" s="215" t="s">
        <v>99</v>
      </c>
      <c r="O115" s="215"/>
      <c r="P115" s="215"/>
      <c r="Q115" s="215"/>
    </row>
    <row r="116" spans="1:21" x14ac:dyDescent="0.3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3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3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3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3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3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3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3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3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3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3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3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3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3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3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3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3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3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3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3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3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3">
      <c r="G137" s="50"/>
      <c r="H137" s="50"/>
      <c r="I137" s="50"/>
      <c r="J137" s="50"/>
      <c r="R137" s="50"/>
      <c r="S137" s="50"/>
      <c r="T137" s="50"/>
      <c r="U137" s="50"/>
    </row>
    <row r="138" spans="1:21" x14ac:dyDescent="0.3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3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6" x14ac:dyDescent="0.3">
      <c r="F140" s="202" t="s">
        <v>18</v>
      </c>
      <c r="G140" s="203"/>
      <c r="H140" s="204"/>
      <c r="I140" s="51"/>
      <c r="J140" s="42">
        <f>G139-J138</f>
        <v>0</v>
      </c>
      <c r="Q140" s="202" t="s">
        <v>18</v>
      </c>
      <c r="R140" s="203"/>
      <c r="S140" s="204"/>
      <c r="T140" s="51"/>
      <c r="U140" s="42">
        <f>R139-U138</f>
        <v>0</v>
      </c>
    </row>
    <row r="143" spans="1:21" ht="23.4" x14ac:dyDescent="0.45">
      <c r="C143" s="215" t="s">
        <v>96</v>
      </c>
      <c r="D143" s="215"/>
      <c r="E143" s="215"/>
      <c r="F143" s="215"/>
      <c r="N143" s="215" t="s">
        <v>0</v>
      </c>
      <c r="O143" s="215"/>
      <c r="P143" s="215"/>
      <c r="Q143" s="215"/>
    </row>
    <row r="144" spans="1:21" x14ac:dyDescent="0.3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3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3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3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3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3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3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3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3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3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3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3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3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3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3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3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3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3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3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3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3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3">
      <c r="G165" s="50"/>
      <c r="H165" s="50"/>
      <c r="I165" s="50"/>
      <c r="J165" s="50"/>
      <c r="R165" s="50"/>
      <c r="S165" s="50"/>
      <c r="T165" s="50"/>
      <c r="U165" s="50"/>
    </row>
    <row r="166" spans="1:21" x14ac:dyDescent="0.3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3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6" x14ac:dyDescent="0.3">
      <c r="F168" s="202" t="s">
        <v>18</v>
      </c>
      <c r="G168" s="203"/>
      <c r="H168" s="204"/>
      <c r="I168" s="51"/>
      <c r="J168" s="42">
        <f>G167-J166</f>
        <v>0</v>
      </c>
      <c r="Q168" s="202" t="s">
        <v>18</v>
      </c>
      <c r="R168" s="203"/>
      <c r="S168" s="204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A55" workbookViewId="0">
      <selection activeCell="G69" sqref="G69"/>
    </sheetView>
  </sheetViews>
  <sheetFormatPr baseColWidth="10" defaultRowHeight="14.4" x14ac:dyDescent="0.3"/>
  <cols>
    <col min="2" max="2" width="20.44140625" customWidth="1"/>
    <col min="3" max="4" width="13.5546875" customWidth="1"/>
    <col min="5" max="5" width="20.88671875" bestFit="1" customWidth="1"/>
    <col min="6" max="6" width="13.5546875" customWidth="1"/>
    <col min="7" max="7" width="13.44140625" customWidth="1"/>
    <col min="11" max="11" width="16.33203125" customWidth="1"/>
    <col min="12" max="12" width="12" customWidth="1"/>
    <col min="13" max="13" width="14.5546875" customWidth="1"/>
    <col min="14" max="14" width="15.88671875" customWidth="1"/>
  </cols>
  <sheetData>
    <row r="1" spans="2:17" ht="27.6" x14ac:dyDescent="0.45">
      <c r="C1" s="224" t="s">
        <v>24</v>
      </c>
      <c r="D1" s="224"/>
      <c r="E1" s="224"/>
      <c r="F1" s="54"/>
      <c r="L1" s="224" t="s">
        <v>87</v>
      </c>
      <c r="M1" s="224"/>
      <c r="N1" s="224"/>
      <c r="O1" s="54"/>
    </row>
    <row r="2" spans="2:17" ht="27.6" x14ac:dyDescent="0.45">
      <c r="C2" s="224"/>
      <c r="D2" s="224"/>
      <c r="E2" s="224"/>
      <c r="F2" s="54"/>
      <c r="L2" s="224"/>
      <c r="M2" s="224"/>
      <c r="N2" s="224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3">
      <c r="B21" s="8"/>
      <c r="C21" s="216" t="s">
        <v>40</v>
      </c>
      <c r="D21" s="217"/>
      <c r="E21" s="217"/>
      <c r="F21" s="218"/>
      <c r="G21" s="222">
        <f>SUM(G5:G20)</f>
        <v>510</v>
      </c>
      <c r="H21" s="8"/>
      <c r="K21" s="8"/>
      <c r="L21" s="216" t="s">
        <v>40</v>
      </c>
      <c r="M21" s="217"/>
      <c r="N21" s="217"/>
      <c r="O21" s="218"/>
      <c r="P21" s="222">
        <f>SUM(P5:P20)</f>
        <v>510</v>
      </c>
      <c r="Q21" s="8"/>
    </row>
    <row r="22" spans="2:17" ht="15" customHeight="1" x14ac:dyDescent="0.3">
      <c r="B22" s="8"/>
      <c r="C22" s="219"/>
      <c r="D22" s="220"/>
      <c r="E22" s="220"/>
      <c r="F22" s="221"/>
      <c r="G22" s="223"/>
      <c r="H22" s="8"/>
      <c r="K22" s="8"/>
      <c r="L22" s="219"/>
      <c r="M22" s="220"/>
      <c r="N22" s="220"/>
      <c r="O22" s="221"/>
      <c r="P22" s="223"/>
      <c r="Q22" s="8"/>
    </row>
    <row r="28" spans="2:17" ht="27.6" x14ac:dyDescent="0.45">
      <c r="C28" s="224" t="s">
        <v>88</v>
      </c>
      <c r="D28" s="224"/>
      <c r="E28" s="224"/>
      <c r="F28" s="54"/>
      <c r="L28" s="224" t="s">
        <v>89</v>
      </c>
      <c r="M28" s="224"/>
      <c r="N28" s="224"/>
      <c r="O28" s="54"/>
    </row>
    <row r="29" spans="2:17" ht="27.6" x14ac:dyDescent="0.45">
      <c r="C29" s="224"/>
      <c r="D29" s="224"/>
      <c r="E29" s="224"/>
      <c r="F29" s="54"/>
      <c r="L29" s="224"/>
      <c r="M29" s="224"/>
      <c r="N29" s="224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485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484</v>
      </c>
      <c r="M41" s="8"/>
      <c r="N41" s="10"/>
      <c r="O41" s="10"/>
      <c r="P41" s="10">
        <v>20</v>
      </c>
      <c r="Q41" s="8"/>
    </row>
    <row r="42" spans="2:17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484</v>
      </c>
      <c r="M42" s="8"/>
      <c r="N42" s="10"/>
      <c r="O42" s="10"/>
      <c r="P42" s="10">
        <v>20</v>
      </c>
      <c r="Q42" s="8"/>
    </row>
    <row r="43" spans="2:17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487</v>
      </c>
      <c r="M43" s="8" t="s">
        <v>486</v>
      </c>
      <c r="N43" s="10"/>
      <c r="O43" s="10"/>
      <c r="P43" s="10">
        <v>20</v>
      </c>
      <c r="Q43" s="8"/>
    </row>
    <row r="44" spans="2:17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3">
      <c r="B48" s="8"/>
      <c r="C48" s="216" t="s">
        <v>40</v>
      </c>
      <c r="D48" s="217"/>
      <c r="E48" s="217"/>
      <c r="F48" s="218"/>
      <c r="G48" s="222">
        <f>SUM(G32:G47)</f>
        <v>540</v>
      </c>
      <c r="H48" s="8"/>
      <c r="K48" s="8"/>
      <c r="L48" s="216" t="s">
        <v>40</v>
      </c>
      <c r="M48" s="217"/>
      <c r="N48" s="217"/>
      <c r="O48" s="218"/>
      <c r="P48" s="222">
        <f>SUM(P32:P47)</f>
        <v>570</v>
      </c>
      <c r="Q48" s="8"/>
    </row>
    <row r="49" spans="2:17" x14ac:dyDescent="0.3">
      <c r="B49" s="8"/>
      <c r="C49" s="219"/>
      <c r="D49" s="220"/>
      <c r="E49" s="220"/>
      <c r="F49" s="221"/>
      <c r="G49" s="223"/>
      <c r="H49" s="8"/>
      <c r="K49" s="8"/>
      <c r="L49" s="219"/>
      <c r="M49" s="220"/>
      <c r="N49" s="220"/>
      <c r="O49" s="221"/>
      <c r="P49" s="223"/>
      <c r="Q49" s="8"/>
    </row>
    <row r="55" spans="2:17" ht="27.6" x14ac:dyDescent="0.45">
      <c r="C55" s="224" t="s">
        <v>97</v>
      </c>
      <c r="D55" s="224"/>
      <c r="E55" s="224"/>
      <c r="F55" s="54"/>
      <c r="L55" s="224" t="s">
        <v>91</v>
      </c>
      <c r="M55" s="224"/>
      <c r="N55" s="224"/>
      <c r="O55" s="54"/>
    </row>
    <row r="56" spans="2:17" ht="27.6" x14ac:dyDescent="0.45">
      <c r="C56" s="224"/>
      <c r="D56" s="224"/>
      <c r="E56" s="224"/>
      <c r="F56" s="54"/>
      <c r="L56" s="224"/>
      <c r="M56" s="224"/>
      <c r="N56" s="224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f>O59+L59</f>
        <v>0</v>
      </c>
      <c r="Q59" s="8"/>
    </row>
    <row r="60" spans="2:17" x14ac:dyDescent="0.3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:P61" si="10">N60+L60</f>
        <v>0</v>
      </c>
      <c r="Q60" s="8"/>
    </row>
    <row r="61" spans="2:17" x14ac:dyDescent="0.3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f t="shared" si="10"/>
        <v>0</v>
      </c>
      <c r="Q61" s="8"/>
    </row>
    <row r="62" spans="2:17" x14ac:dyDescent="0.3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f>N62+L62</f>
        <v>0</v>
      </c>
      <c r="Q62" s="8"/>
    </row>
    <row r="63" spans="2:17" x14ac:dyDescent="0.3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f>N63+L63</f>
        <v>0</v>
      </c>
      <c r="Q63" s="8"/>
    </row>
    <row r="64" spans="2:17" x14ac:dyDescent="0.3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f>N64*M64+L64</f>
        <v>0</v>
      </c>
      <c r="Q64" s="8"/>
    </row>
    <row r="65" spans="2:17" x14ac:dyDescent="0.3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f>N65*M65+L65</f>
        <v>0</v>
      </c>
      <c r="Q65" s="8"/>
    </row>
    <row r="66" spans="2:17" x14ac:dyDescent="0.3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3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f>N67*M67+L67</f>
        <v>0</v>
      </c>
      <c r="Q67" s="8"/>
    </row>
    <row r="68" spans="2:17" x14ac:dyDescent="0.3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/>
      <c r="L68" s="10"/>
      <c r="M68" s="8"/>
      <c r="N68" s="10"/>
      <c r="O68" s="10"/>
      <c r="P68" s="10"/>
      <c r="Q68" s="8"/>
    </row>
    <row r="69" spans="2:17" x14ac:dyDescent="0.3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3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3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3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3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3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3">
      <c r="B75" s="8"/>
      <c r="C75" s="216" t="s">
        <v>40</v>
      </c>
      <c r="D75" s="217"/>
      <c r="E75" s="217"/>
      <c r="F75" s="218"/>
      <c r="G75" s="222">
        <f>SUM(G59:G74)</f>
        <v>500</v>
      </c>
      <c r="H75" s="8"/>
      <c r="K75" s="8"/>
      <c r="L75" s="216" t="s">
        <v>40</v>
      </c>
      <c r="M75" s="217"/>
      <c r="N75" s="217"/>
      <c r="O75" s="218"/>
      <c r="P75" s="222">
        <f>SUM(P59:P74)</f>
        <v>0</v>
      </c>
      <c r="Q75" s="8"/>
    </row>
    <row r="76" spans="2:17" x14ac:dyDescent="0.3">
      <c r="B76" s="8"/>
      <c r="C76" s="219"/>
      <c r="D76" s="220"/>
      <c r="E76" s="220"/>
      <c r="F76" s="221"/>
      <c r="G76" s="223"/>
      <c r="H76" s="8"/>
      <c r="K76" s="8"/>
      <c r="L76" s="219"/>
      <c r="M76" s="220"/>
      <c r="N76" s="220"/>
      <c r="O76" s="221"/>
      <c r="P76" s="223"/>
      <c r="Q76" s="8"/>
    </row>
    <row r="82" spans="2:17" ht="27.6" x14ac:dyDescent="0.45">
      <c r="C82" s="224" t="s">
        <v>92</v>
      </c>
      <c r="D82" s="224"/>
      <c r="E82" s="224"/>
      <c r="F82" s="54"/>
      <c r="L82" s="224" t="s">
        <v>93</v>
      </c>
      <c r="M82" s="224"/>
      <c r="N82" s="224"/>
      <c r="O82" s="54"/>
    </row>
    <row r="83" spans="2:17" ht="27.6" x14ac:dyDescent="0.45">
      <c r="C83" s="224"/>
      <c r="D83" s="224"/>
      <c r="E83" s="224"/>
      <c r="F83" s="54"/>
      <c r="L83" s="224"/>
      <c r="M83" s="224"/>
      <c r="N83" s="224"/>
      <c r="O83" s="54"/>
    </row>
    <row r="84" spans="2:17" ht="27.6" x14ac:dyDescent="0.45">
      <c r="C84" s="63"/>
      <c r="D84" s="63"/>
      <c r="E84" s="54"/>
      <c r="F84" s="54"/>
      <c r="L84" s="63"/>
      <c r="M84" s="63"/>
      <c r="N84" s="54"/>
      <c r="O84" s="54"/>
    </row>
    <row r="85" spans="2:17" x14ac:dyDescent="0.3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3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3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3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3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3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3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3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3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3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3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3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3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3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3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3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3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3">
      <c r="B102" s="8"/>
      <c r="C102" s="216" t="s">
        <v>40</v>
      </c>
      <c r="D102" s="217"/>
      <c r="E102" s="217"/>
      <c r="F102" s="218"/>
      <c r="G102" s="222">
        <f>SUM(G86:G101)</f>
        <v>0</v>
      </c>
      <c r="H102" s="8"/>
      <c r="K102" s="8"/>
      <c r="L102" s="216" t="s">
        <v>40</v>
      </c>
      <c r="M102" s="217"/>
      <c r="N102" s="217"/>
      <c r="O102" s="218"/>
      <c r="P102" s="222">
        <f>SUM(P86:P101)</f>
        <v>0</v>
      </c>
      <c r="Q102" s="8"/>
    </row>
    <row r="103" spans="2:17" x14ac:dyDescent="0.3">
      <c r="B103" s="8"/>
      <c r="C103" s="219"/>
      <c r="D103" s="220"/>
      <c r="E103" s="220"/>
      <c r="F103" s="221"/>
      <c r="G103" s="223"/>
      <c r="H103" s="8"/>
      <c r="K103" s="8"/>
      <c r="L103" s="219"/>
      <c r="M103" s="220"/>
      <c r="N103" s="220"/>
      <c r="O103" s="221"/>
      <c r="P103" s="223"/>
      <c r="Q103" s="8"/>
    </row>
    <row r="110" spans="2:17" ht="27.6" x14ac:dyDescent="0.45">
      <c r="C110" s="224" t="s">
        <v>94</v>
      </c>
      <c r="D110" s="224"/>
      <c r="E110" s="224"/>
      <c r="F110" s="54"/>
      <c r="L110" s="224" t="s">
        <v>99</v>
      </c>
      <c r="M110" s="224"/>
      <c r="N110" s="224"/>
      <c r="O110" s="54"/>
    </row>
    <row r="111" spans="2:17" ht="27.6" x14ac:dyDescent="0.45">
      <c r="C111" s="224"/>
      <c r="D111" s="224"/>
      <c r="E111" s="224"/>
      <c r="F111" s="54"/>
      <c r="L111" s="224"/>
      <c r="M111" s="224"/>
      <c r="N111" s="224"/>
      <c r="O111" s="54"/>
    </row>
    <row r="112" spans="2:17" ht="27.6" x14ac:dyDescent="0.4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3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3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3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3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3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3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3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3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3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3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3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3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3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3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3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3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3">
      <c r="B130" s="8"/>
      <c r="C130" s="216" t="s">
        <v>40</v>
      </c>
      <c r="D130" s="217"/>
      <c r="E130" s="217"/>
      <c r="F130" s="218"/>
      <c r="G130" s="222">
        <f>SUM(G114:G129)</f>
        <v>0</v>
      </c>
      <c r="H130" s="8"/>
      <c r="K130" s="8"/>
      <c r="L130" s="216" t="s">
        <v>40</v>
      </c>
      <c r="M130" s="217"/>
      <c r="N130" s="217"/>
      <c r="O130" s="218"/>
      <c r="P130" s="222">
        <f>SUM(P114:P129)</f>
        <v>0</v>
      </c>
      <c r="Q130" s="8"/>
    </row>
    <row r="131" spans="2:17" x14ac:dyDescent="0.3">
      <c r="B131" s="8"/>
      <c r="C131" s="219"/>
      <c r="D131" s="220"/>
      <c r="E131" s="220"/>
      <c r="F131" s="221"/>
      <c r="G131" s="223"/>
      <c r="H131" s="8"/>
      <c r="K131" s="8"/>
      <c r="L131" s="219"/>
      <c r="M131" s="220"/>
      <c r="N131" s="220"/>
      <c r="O131" s="221"/>
      <c r="P131" s="223"/>
      <c r="Q131" s="8"/>
    </row>
    <row r="138" spans="2:17" ht="27.6" x14ac:dyDescent="0.45">
      <c r="C138" s="224" t="s">
        <v>96</v>
      </c>
      <c r="D138" s="224"/>
      <c r="E138" s="224"/>
      <c r="F138" s="54"/>
      <c r="L138" s="224" t="s">
        <v>0</v>
      </c>
      <c r="M138" s="224"/>
      <c r="N138" s="224"/>
      <c r="O138" s="54"/>
    </row>
    <row r="139" spans="2:17" ht="27.6" x14ac:dyDescent="0.45">
      <c r="C139" s="224"/>
      <c r="D139" s="224"/>
      <c r="E139" s="224"/>
      <c r="F139" s="54"/>
      <c r="L139" s="224"/>
      <c r="M139" s="224"/>
      <c r="N139" s="224"/>
      <c r="O139" s="54"/>
    </row>
    <row r="140" spans="2:17" ht="27.6" x14ac:dyDescent="0.4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3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3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3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3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3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3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3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3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3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3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3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3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3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3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3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3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3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3">
      <c r="B158" s="8"/>
      <c r="C158" s="216" t="s">
        <v>40</v>
      </c>
      <c r="D158" s="217"/>
      <c r="E158" s="217"/>
      <c r="F158" s="218"/>
      <c r="G158" s="222">
        <f>SUM(G142:G157)</f>
        <v>0</v>
      </c>
      <c r="H158" s="8"/>
      <c r="K158" s="8"/>
      <c r="L158" s="216" t="s">
        <v>40</v>
      </c>
      <c r="M158" s="217"/>
      <c r="N158" s="217"/>
      <c r="O158" s="218"/>
      <c r="P158" s="222">
        <f>SUM(P142:P157)</f>
        <v>0</v>
      </c>
      <c r="Q158" s="8"/>
    </row>
    <row r="159" spans="2:17" x14ac:dyDescent="0.3">
      <c r="B159" s="8"/>
      <c r="C159" s="219"/>
      <c r="D159" s="220"/>
      <c r="E159" s="220"/>
      <c r="F159" s="221"/>
      <c r="G159" s="223"/>
      <c r="H159" s="8"/>
      <c r="K159" s="8"/>
      <c r="L159" s="219"/>
      <c r="M159" s="220"/>
      <c r="N159" s="220"/>
      <c r="O159" s="221"/>
      <c r="P159" s="223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5" workbookViewId="0">
      <selection activeCell="C42" sqref="C42"/>
    </sheetView>
  </sheetViews>
  <sheetFormatPr baseColWidth="10" defaultRowHeight="14.4" x14ac:dyDescent="0.3"/>
  <cols>
    <col min="1" max="1" width="19.44140625" customWidth="1"/>
    <col min="2" max="2" width="12.6640625" customWidth="1"/>
    <col min="5" max="5" width="19.33203125" customWidth="1"/>
    <col min="6" max="6" width="12.6640625" customWidth="1"/>
    <col min="9" max="9" width="16.5546875" customWidth="1"/>
    <col min="10" max="10" width="13.33203125" customWidth="1"/>
    <col min="13" max="13" width="15.44140625" customWidth="1"/>
    <col min="14" max="14" width="13.88671875" customWidth="1"/>
  </cols>
  <sheetData>
    <row r="1" spans="1:15" ht="15" customHeight="1" x14ac:dyDescent="0.3">
      <c r="A1" s="224" t="s">
        <v>24</v>
      </c>
      <c r="B1" s="224"/>
      <c r="C1" s="224"/>
      <c r="E1" s="224" t="s">
        <v>87</v>
      </c>
      <c r="F1" s="224"/>
      <c r="G1" s="224"/>
      <c r="I1" s="224" t="s">
        <v>88</v>
      </c>
      <c r="J1" s="224"/>
      <c r="K1" s="224"/>
      <c r="M1" s="224" t="s">
        <v>103</v>
      </c>
      <c r="N1" s="224"/>
      <c r="O1" s="224"/>
    </row>
    <row r="2" spans="1:15" ht="15" customHeight="1" x14ac:dyDescent="0.3">
      <c r="A2" s="224"/>
      <c r="B2" s="224"/>
      <c r="C2" s="224"/>
      <c r="E2" s="224"/>
      <c r="F2" s="224"/>
      <c r="G2" s="224"/>
      <c r="I2" s="224"/>
      <c r="J2" s="224"/>
      <c r="K2" s="224"/>
      <c r="M2" s="224"/>
      <c r="N2" s="224"/>
      <c r="O2" s="224"/>
    </row>
    <row r="3" spans="1:15" ht="27.6" x14ac:dyDescent="0.45">
      <c r="B3" s="63"/>
      <c r="F3" s="63"/>
      <c r="J3" s="63"/>
      <c r="N3" s="63"/>
    </row>
    <row r="4" spans="1:1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3">
      <c r="A22" s="224" t="s">
        <v>97</v>
      </c>
      <c r="B22" s="224"/>
      <c r="C22" s="224"/>
      <c r="E22" s="224" t="s">
        <v>91</v>
      </c>
      <c r="F22" s="224"/>
      <c r="G22" s="224"/>
      <c r="I22" s="224" t="s">
        <v>92</v>
      </c>
      <c r="J22" s="224"/>
      <c r="K22" s="224"/>
      <c r="M22" s="224" t="s">
        <v>93</v>
      </c>
      <c r="N22" s="224"/>
      <c r="O22" s="224"/>
    </row>
    <row r="23" spans="1:15" x14ac:dyDescent="0.3">
      <c r="A23" s="224"/>
      <c r="B23" s="224"/>
      <c r="C23" s="224"/>
      <c r="E23" s="224"/>
      <c r="F23" s="224"/>
      <c r="G23" s="224"/>
      <c r="I23" s="224"/>
      <c r="J23" s="224"/>
      <c r="K23" s="224"/>
      <c r="M23" s="224"/>
      <c r="N23" s="224"/>
      <c r="O23" s="224"/>
    </row>
    <row r="24" spans="1:15" ht="27.6" x14ac:dyDescent="0.45">
      <c r="B24" s="63"/>
      <c r="F24" s="63"/>
      <c r="J24" s="63"/>
      <c r="N24" s="63"/>
    </row>
    <row r="25" spans="1:1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3">
      <c r="A30" s="8" t="s">
        <v>70</v>
      </c>
      <c r="B30" s="10">
        <v>18.02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3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3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3">
      <c r="A34" s="8" t="s">
        <v>72</v>
      </c>
      <c r="B34" s="10">
        <v>18.02</v>
      </c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3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3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3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3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3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3">
      <c r="A43" s="224" t="s">
        <v>94</v>
      </c>
      <c r="B43" s="224"/>
      <c r="C43" s="224"/>
      <c r="E43" s="224" t="s">
        <v>99</v>
      </c>
      <c r="F43" s="224"/>
      <c r="G43" s="224"/>
      <c r="I43" s="224" t="s">
        <v>96</v>
      </c>
      <c r="J43" s="224"/>
      <c r="K43" s="224"/>
      <c r="M43" s="224" t="s">
        <v>0</v>
      </c>
      <c r="N43" s="224"/>
      <c r="O43" s="224"/>
    </row>
    <row r="44" spans="1:15" x14ac:dyDescent="0.3">
      <c r="A44" s="224"/>
      <c r="B44" s="224"/>
      <c r="C44" s="224"/>
      <c r="E44" s="224"/>
      <c r="F44" s="224"/>
      <c r="G44" s="224"/>
      <c r="I44" s="224"/>
      <c r="J44" s="224"/>
      <c r="K44" s="224"/>
      <c r="M44" s="224"/>
      <c r="N44" s="224"/>
      <c r="O44" s="224"/>
    </row>
    <row r="45" spans="1:15" ht="27.6" x14ac:dyDescent="0.45">
      <c r="B45" s="63"/>
      <c r="F45" s="63"/>
      <c r="J45" s="63"/>
      <c r="N45" s="63"/>
    </row>
    <row r="46" spans="1:15" x14ac:dyDescent="0.3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3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3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3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3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3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3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3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3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3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3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3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3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3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3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1" workbookViewId="0">
      <selection activeCell="N6" sqref="N6"/>
    </sheetView>
  </sheetViews>
  <sheetFormatPr baseColWidth="10" defaultRowHeight="14.4" x14ac:dyDescent="0.3"/>
  <cols>
    <col min="1" max="1" width="19.44140625" customWidth="1"/>
    <col min="2" max="2" width="12.6640625" customWidth="1"/>
    <col min="5" max="5" width="19.33203125" customWidth="1"/>
    <col min="6" max="6" width="12.6640625" customWidth="1"/>
    <col min="9" max="9" width="16.5546875" customWidth="1"/>
    <col min="10" max="10" width="13.33203125" customWidth="1"/>
    <col min="13" max="13" width="15.44140625" customWidth="1"/>
    <col min="14" max="14" width="13.88671875" customWidth="1"/>
  </cols>
  <sheetData>
    <row r="1" spans="1:15" ht="15" customHeight="1" x14ac:dyDescent="0.3">
      <c r="A1" s="224" t="s">
        <v>0</v>
      </c>
      <c r="B1" s="224"/>
      <c r="C1" s="224"/>
      <c r="E1" s="224" t="s">
        <v>24</v>
      </c>
      <c r="F1" s="224"/>
      <c r="G1" s="224"/>
      <c r="I1" s="224" t="s">
        <v>87</v>
      </c>
      <c r="J1" s="224"/>
      <c r="K1" s="224"/>
      <c r="M1" s="224" t="s">
        <v>88</v>
      </c>
      <c r="N1" s="224"/>
      <c r="O1" s="224"/>
    </row>
    <row r="2" spans="1:15" ht="15" customHeight="1" x14ac:dyDescent="0.3">
      <c r="A2" s="224"/>
      <c r="B2" s="224"/>
      <c r="C2" s="224"/>
      <c r="E2" s="224"/>
      <c r="F2" s="224"/>
      <c r="G2" s="224"/>
      <c r="I2" s="224"/>
      <c r="J2" s="224"/>
      <c r="K2" s="224"/>
      <c r="M2" s="224"/>
      <c r="N2" s="224"/>
      <c r="O2" s="224"/>
    </row>
    <row r="3" spans="1:15" ht="27.6" x14ac:dyDescent="0.45">
      <c r="B3" s="63"/>
      <c r="F3" s="63"/>
      <c r="J3" s="63"/>
      <c r="N3" s="63"/>
    </row>
    <row r="4" spans="1:1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3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3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 t="s">
        <v>72</v>
      </c>
      <c r="N13" s="10"/>
      <c r="O13" s="8"/>
    </row>
    <row r="14" spans="1:15" x14ac:dyDescent="0.3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3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3"/>
    <row r="22" spans="1:15" ht="15" customHeight="1" x14ac:dyDescent="0.3">
      <c r="A22" s="224" t="s">
        <v>97</v>
      </c>
      <c r="B22" s="224"/>
      <c r="C22" s="224"/>
      <c r="E22" s="224" t="s">
        <v>91</v>
      </c>
      <c r="F22" s="224"/>
      <c r="G22" s="224"/>
      <c r="I22" s="224" t="s">
        <v>92</v>
      </c>
      <c r="J22" s="224"/>
      <c r="K22" s="224"/>
      <c r="M22" s="224" t="s">
        <v>93</v>
      </c>
      <c r="N22" s="224"/>
      <c r="O22" s="224"/>
    </row>
    <row r="23" spans="1:15" x14ac:dyDescent="0.3">
      <c r="A23" s="224"/>
      <c r="B23" s="224"/>
      <c r="C23" s="224"/>
      <c r="E23" s="224"/>
      <c r="F23" s="224"/>
      <c r="G23" s="224"/>
      <c r="I23" s="224"/>
      <c r="J23" s="224"/>
      <c r="K23" s="224"/>
      <c r="M23" s="224"/>
      <c r="N23" s="224"/>
      <c r="O23" s="224"/>
    </row>
    <row r="24" spans="1:15" ht="27.6" x14ac:dyDescent="0.45">
      <c r="B24" s="63"/>
      <c r="F24" s="63"/>
      <c r="J24" s="63"/>
      <c r="N24" s="63"/>
    </row>
    <row r="25" spans="1:1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3">
      <c r="A30" s="8" t="s">
        <v>70</v>
      </c>
      <c r="B30" s="10"/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3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3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3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3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3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3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3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3">
      <c r="A39" s="8" t="s">
        <v>40</v>
      </c>
      <c r="B39" s="10">
        <f>SUM(B26:B38)</f>
        <v>0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3">
      <c r="A43" s="224" t="s">
        <v>94</v>
      </c>
      <c r="B43" s="224"/>
      <c r="C43" s="224"/>
      <c r="E43" s="224" t="s">
        <v>99</v>
      </c>
      <c r="F43" s="224"/>
      <c r="G43" s="224"/>
      <c r="I43" s="224" t="s">
        <v>96</v>
      </c>
      <c r="J43" s="224"/>
      <c r="K43" s="224"/>
      <c r="M43" s="224" t="s">
        <v>0</v>
      </c>
      <c r="N43" s="224"/>
      <c r="O43" s="224"/>
    </row>
    <row r="44" spans="1:15" x14ac:dyDescent="0.3">
      <c r="A44" s="224"/>
      <c r="B44" s="224"/>
      <c r="C44" s="224"/>
      <c r="E44" s="224"/>
      <c r="F44" s="224"/>
      <c r="G44" s="224"/>
      <c r="I44" s="224"/>
      <c r="J44" s="224"/>
      <c r="K44" s="224"/>
      <c r="M44" s="224"/>
      <c r="N44" s="224"/>
      <c r="O44" s="224"/>
    </row>
    <row r="45" spans="1:15" ht="27.6" x14ac:dyDescent="0.45">
      <c r="B45" s="63"/>
      <c r="F45" s="63"/>
      <c r="J45" s="63"/>
      <c r="N45" s="63"/>
    </row>
    <row r="46" spans="1:15" x14ac:dyDescent="0.3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3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3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3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3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3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3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3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3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3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3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3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3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3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3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W346"/>
  <sheetViews>
    <sheetView topLeftCell="A111" zoomScale="98" zoomScaleNormal="98" workbookViewId="0">
      <selection activeCell="J127" sqref="J127"/>
    </sheetView>
  </sheetViews>
  <sheetFormatPr baseColWidth="10" defaultRowHeight="14.4" x14ac:dyDescent="0.3"/>
  <cols>
    <col min="2" max="2" width="16.6640625" customWidth="1"/>
    <col min="3" max="3" width="13.88671875" customWidth="1"/>
    <col min="4" max="4" width="12.33203125" customWidth="1"/>
    <col min="5" max="5" width="10.33203125" customWidth="1"/>
    <col min="9" max="9" width="15.33203125" customWidth="1"/>
    <col min="13" max="13" width="12.44140625" customWidth="1"/>
    <col min="14" max="14" width="20.6640625" customWidth="1"/>
    <col min="16" max="16" width="13.33203125" customWidth="1"/>
    <col min="21" max="21" width="15.88671875" customWidth="1"/>
    <col min="25" max="25" width="15" customWidth="1"/>
    <col min="26" max="26" width="8.33203125" customWidth="1"/>
    <col min="27" max="27" width="15.5546875" customWidth="1"/>
    <col min="28" max="28" width="7.6640625" customWidth="1"/>
    <col min="31" max="31" width="3.109375" customWidth="1"/>
    <col min="32" max="32" width="15.109375" customWidth="1"/>
  </cols>
  <sheetData>
    <row r="1" spans="1:23" ht="31.2" x14ac:dyDescent="0.6">
      <c r="A1" s="7"/>
      <c r="B1" s="199" t="s">
        <v>24</v>
      </c>
      <c r="C1" s="200"/>
      <c r="D1" s="200"/>
      <c r="E1" s="200"/>
      <c r="F1" s="201"/>
      <c r="G1" s="8"/>
      <c r="H1" s="8"/>
      <c r="I1" s="8"/>
      <c r="J1" s="22"/>
      <c r="M1" s="7"/>
      <c r="N1" s="199" t="s">
        <v>87</v>
      </c>
      <c r="O1" s="200"/>
      <c r="P1" s="200"/>
      <c r="Q1" s="200"/>
      <c r="R1" s="201"/>
      <c r="S1" s="8"/>
      <c r="T1" s="8"/>
      <c r="U1" s="8"/>
      <c r="V1" s="22"/>
    </row>
    <row r="2" spans="1:23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3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x14ac:dyDescent="0.3">
      <c r="E53" s="202" t="s">
        <v>18</v>
      </c>
      <c r="F53" s="203"/>
      <c r="G53" s="203"/>
      <c r="H53" s="204"/>
      <c r="I53" s="18">
        <f>F52-I51</f>
        <v>429.39999999999964</v>
      </c>
      <c r="Q53" s="202" t="s">
        <v>18</v>
      </c>
      <c r="R53" s="203"/>
      <c r="S53" s="203"/>
      <c r="T53" s="204"/>
      <c r="U53" s="18">
        <f>R52-U51</f>
        <v>508.6230000000005</v>
      </c>
    </row>
    <row r="59" spans="1:22" ht="31.2" x14ac:dyDescent="0.6">
      <c r="A59" s="7"/>
      <c r="B59" s="199" t="s">
        <v>88</v>
      </c>
      <c r="C59" s="200"/>
      <c r="D59" s="200"/>
      <c r="E59" s="200"/>
      <c r="F59" s="201"/>
      <c r="G59" s="8"/>
      <c r="H59" s="8"/>
      <c r="I59" s="8"/>
      <c r="J59" s="22"/>
      <c r="M59" s="7"/>
      <c r="N59" s="199" t="s">
        <v>89</v>
      </c>
      <c r="O59" s="200"/>
      <c r="P59" s="200"/>
      <c r="Q59" s="200"/>
      <c r="R59" s="201"/>
      <c r="S59" s="8"/>
      <c r="T59" s="8"/>
      <c r="U59" s="8"/>
      <c r="V59" s="22"/>
    </row>
    <row r="60" spans="1:22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8">
        <v>535</v>
      </c>
    </row>
    <row r="75" spans="1:22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8">
        <v>535</v>
      </c>
    </row>
    <row r="76" spans="1:22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8">
        <v>535</v>
      </c>
    </row>
    <row r="77" spans="1:22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8">
        <v>535</v>
      </c>
    </row>
    <row r="78" spans="1:22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8">
        <v>535</v>
      </c>
    </row>
    <row r="79" spans="1:22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8">
        <v>535</v>
      </c>
    </row>
    <row r="80" spans="1:22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8">
        <v>535</v>
      </c>
    </row>
    <row r="81" spans="1:22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8">
        <v>535</v>
      </c>
    </row>
    <row r="82" spans="1:22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8">
        <v>535</v>
      </c>
    </row>
    <row r="83" spans="1:22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494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8">
        <v>535</v>
      </c>
    </row>
    <row r="84" spans="1:22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493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8">
        <v>535</v>
      </c>
    </row>
    <row r="85" spans="1:22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8">
        <v>535</v>
      </c>
    </row>
    <row r="86" spans="1:22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8">
        <v>535</v>
      </c>
    </row>
    <row r="87" spans="1:22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8">
        <v>535</v>
      </c>
    </row>
    <row r="88" spans="1:22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x14ac:dyDescent="0.3">
      <c r="A110" s="1"/>
      <c r="E110" s="12" t="s">
        <v>17</v>
      </c>
      <c r="F110" s="13">
        <f>F109*0.99</f>
        <v>8838.2250000000004</v>
      </c>
      <c r="Q110" s="202" t="s">
        <v>18</v>
      </c>
      <c r="R110" s="203"/>
      <c r="S110" s="203"/>
      <c r="T110" s="204"/>
      <c r="U110" s="18">
        <f>R109-U108</f>
        <v>419.80000000000018</v>
      </c>
    </row>
    <row r="111" spans="1:22" x14ac:dyDescent="0.3">
      <c r="E111" s="202" t="s">
        <v>18</v>
      </c>
      <c r="F111" s="203"/>
      <c r="G111" s="203"/>
      <c r="H111" s="204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x14ac:dyDescent="0.3">
      <c r="M112" s="1"/>
      <c r="Q112" s="64"/>
      <c r="R112" s="33"/>
    </row>
    <row r="113" spans="1:22" x14ac:dyDescent="0.3">
      <c r="Q113" s="205"/>
      <c r="R113" s="205"/>
      <c r="S113" s="205"/>
      <c r="T113" s="205"/>
      <c r="U113" s="167"/>
    </row>
    <row r="117" spans="1:22" ht="31.2" x14ac:dyDescent="0.6">
      <c r="A117" s="7"/>
      <c r="B117" s="199" t="s">
        <v>97</v>
      </c>
      <c r="C117" s="200"/>
      <c r="D117" s="200"/>
      <c r="E117" s="200"/>
      <c r="F117" s="201"/>
      <c r="G117" s="8"/>
      <c r="H117" s="8"/>
      <c r="I117" s="8"/>
      <c r="J117" s="22"/>
      <c r="M117" s="7"/>
      <c r="N117" s="199" t="s">
        <v>91</v>
      </c>
      <c r="O117" s="200"/>
      <c r="P117" s="200"/>
      <c r="Q117" s="200"/>
      <c r="R117" s="201"/>
      <c r="S117" s="8"/>
      <c r="T117" s="8"/>
      <c r="U117" s="8"/>
      <c r="V117" s="22"/>
    </row>
    <row r="118" spans="1:22" x14ac:dyDescent="0.3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3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/>
      <c r="M119" s="7"/>
      <c r="N119" s="8"/>
      <c r="O119" s="8"/>
      <c r="P119" s="8"/>
      <c r="Q119" s="8"/>
      <c r="R119" s="14"/>
      <c r="S119" s="8"/>
      <c r="T119" s="8"/>
      <c r="U119" s="14"/>
      <c r="V119" s="22"/>
    </row>
    <row r="120" spans="1:22" x14ac:dyDescent="0.3">
      <c r="A120" s="7">
        <v>45051</v>
      </c>
      <c r="B120" s="8" t="s">
        <v>519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/>
      <c r="M120" s="7"/>
      <c r="N120" s="8"/>
      <c r="O120" s="8"/>
      <c r="P120" s="8"/>
      <c r="Q120" s="8"/>
      <c r="R120" s="14"/>
      <c r="S120" s="8"/>
      <c r="T120" s="8"/>
      <c r="U120" s="14"/>
      <c r="V120" s="22"/>
    </row>
    <row r="121" spans="1:22" x14ac:dyDescent="0.3">
      <c r="A121" s="7">
        <v>45051</v>
      </c>
      <c r="B121" s="8" t="s">
        <v>520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/>
      <c r="M121" s="7"/>
      <c r="N121" s="8"/>
      <c r="O121" s="8"/>
      <c r="P121" s="8"/>
      <c r="Q121" s="8"/>
      <c r="R121" s="21"/>
      <c r="S121" s="8"/>
      <c r="T121" s="8"/>
      <c r="U121" s="14"/>
      <c r="V121" s="22"/>
    </row>
    <row r="122" spans="1:22" x14ac:dyDescent="0.3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/>
      <c r="M122" s="7"/>
      <c r="N122" s="8"/>
      <c r="O122" s="8"/>
      <c r="P122" s="8"/>
      <c r="Q122" s="8"/>
      <c r="R122" s="21"/>
      <c r="S122" s="8"/>
      <c r="T122" s="8"/>
      <c r="U122" s="14"/>
      <c r="V122" s="22"/>
    </row>
    <row r="123" spans="1:22" x14ac:dyDescent="0.3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8"/>
      <c r="M123" s="7"/>
      <c r="N123" s="8"/>
      <c r="O123" s="8"/>
      <c r="P123" s="8"/>
      <c r="Q123" s="8"/>
      <c r="R123" s="21"/>
      <c r="S123" s="8"/>
      <c r="T123" s="8"/>
      <c r="U123" s="14"/>
      <c r="V123" s="8"/>
    </row>
    <row r="124" spans="1:22" x14ac:dyDescent="0.3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8"/>
      <c r="M124" s="7"/>
      <c r="N124" s="8"/>
      <c r="O124" s="8"/>
      <c r="P124" s="8"/>
      <c r="Q124" s="8"/>
      <c r="R124" s="21"/>
      <c r="S124" s="8"/>
      <c r="T124" s="8"/>
      <c r="U124" s="14"/>
      <c r="V124" s="8"/>
    </row>
    <row r="125" spans="1:22" x14ac:dyDescent="0.3">
      <c r="A125" s="7">
        <v>45056</v>
      </c>
      <c r="B125" s="8" t="s">
        <v>344</v>
      </c>
      <c r="C125" s="8" t="s">
        <v>140</v>
      </c>
      <c r="D125" s="8" t="s">
        <v>578</v>
      </c>
      <c r="E125" s="8"/>
      <c r="F125" s="21">
        <v>600</v>
      </c>
      <c r="G125" s="8" t="s">
        <v>181</v>
      </c>
      <c r="H125" s="8"/>
      <c r="I125" s="14">
        <v>580</v>
      </c>
      <c r="J125" s="8"/>
      <c r="M125" s="7"/>
      <c r="N125" s="8"/>
      <c r="O125" s="8"/>
      <c r="P125" s="8"/>
      <c r="Q125" s="8"/>
      <c r="R125" s="21"/>
      <c r="S125" s="8"/>
      <c r="T125" s="8"/>
      <c r="U125" s="14"/>
      <c r="V125" s="8"/>
    </row>
    <row r="126" spans="1:22" x14ac:dyDescent="0.3">
      <c r="A126" s="7">
        <v>45056</v>
      </c>
      <c r="B126" s="8" t="s">
        <v>579</v>
      </c>
      <c r="C126" s="8" t="s">
        <v>140</v>
      </c>
      <c r="D126" s="8" t="s">
        <v>578</v>
      </c>
      <c r="E126" s="8"/>
      <c r="F126" s="21">
        <v>600</v>
      </c>
      <c r="G126" s="8" t="s">
        <v>580</v>
      </c>
      <c r="H126" s="8"/>
      <c r="I126" s="14">
        <v>550</v>
      </c>
      <c r="J126" s="8"/>
      <c r="M126" s="7"/>
      <c r="N126" s="8"/>
      <c r="O126" s="8"/>
      <c r="P126" s="8"/>
      <c r="Q126" s="8"/>
      <c r="R126" s="21"/>
      <c r="S126" s="8"/>
      <c r="T126" s="8"/>
      <c r="U126" s="14"/>
      <c r="V126" s="8"/>
    </row>
    <row r="127" spans="1:22" x14ac:dyDescent="0.3">
      <c r="A127" s="7"/>
      <c r="B127" s="8"/>
      <c r="C127" s="8"/>
      <c r="D127" s="8"/>
      <c r="E127" s="8"/>
      <c r="F127" s="21"/>
      <c r="G127" s="8"/>
      <c r="H127" s="8"/>
      <c r="I127" s="14"/>
      <c r="J127" s="8"/>
      <c r="M127" s="7"/>
      <c r="N127" s="8"/>
      <c r="O127" s="8"/>
      <c r="P127" s="8"/>
      <c r="Q127" s="8"/>
      <c r="R127" s="21"/>
      <c r="S127" s="8"/>
      <c r="T127" s="8"/>
      <c r="U127" s="14"/>
      <c r="V127" s="8"/>
    </row>
    <row r="128" spans="1:22" x14ac:dyDescent="0.3">
      <c r="A128" s="7"/>
      <c r="B128" s="8"/>
      <c r="C128" s="8"/>
      <c r="D128" s="8"/>
      <c r="E128" s="8"/>
      <c r="F128" s="21"/>
      <c r="G128" s="8"/>
      <c r="H128" s="8"/>
      <c r="I128" s="14"/>
      <c r="J128" s="8"/>
      <c r="M128" s="7"/>
      <c r="N128" s="8"/>
      <c r="O128" s="8"/>
      <c r="P128" s="8"/>
      <c r="Q128" s="8"/>
      <c r="R128" s="21"/>
      <c r="S128" s="8"/>
      <c r="T128" s="8"/>
      <c r="U128" s="14"/>
      <c r="V128" s="8"/>
    </row>
    <row r="129" spans="1:22" x14ac:dyDescent="0.3">
      <c r="A129" s="7"/>
      <c r="B129" s="8"/>
      <c r="C129" s="8"/>
      <c r="D129" s="8"/>
      <c r="E129" s="8"/>
      <c r="F129" s="21"/>
      <c r="G129" s="8"/>
      <c r="H129" s="8"/>
      <c r="I129" s="14"/>
      <c r="J129" s="8"/>
      <c r="M129" s="7"/>
      <c r="N129" s="8"/>
      <c r="O129" s="8"/>
      <c r="P129" s="8"/>
      <c r="Q129" s="8"/>
      <c r="R129" s="21"/>
      <c r="S129" s="8"/>
      <c r="T129" s="8"/>
      <c r="U129" s="14"/>
      <c r="V129" s="8"/>
    </row>
    <row r="130" spans="1:22" x14ac:dyDescent="0.3">
      <c r="A130" s="7"/>
      <c r="B130" s="8"/>
      <c r="C130" s="8"/>
      <c r="D130" s="8"/>
      <c r="E130" s="8"/>
      <c r="F130" s="21"/>
      <c r="G130" s="8"/>
      <c r="H130" s="8"/>
      <c r="I130" s="14"/>
      <c r="J130" s="8"/>
      <c r="M130" s="7"/>
      <c r="N130" s="8"/>
      <c r="O130" s="8"/>
      <c r="P130" s="8"/>
      <c r="Q130" s="8"/>
      <c r="R130" s="21"/>
      <c r="S130" s="8"/>
      <c r="T130" s="8"/>
      <c r="U130" s="14"/>
      <c r="V130" s="8"/>
    </row>
    <row r="131" spans="1:22" x14ac:dyDescent="0.3">
      <c r="A131" s="7"/>
      <c r="B131" s="8"/>
      <c r="C131" s="8"/>
      <c r="D131" s="8"/>
      <c r="E131" s="8"/>
      <c r="F131" s="21"/>
      <c r="G131" s="8"/>
      <c r="H131" s="8"/>
      <c r="I131" s="14"/>
      <c r="J131" s="8"/>
      <c r="K131" s="57"/>
      <c r="M131" s="7"/>
      <c r="N131" s="8"/>
      <c r="O131" s="8"/>
      <c r="P131" s="8"/>
      <c r="Q131" s="8"/>
      <c r="R131" s="21"/>
      <c r="S131" s="8"/>
      <c r="T131" s="8"/>
      <c r="U131" s="14"/>
      <c r="V131" s="8"/>
    </row>
    <row r="132" spans="1:22" x14ac:dyDescent="0.3">
      <c r="A132" s="7"/>
      <c r="B132" s="8"/>
      <c r="C132" s="8"/>
      <c r="D132" s="8"/>
      <c r="E132" s="8"/>
      <c r="F132" s="21"/>
      <c r="G132" s="8"/>
      <c r="H132" s="8"/>
      <c r="I132" s="14"/>
      <c r="J132" s="8"/>
      <c r="M132" s="7"/>
      <c r="N132" s="8"/>
      <c r="O132" s="8"/>
      <c r="P132" s="8"/>
      <c r="Q132" s="8"/>
      <c r="R132" s="21"/>
      <c r="S132" s="8"/>
      <c r="T132" s="8"/>
      <c r="U132" s="14"/>
      <c r="V132" s="8"/>
    </row>
    <row r="133" spans="1:22" x14ac:dyDescent="0.3">
      <c r="A133" s="7"/>
      <c r="B133" s="8"/>
      <c r="C133" s="8"/>
      <c r="D133" s="8"/>
      <c r="E133" s="8"/>
      <c r="F133" s="21"/>
      <c r="G133" s="8"/>
      <c r="H133" s="8"/>
      <c r="I133" s="14"/>
      <c r="J133" s="8"/>
      <c r="M133" s="7"/>
      <c r="N133" s="8"/>
      <c r="O133" s="8"/>
      <c r="P133" s="8"/>
      <c r="Q133" s="8"/>
      <c r="R133" s="21"/>
      <c r="S133" s="8"/>
      <c r="T133" s="8"/>
      <c r="U133" s="14"/>
      <c r="V133" s="8"/>
    </row>
    <row r="134" spans="1:22" x14ac:dyDescent="0.3">
      <c r="A134" s="7"/>
      <c r="B134" s="8"/>
      <c r="C134" s="8"/>
      <c r="D134" s="8"/>
      <c r="E134" s="8"/>
      <c r="F134" s="21"/>
      <c r="G134" s="8"/>
      <c r="H134" s="8"/>
      <c r="I134" s="14"/>
      <c r="J134" s="8"/>
      <c r="M134" s="7"/>
      <c r="N134" s="8"/>
      <c r="O134" s="8"/>
      <c r="P134" s="8"/>
      <c r="Q134" s="8"/>
      <c r="R134" s="21"/>
      <c r="S134" s="8"/>
      <c r="T134" s="8"/>
      <c r="U134" s="14"/>
      <c r="V134" s="8"/>
    </row>
    <row r="135" spans="1:22" x14ac:dyDescent="0.3">
      <c r="A135" s="7"/>
      <c r="B135" s="8"/>
      <c r="C135" s="8"/>
      <c r="D135" s="8"/>
      <c r="E135" s="8"/>
      <c r="F135" s="21"/>
      <c r="G135" s="8"/>
      <c r="H135" s="8"/>
      <c r="I135" s="14"/>
      <c r="J135" s="8"/>
      <c r="M135" s="7"/>
      <c r="N135" s="8"/>
      <c r="O135" s="8"/>
      <c r="P135" s="8"/>
      <c r="Q135" s="8"/>
      <c r="R135" s="21"/>
      <c r="S135" s="8"/>
      <c r="T135" s="8"/>
      <c r="U135" s="14"/>
      <c r="V135" s="8"/>
    </row>
    <row r="136" spans="1:22" x14ac:dyDescent="0.3">
      <c r="A136" s="7"/>
      <c r="B136" s="8"/>
      <c r="C136" s="8"/>
      <c r="D136" s="8"/>
      <c r="E136" s="8"/>
      <c r="F136" s="21"/>
      <c r="G136" s="8"/>
      <c r="H136" s="8"/>
      <c r="I136" s="14"/>
      <c r="J136" s="8"/>
      <c r="M136" s="7"/>
      <c r="N136" s="8"/>
      <c r="O136" s="8"/>
      <c r="P136" s="8"/>
      <c r="Q136" s="8"/>
      <c r="R136" s="21"/>
      <c r="S136" s="8"/>
      <c r="T136" s="8"/>
      <c r="U136" s="14"/>
      <c r="V136" s="8"/>
    </row>
    <row r="137" spans="1:22" x14ac:dyDescent="0.3">
      <c r="A137" s="7"/>
      <c r="B137" s="8"/>
      <c r="C137" s="8"/>
      <c r="D137" s="8"/>
      <c r="E137" s="8"/>
      <c r="F137" s="21"/>
      <c r="G137" s="8"/>
      <c r="H137" s="8"/>
      <c r="I137" s="14"/>
      <c r="J137" s="8"/>
      <c r="M137" s="7"/>
      <c r="N137" s="8"/>
      <c r="O137" s="8"/>
      <c r="P137" s="8"/>
      <c r="Q137" s="8"/>
      <c r="R137" s="21"/>
      <c r="S137" s="8"/>
      <c r="T137" s="8"/>
      <c r="U137" s="14"/>
      <c r="V137" s="8"/>
    </row>
    <row r="138" spans="1:22" x14ac:dyDescent="0.3">
      <c r="A138" s="7"/>
      <c r="B138" s="8"/>
      <c r="C138" s="8"/>
      <c r="D138" s="8"/>
      <c r="E138" s="8"/>
      <c r="F138" s="21"/>
      <c r="G138" s="8"/>
      <c r="H138" s="8"/>
      <c r="I138" s="14"/>
      <c r="J138" s="8"/>
      <c r="M138" s="7"/>
      <c r="N138" s="8"/>
      <c r="O138" s="8"/>
      <c r="P138" s="8"/>
      <c r="Q138" s="8"/>
      <c r="R138" s="21"/>
      <c r="S138" s="8"/>
      <c r="T138" s="8"/>
      <c r="U138" s="14"/>
      <c r="V138" s="8"/>
    </row>
    <row r="139" spans="1:22" x14ac:dyDescent="0.3">
      <c r="A139" s="7"/>
      <c r="B139" s="8"/>
      <c r="C139" s="8"/>
      <c r="D139" s="8"/>
      <c r="E139" s="8"/>
      <c r="F139" s="21"/>
      <c r="G139" s="8"/>
      <c r="H139" s="8"/>
      <c r="I139" s="14"/>
      <c r="J139" s="8"/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22" x14ac:dyDescent="0.3">
      <c r="A140" s="7"/>
      <c r="B140" s="8"/>
      <c r="C140" s="8"/>
      <c r="D140" s="8"/>
      <c r="E140" s="8"/>
      <c r="F140" s="21"/>
      <c r="G140" s="8"/>
      <c r="H140" s="8"/>
      <c r="I140" s="14"/>
      <c r="J140" s="8"/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22" x14ac:dyDescent="0.3">
      <c r="A141" s="7"/>
      <c r="B141" s="8"/>
      <c r="C141" s="8"/>
      <c r="D141" s="8"/>
      <c r="E141" s="8"/>
      <c r="F141" s="21"/>
      <c r="G141" s="8"/>
      <c r="H141" s="8"/>
      <c r="I141" s="14"/>
      <c r="J141" s="8"/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22" x14ac:dyDescent="0.3">
      <c r="A142" s="7"/>
      <c r="B142" s="8"/>
      <c r="C142" s="8"/>
      <c r="D142" s="8"/>
      <c r="E142" s="8"/>
      <c r="F142" s="21"/>
      <c r="G142" s="8"/>
      <c r="H142" s="8"/>
      <c r="I142" s="14"/>
      <c r="J142" s="8"/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22" x14ac:dyDescent="0.3">
      <c r="A143" s="7"/>
      <c r="B143" s="8"/>
      <c r="C143" s="8"/>
      <c r="D143" s="8"/>
      <c r="E143" s="8"/>
      <c r="F143" s="21"/>
      <c r="G143" s="8"/>
      <c r="H143" s="8"/>
      <c r="I143" s="14"/>
      <c r="J143" s="8"/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22" x14ac:dyDescent="0.3">
      <c r="A144" s="7"/>
      <c r="B144" s="8"/>
      <c r="C144" s="8"/>
      <c r="D144" s="8"/>
      <c r="E144" s="8"/>
      <c r="F144" s="21"/>
      <c r="G144" s="8"/>
      <c r="H144" s="8"/>
      <c r="I144" s="14"/>
      <c r="J144" s="8"/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3">
      <c r="A145" s="7"/>
      <c r="B145" s="8"/>
      <c r="C145" s="8"/>
      <c r="D145" s="8"/>
      <c r="E145" s="8"/>
      <c r="F145" s="21"/>
      <c r="G145" s="8"/>
      <c r="H145" s="8"/>
      <c r="I145" s="14"/>
      <c r="J145" s="8"/>
      <c r="M145" s="7"/>
      <c r="N145" s="8"/>
      <c r="O145" s="8"/>
      <c r="P145" s="8"/>
      <c r="Q145" s="8"/>
      <c r="R145" s="21"/>
      <c r="S145" s="8"/>
      <c r="T145" s="8"/>
      <c r="U145" s="14"/>
      <c r="V145" s="8"/>
    </row>
    <row r="146" spans="1:22" x14ac:dyDescent="0.3">
      <c r="A146" s="7"/>
      <c r="B146" s="8"/>
      <c r="C146" s="8"/>
      <c r="D146" s="8"/>
      <c r="E146" s="8"/>
      <c r="F146" s="14"/>
      <c r="G146" s="8"/>
      <c r="H146" s="8"/>
      <c r="I146" s="14"/>
      <c r="J146" s="8"/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3">
      <c r="A147" s="7"/>
      <c r="B147" s="8"/>
      <c r="C147" s="8"/>
      <c r="D147" s="8"/>
      <c r="E147" s="8"/>
      <c r="F147" s="14"/>
      <c r="G147" s="8"/>
      <c r="H147" s="8"/>
      <c r="I147" s="14"/>
      <c r="J147" s="8"/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3">
      <c r="A148" s="7"/>
      <c r="B148" s="8"/>
      <c r="C148" s="8"/>
      <c r="D148" s="8"/>
      <c r="E148" s="8"/>
      <c r="F148" s="14"/>
      <c r="G148" s="8"/>
      <c r="H148" s="8"/>
      <c r="I148" s="14"/>
      <c r="J148" s="8"/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3">
      <c r="A149" s="7"/>
      <c r="B149" s="8"/>
      <c r="C149" s="8"/>
      <c r="D149" s="8"/>
      <c r="E149" s="8"/>
      <c r="F149" s="14"/>
      <c r="G149" s="8"/>
      <c r="H149" s="8"/>
      <c r="I149" s="14"/>
      <c r="J149" s="8"/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3">
      <c r="A150" s="7"/>
      <c r="B150" s="8"/>
      <c r="C150" s="8"/>
      <c r="D150" s="8"/>
      <c r="E150" s="8"/>
      <c r="F150" s="14"/>
      <c r="G150" s="8"/>
      <c r="H150" s="8"/>
      <c r="I150" s="14"/>
      <c r="J150" s="8"/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3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3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3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3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3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3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3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3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3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3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3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3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3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3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3">
      <c r="A165" s="7"/>
      <c r="B165" s="8"/>
      <c r="C165" s="8"/>
      <c r="D165" s="8"/>
      <c r="E165" s="8"/>
      <c r="F165" s="14"/>
      <c r="G165" s="8"/>
      <c r="H165" s="8"/>
      <c r="I165" s="14"/>
      <c r="J165" s="8"/>
      <c r="M165" s="7"/>
      <c r="N165" s="8"/>
      <c r="O165" s="8"/>
      <c r="P165" s="8"/>
      <c r="Q165" s="8"/>
      <c r="R165" s="14"/>
      <c r="S165" s="8"/>
      <c r="T165" s="8"/>
      <c r="U165" s="14"/>
      <c r="V165" s="8"/>
    </row>
    <row r="166" spans="1:22" x14ac:dyDescent="0.3">
      <c r="A166" s="7"/>
      <c r="B166" s="8"/>
      <c r="C166" s="8"/>
      <c r="D166" s="8"/>
      <c r="E166" s="8"/>
      <c r="F166" s="14"/>
      <c r="G166" s="8"/>
      <c r="H166" s="8"/>
      <c r="I166" s="8"/>
      <c r="J166" s="8"/>
      <c r="M166" s="7"/>
      <c r="N166" s="8"/>
      <c r="O166" s="8"/>
      <c r="P166" s="8"/>
      <c r="Q166" s="8"/>
      <c r="R166" s="14"/>
      <c r="S166" s="8"/>
      <c r="T166" s="8"/>
      <c r="U166" s="8"/>
      <c r="V166" s="8"/>
    </row>
    <row r="167" spans="1:22" x14ac:dyDescent="0.3">
      <c r="A167" s="1"/>
      <c r="E167" s="12" t="s">
        <v>14</v>
      </c>
      <c r="F167" s="13">
        <f>SUM(F119:F166)</f>
        <v>2440</v>
      </c>
      <c r="G167" s="14"/>
      <c r="H167" s="14"/>
      <c r="I167" s="16">
        <f>SUM(I119:I166)</f>
        <v>2270</v>
      </c>
      <c r="M167" s="1"/>
      <c r="Q167" s="12" t="s">
        <v>14</v>
      </c>
      <c r="R167" s="13">
        <f>SUM(R119:R166)</f>
        <v>0</v>
      </c>
      <c r="S167" s="14"/>
      <c r="T167" s="14"/>
      <c r="U167" s="16">
        <f>SUM(U119:U166)</f>
        <v>0</v>
      </c>
    </row>
    <row r="168" spans="1:22" x14ac:dyDescent="0.3">
      <c r="A168" s="1"/>
      <c r="E168" s="12" t="s">
        <v>17</v>
      </c>
      <c r="F168" s="13">
        <f>F167*0.99</f>
        <v>2415.6</v>
      </c>
      <c r="M168" s="1"/>
      <c r="Q168" s="12" t="s">
        <v>17</v>
      </c>
      <c r="R168" s="13">
        <f>R167*0.99</f>
        <v>0</v>
      </c>
    </row>
    <row r="169" spans="1:22" x14ac:dyDescent="0.3">
      <c r="E169" s="202" t="s">
        <v>18</v>
      </c>
      <c r="F169" s="203"/>
      <c r="G169" s="203"/>
      <c r="H169" s="204"/>
      <c r="I169" s="18">
        <f>F168-I167</f>
        <v>145.59999999999991</v>
      </c>
      <c r="Q169" s="202" t="s">
        <v>18</v>
      </c>
      <c r="R169" s="203"/>
      <c r="S169" s="203"/>
      <c r="T169" s="204"/>
      <c r="U169" s="18">
        <f>R168-U167</f>
        <v>0</v>
      </c>
    </row>
    <row r="176" spans="1:22" ht="31.2" x14ac:dyDescent="0.6">
      <c r="A176" s="7"/>
      <c r="B176" s="199" t="s">
        <v>98</v>
      </c>
      <c r="C176" s="200"/>
      <c r="D176" s="200"/>
      <c r="E176" s="200"/>
      <c r="F176" s="201"/>
      <c r="G176" s="8"/>
      <c r="H176" s="8"/>
      <c r="I176" s="8"/>
      <c r="J176" s="22"/>
      <c r="M176" s="7"/>
      <c r="N176" s="199" t="s">
        <v>93</v>
      </c>
      <c r="O176" s="200"/>
      <c r="P176" s="200"/>
      <c r="Q176" s="200"/>
      <c r="R176" s="201"/>
      <c r="S176" s="8"/>
      <c r="T176" s="8"/>
      <c r="U176" s="8"/>
      <c r="V176" s="22"/>
    </row>
    <row r="177" spans="1:22" x14ac:dyDescent="0.3">
      <c r="A177" s="19" t="s">
        <v>1</v>
      </c>
      <c r="B177" s="20" t="s">
        <v>25</v>
      </c>
      <c r="C177" s="20" t="s">
        <v>19</v>
      </c>
      <c r="D177" s="20" t="s">
        <v>5</v>
      </c>
      <c r="E177" s="20" t="s">
        <v>6</v>
      </c>
      <c r="F177" s="20" t="s">
        <v>7</v>
      </c>
      <c r="G177" s="20" t="s">
        <v>3</v>
      </c>
      <c r="H177" s="20"/>
      <c r="I177" s="20" t="s">
        <v>20</v>
      </c>
      <c r="J177" s="23" t="s">
        <v>10</v>
      </c>
      <c r="K177" s="56"/>
      <c r="M177" s="19" t="s">
        <v>1</v>
      </c>
      <c r="N177" s="20" t="s">
        <v>25</v>
      </c>
      <c r="O177" s="20" t="s">
        <v>19</v>
      </c>
      <c r="P177" s="20" t="s">
        <v>5</v>
      </c>
      <c r="Q177" s="20" t="s">
        <v>6</v>
      </c>
      <c r="R177" s="20" t="s">
        <v>7</v>
      </c>
      <c r="S177" s="20" t="s">
        <v>3</v>
      </c>
      <c r="T177" s="20"/>
      <c r="U177" s="20" t="s">
        <v>20</v>
      </c>
      <c r="V177" s="23" t="s">
        <v>10</v>
      </c>
    </row>
    <row r="178" spans="1:22" x14ac:dyDescent="0.3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3">
      <c r="A179" s="7"/>
      <c r="B179" s="8"/>
      <c r="C179" s="8"/>
      <c r="D179" s="8"/>
      <c r="E179" s="8"/>
      <c r="F179" s="14"/>
      <c r="G179" s="8"/>
      <c r="H179" s="8"/>
      <c r="I179" s="14"/>
      <c r="J179" s="22"/>
      <c r="M179" s="7"/>
      <c r="N179" s="8"/>
      <c r="O179" s="8"/>
      <c r="P179" s="8"/>
      <c r="Q179" s="8"/>
      <c r="R179" s="14"/>
      <c r="S179" s="8"/>
      <c r="T179" s="8"/>
      <c r="U179" s="14"/>
      <c r="V179" s="22"/>
    </row>
    <row r="180" spans="1:22" x14ac:dyDescent="0.3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3">
      <c r="A181" s="7"/>
      <c r="B181" s="8"/>
      <c r="C181" s="8"/>
      <c r="D181" s="8"/>
      <c r="E181" s="8"/>
      <c r="F181" s="21"/>
      <c r="G181" s="8"/>
      <c r="H181" s="8"/>
      <c r="I181" s="14"/>
      <c r="J181" s="22"/>
      <c r="M181" s="7"/>
      <c r="N181" s="8"/>
      <c r="O181" s="8"/>
      <c r="P181" s="8"/>
      <c r="Q181" s="8"/>
      <c r="R181" s="21"/>
      <c r="S181" s="8"/>
      <c r="T181" s="8"/>
      <c r="U181" s="14"/>
      <c r="V181" s="22"/>
    </row>
    <row r="182" spans="1:22" x14ac:dyDescent="0.3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3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3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3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3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3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3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3">
      <c r="A189" s="7"/>
      <c r="B189" s="8"/>
      <c r="C189" s="8"/>
      <c r="D189" s="8"/>
      <c r="E189" s="8"/>
      <c r="F189" s="21"/>
      <c r="G189" s="8"/>
      <c r="H189" s="8"/>
      <c r="I189" s="14"/>
      <c r="J189" s="8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3">
      <c r="A190" s="7"/>
      <c r="B190" s="8"/>
      <c r="C190" s="8"/>
      <c r="D190" s="8"/>
      <c r="E190" s="8"/>
      <c r="F190" s="21"/>
      <c r="G190" s="8"/>
      <c r="H190" s="8"/>
      <c r="I190" s="14"/>
      <c r="J190" s="8"/>
      <c r="K190" s="57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3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3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3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3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3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3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3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3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3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3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3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3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3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3">
      <c r="A204" s="7"/>
      <c r="B204" s="8"/>
      <c r="C204" s="8"/>
      <c r="D204" s="8"/>
      <c r="E204" s="8"/>
      <c r="F204" s="21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8"/>
    </row>
    <row r="205" spans="1:22" x14ac:dyDescent="0.3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3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3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3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3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3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3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3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3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3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3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3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3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3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3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3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3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3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3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3">
      <c r="A224" s="7"/>
      <c r="B224" s="8"/>
      <c r="C224" s="8"/>
      <c r="D224" s="8"/>
      <c r="E224" s="8"/>
      <c r="F224" s="14"/>
      <c r="G224" s="8"/>
      <c r="H224" s="8"/>
      <c r="I224" s="14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8"/>
    </row>
    <row r="225" spans="1:22" x14ac:dyDescent="0.3">
      <c r="A225" s="7"/>
      <c r="B225" s="8"/>
      <c r="C225" s="8"/>
      <c r="D225" s="8"/>
      <c r="E225" s="8"/>
      <c r="F225" s="14"/>
      <c r="G225" s="8"/>
      <c r="H225" s="8"/>
      <c r="I225" s="8"/>
      <c r="J225" s="8"/>
      <c r="M225" s="7"/>
      <c r="N225" s="8"/>
      <c r="O225" s="8"/>
      <c r="P225" s="8"/>
      <c r="Q225" s="8"/>
      <c r="R225" s="14"/>
      <c r="S225" s="8"/>
      <c r="T225" s="8"/>
      <c r="U225" s="8"/>
      <c r="V225" s="8"/>
    </row>
    <row r="226" spans="1:22" x14ac:dyDescent="0.3">
      <c r="A226" s="1"/>
      <c r="E226" s="12" t="s">
        <v>14</v>
      </c>
      <c r="F226" s="13">
        <f>SUM(F178:F225)</f>
        <v>0</v>
      </c>
      <c r="G226" s="14"/>
      <c r="H226" s="14"/>
      <c r="I226" s="16">
        <f>SUM(I178:I225)</f>
        <v>0</v>
      </c>
      <c r="M226" s="1"/>
      <c r="Q226" s="12" t="s">
        <v>14</v>
      </c>
      <c r="R226" s="13">
        <f>SUM(R178:R225)</f>
        <v>0</v>
      </c>
      <c r="S226" s="14"/>
      <c r="T226" s="14"/>
      <c r="U226" s="16">
        <f>SUM(U178:U225)</f>
        <v>0</v>
      </c>
    </row>
    <row r="227" spans="1:22" x14ac:dyDescent="0.3">
      <c r="A227" s="1"/>
      <c r="E227" s="12" t="s">
        <v>17</v>
      </c>
      <c r="F227" s="13">
        <f>F226*0.99</f>
        <v>0</v>
      </c>
      <c r="M227" s="1"/>
      <c r="Q227" s="12" t="s">
        <v>17</v>
      </c>
      <c r="R227" s="13">
        <f>R226*0.99</f>
        <v>0</v>
      </c>
    </row>
    <row r="228" spans="1:22" x14ac:dyDescent="0.3">
      <c r="E228" s="202" t="s">
        <v>18</v>
      </c>
      <c r="F228" s="203"/>
      <c r="G228" s="203"/>
      <c r="H228" s="204"/>
      <c r="I228" s="18">
        <f>F227-I226</f>
        <v>0</v>
      </c>
      <c r="Q228" s="202" t="s">
        <v>18</v>
      </c>
      <c r="R228" s="203"/>
      <c r="S228" s="203"/>
      <c r="T228" s="204"/>
      <c r="U228" s="18">
        <f>R227-U226</f>
        <v>0</v>
      </c>
    </row>
    <row r="235" spans="1:22" ht="31.2" x14ac:dyDescent="0.6">
      <c r="A235" s="7"/>
      <c r="B235" s="199" t="s">
        <v>94</v>
      </c>
      <c r="C235" s="200"/>
      <c r="D235" s="200"/>
      <c r="E235" s="200"/>
      <c r="F235" s="201"/>
      <c r="G235" s="8"/>
      <c r="H235" s="8"/>
      <c r="I235" s="8"/>
      <c r="J235" s="22"/>
      <c r="M235" s="7"/>
      <c r="N235" s="199" t="s">
        <v>99</v>
      </c>
      <c r="O235" s="200"/>
      <c r="P235" s="200"/>
      <c r="Q235" s="200"/>
      <c r="R235" s="201"/>
      <c r="S235" s="8"/>
      <c r="T235" s="8"/>
      <c r="U235" s="8"/>
      <c r="V235" s="22"/>
    </row>
    <row r="236" spans="1:22" x14ac:dyDescent="0.3">
      <c r="A236" s="19" t="s">
        <v>1</v>
      </c>
      <c r="B236" s="20" t="s">
        <v>25</v>
      </c>
      <c r="C236" s="20" t="s">
        <v>19</v>
      </c>
      <c r="D236" s="20" t="s">
        <v>5</v>
      </c>
      <c r="E236" s="20" t="s">
        <v>6</v>
      </c>
      <c r="F236" s="20" t="s">
        <v>7</v>
      </c>
      <c r="G236" s="20" t="s">
        <v>3</v>
      </c>
      <c r="H236" s="20"/>
      <c r="I236" s="20" t="s">
        <v>20</v>
      </c>
      <c r="J236" s="23" t="s">
        <v>10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3" t="s">
        <v>10</v>
      </c>
    </row>
    <row r="237" spans="1:22" x14ac:dyDescent="0.3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3">
      <c r="A238" s="7"/>
      <c r="B238" s="8"/>
      <c r="C238" s="8"/>
      <c r="D238" s="8"/>
      <c r="E238" s="8"/>
      <c r="F238" s="14"/>
      <c r="G238" s="8"/>
      <c r="H238" s="8"/>
      <c r="I238" s="14"/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22"/>
    </row>
    <row r="239" spans="1:22" x14ac:dyDescent="0.3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3">
      <c r="A240" s="7"/>
      <c r="B240" s="8"/>
      <c r="C240" s="8"/>
      <c r="D240" s="8"/>
      <c r="E240" s="8"/>
      <c r="F240" s="21"/>
      <c r="G240" s="8"/>
      <c r="H240" s="8"/>
      <c r="I240" s="14"/>
      <c r="J240" s="22"/>
      <c r="M240" s="7"/>
      <c r="N240" s="8"/>
      <c r="O240" s="8"/>
      <c r="P240" s="8"/>
      <c r="Q240" s="8"/>
      <c r="R240" s="21"/>
      <c r="S240" s="8"/>
      <c r="T240" s="8"/>
      <c r="U240" s="14"/>
      <c r="V240" s="22"/>
    </row>
    <row r="241" spans="1:22" x14ac:dyDescent="0.3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3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3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3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3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3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3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3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3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3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3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3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3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3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3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3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3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3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3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3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3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3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3">
      <c r="A263" s="7"/>
      <c r="B263" s="8"/>
      <c r="C263" s="8"/>
      <c r="D263" s="8"/>
      <c r="E263" s="8"/>
      <c r="F263" s="21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8"/>
    </row>
    <row r="264" spans="1:22" x14ac:dyDescent="0.3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3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3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3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3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3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3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3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3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3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3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3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3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3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3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3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3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3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3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3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8"/>
    </row>
    <row r="284" spans="1:22" x14ac:dyDescent="0.3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8"/>
      <c r="V284" s="8"/>
    </row>
    <row r="285" spans="1:22" x14ac:dyDescent="0.3">
      <c r="A285" s="1"/>
      <c r="E285" s="12" t="s">
        <v>14</v>
      </c>
      <c r="F285" s="13">
        <f>SUM(F237:F284)</f>
        <v>0</v>
      </c>
      <c r="G285" s="14"/>
      <c r="H285" s="14"/>
      <c r="I285" s="16">
        <f>SUM(I237:I284)</f>
        <v>0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</row>
    <row r="286" spans="1:22" x14ac:dyDescent="0.3">
      <c r="A286" s="1"/>
      <c r="E286" s="12" t="s">
        <v>17</v>
      </c>
      <c r="F286" s="13">
        <f>F285*0.99</f>
        <v>0</v>
      </c>
      <c r="M286" s="1"/>
      <c r="Q286" s="12" t="s">
        <v>17</v>
      </c>
      <c r="R286" s="13">
        <f>R285*0.99</f>
        <v>0</v>
      </c>
    </row>
    <row r="287" spans="1:22" x14ac:dyDescent="0.3">
      <c r="E287" s="202" t="s">
        <v>18</v>
      </c>
      <c r="F287" s="203"/>
      <c r="G287" s="203"/>
      <c r="H287" s="204"/>
      <c r="I287" s="18">
        <f>F286-I285</f>
        <v>0</v>
      </c>
      <c r="Q287" s="202" t="s">
        <v>18</v>
      </c>
      <c r="R287" s="203"/>
      <c r="S287" s="203"/>
      <c r="T287" s="204"/>
      <c r="U287" s="18">
        <f>R286-U285</f>
        <v>0</v>
      </c>
    </row>
    <row r="294" spans="1:22" ht="31.2" x14ac:dyDescent="0.6">
      <c r="A294" s="7"/>
      <c r="B294" s="199" t="s">
        <v>96</v>
      </c>
      <c r="C294" s="200"/>
      <c r="D294" s="200"/>
      <c r="E294" s="200"/>
      <c r="F294" s="201"/>
      <c r="G294" s="8"/>
      <c r="H294" s="8"/>
      <c r="I294" s="8"/>
      <c r="J294" s="22"/>
      <c r="M294" s="7"/>
      <c r="N294" s="199" t="s">
        <v>0</v>
      </c>
      <c r="O294" s="200"/>
      <c r="P294" s="200"/>
      <c r="Q294" s="200"/>
      <c r="R294" s="201"/>
      <c r="S294" s="8"/>
      <c r="T294" s="8"/>
      <c r="U294" s="8"/>
      <c r="V294" s="22"/>
    </row>
    <row r="295" spans="1:22" x14ac:dyDescent="0.3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3" t="s">
        <v>10</v>
      </c>
    </row>
    <row r="296" spans="1:22" x14ac:dyDescent="0.3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3">
      <c r="A297" s="7"/>
      <c r="B297" s="8"/>
      <c r="C297" s="8"/>
      <c r="D297" s="8"/>
      <c r="E297" s="8"/>
      <c r="F297" s="14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22"/>
    </row>
    <row r="298" spans="1:22" x14ac:dyDescent="0.3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3">
      <c r="A299" s="7"/>
      <c r="B299" s="8"/>
      <c r="C299" s="8"/>
      <c r="D299" s="8"/>
      <c r="E299" s="8"/>
      <c r="F299" s="21"/>
      <c r="G299" s="8"/>
      <c r="H299" s="8"/>
      <c r="I299" s="14"/>
      <c r="J299" s="22"/>
      <c r="M299" s="7"/>
      <c r="N299" s="8"/>
      <c r="O299" s="8"/>
      <c r="P299" s="8"/>
      <c r="Q299" s="8"/>
      <c r="R299" s="21"/>
      <c r="S299" s="8"/>
      <c r="T299" s="8"/>
      <c r="U299" s="14"/>
      <c r="V299" s="22"/>
    </row>
    <row r="300" spans="1:22" x14ac:dyDescent="0.3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3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3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3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3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3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3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3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3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3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3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3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3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3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3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3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3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3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3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3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3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3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3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8"/>
    </row>
    <row r="323" spans="1:22" x14ac:dyDescent="0.3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3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3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3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3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3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3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3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3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3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3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3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3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3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3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3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3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3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3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3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8"/>
    </row>
    <row r="343" spans="1:22" x14ac:dyDescent="0.3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8"/>
      <c r="V343" s="8"/>
    </row>
    <row r="344" spans="1:22" x14ac:dyDescent="0.3">
      <c r="A344" s="1"/>
      <c r="E344" s="12" t="s">
        <v>14</v>
      </c>
      <c r="F344" s="13">
        <f>SUM(F296:F343)</f>
        <v>0</v>
      </c>
      <c r="G344" s="14"/>
      <c r="H344" s="14"/>
      <c r="I344" s="16">
        <f>SUM(I296:I343)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</row>
    <row r="345" spans="1:22" x14ac:dyDescent="0.3">
      <c r="A345" s="1"/>
      <c r="E345" s="12" t="s">
        <v>17</v>
      </c>
      <c r="F345" s="13">
        <f>F344*0.99</f>
        <v>0</v>
      </c>
      <c r="M345" s="1"/>
      <c r="Q345" s="12" t="s">
        <v>17</v>
      </c>
      <c r="R345" s="13">
        <f>R344*0.99</f>
        <v>0</v>
      </c>
    </row>
    <row r="346" spans="1:22" x14ac:dyDescent="0.3">
      <c r="E346" s="202" t="s">
        <v>18</v>
      </c>
      <c r="F346" s="203"/>
      <c r="G346" s="203"/>
      <c r="H346" s="204"/>
      <c r="I346" s="18">
        <f>F345-I344</f>
        <v>0</v>
      </c>
      <c r="Q346" s="202" t="s">
        <v>18</v>
      </c>
      <c r="R346" s="203"/>
      <c r="S346" s="203"/>
      <c r="T346" s="204"/>
      <c r="U346" s="18">
        <f>R345-U344</f>
        <v>0</v>
      </c>
    </row>
  </sheetData>
  <mergeCells count="25">
    <mergeCell ref="Q113:T113"/>
    <mergeCell ref="Q110:T110"/>
    <mergeCell ref="Q346:T346"/>
    <mergeCell ref="N294:R294"/>
    <mergeCell ref="Q287:T287"/>
    <mergeCell ref="N235:R235"/>
    <mergeCell ref="Q228:T228"/>
    <mergeCell ref="N176:R176"/>
    <mergeCell ref="Q169:T169"/>
    <mergeCell ref="N117:R117"/>
    <mergeCell ref="B294:F294"/>
    <mergeCell ref="E346:H346"/>
    <mergeCell ref="B176:F176"/>
    <mergeCell ref="E228:H228"/>
    <mergeCell ref="B235:F235"/>
    <mergeCell ref="B117:F117"/>
    <mergeCell ref="E169:H169"/>
    <mergeCell ref="B1:F1"/>
    <mergeCell ref="E53:H53"/>
    <mergeCell ref="E287:H287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B34" sqref="B34"/>
    </sheetView>
  </sheetViews>
  <sheetFormatPr baseColWidth="10" defaultRowHeight="14.4" x14ac:dyDescent="0.3"/>
  <cols>
    <col min="1" max="1" width="15.109375" customWidth="1"/>
    <col min="2" max="2" width="12.6640625" customWidth="1"/>
    <col min="5" max="5" width="16" customWidth="1"/>
    <col min="6" max="6" width="12.6640625" customWidth="1"/>
    <col min="9" max="9" width="15.44140625" customWidth="1"/>
    <col min="10" max="10" width="13.33203125" customWidth="1"/>
    <col min="13" max="13" width="15.44140625" customWidth="1"/>
    <col min="14" max="14" width="13.88671875" customWidth="1"/>
  </cols>
  <sheetData>
    <row r="1" spans="1:15" ht="15" customHeight="1" x14ac:dyDescent="0.3">
      <c r="A1" s="224" t="s">
        <v>24</v>
      </c>
      <c r="B1" s="224"/>
      <c r="C1" s="224"/>
      <c r="E1" s="224" t="s">
        <v>87</v>
      </c>
      <c r="F1" s="224"/>
      <c r="G1" s="224"/>
      <c r="I1" s="224" t="s">
        <v>88</v>
      </c>
      <c r="J1" s="224"/>
      <c r="K1" s="224"/>
      <c r="M1" s="224" t="s">
        <v>89</v>
      </c>
      <c r="N1" s="224"/>
      <c r="O1" s="224"/>
    </row>
    <row r="2" spans="1:15" ht="15" customHeight="1" x14ac:dyDescent="0.3">
      <c r="A2" s="224"/>
      <c r="B2" s="224"/>
      <c r="C2" s="224"/>
      <c r="E2" s="224"/>
      <c r="F2" s="224"/>
      <c r="G2" s="224"/>
      <c r="I2" s="224"/>
      <c r="J2" s="224"/>
      <c r="K2" s="224"/>
      <c r="M2" s="224"/>
      <c r="N2" s="224"/>
      <c r="O2" s="224"/>
    </row>
    <row r="3" spans="1:15" ht="27.6" x14ac:dyDescent="0.45">
      <c r="B3" s="63"/>
      <c r="F3" s="63"/>
      <c r="J3" s="63"/>
      <c r="N3" s="63"/>
    </row>
    <row r="4" spans="1:1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3">
      <c r="A22" s="224" t="s">
        <v>97</v>
      </c>
      <c r="B22" s="224"/>
      <c r="C22" s="224"/>
      <c r="E22" s="224" t="s">
        <v>91</v>
      </c>
      <c r="F22" s="224"/>
      <c r="G22" s="224"/>
      <c r="I22" s="224" t="s">
        <v>92</v>
      </c>
      <c r="J22" s="224"/>
      <c r="K22" s="224"/>
      <c r="M22" s="224" t="s">
        <v>93</v>
      </c>
      <c r="N22" s="224"/>
      <c r="O22" s="224"/>
    </row>
    <row r="23" spans="1:15" x14ac:dyDescent="0.3">
      <c r="A23" s="224"/>
      <c r="B23" s="224"/>
      <c r="C23" s="224"/>
      <c r="E23" s="224"/>
      <c r="F23" s="224"/>
      <c r="G23" s="224"/>
      <c r="I23" s="224"/>
      <c r="J23" s="224"/>
      <c r="K23" s="224"/>
      <c r="M23" s="224"/>
      <c r="N23" s="224"/>
      <c r="O23" s="224"/>
    </row>
    <row r="24" spans="1:15" ht="27.6" x14ac:dyDescent="0.45">
      <c r="B24" s="63"/>
      <c r="F24" s="63"/>
      <c r="J24" s="63"/>
      <c r="N24" s="63"/>
    </row>
    <row r="25" spans="1:1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3">
      <c r="A26" s="8" t="s">
        <v>12</v>
      </c>
      <c r="B26" s="10">
        <v>20</v>
      </c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3">
      <c r="A28" s="8" t="s">
        <v>22</v>
      </c>
      <c r="B28" s="10">
        <v>20</v>
      </c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3">
      <c r="A29" s="8" t="s">
        <v>13</v>
      </c>
      <c r="B29" s="10">
        <v>20</v>
      </c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3">
      <c r="A30" s="8" t="s">
        <v>70</v>
      </c>
      <c r="B30" s="10">
        <v>20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3">
      <c r="A31" s="8" t="s">
        <v>23</v>
      </c>
      <c r="B31" s="10">
        <v>20</v>
      </c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3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3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3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3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3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3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3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3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3">
      <c r="A43" s="224" t="s">
        <v>94</v>
      </c>
      <c r="B43" s="224"/>
      <c r="C43" s="224"/>
      <c r="E43" s="224" t="s">
        <v>99</v>
      </c>
      <c r="F43" s="224"/>
      <c r="G43" s="224"/>
      <c r="I43" s="224" t="s">
        <v>96</v>
      </c>
      <c r="J43" s="224"/>
      <c r="K43" s="224"/>
      <c r="M43" s="224" t="s">
        <v>0</v>
      </c>
      <c r="N43" s="224"/>
      <c r="O43" s="224"/>
    </row>
    <row r="44" spans="1:15" x14ac:dyDescent="0.3">
      <c r="A44" s="224"/>
      <c r="B44" s="224"/>
      <c r="C44" s="224"/>
      <c r="E44" s="224"/>
      <c r="F44" s="224"/>
      <c r="G44" s="224"/>
      <c r="I44" s="224"/>
      <c r="J44" s="224"/>
      <c r="K44" s="224"/>
      <c r="M44" s="224"/>
      <c r="N44" s="224"/>
      <c r="O44" s="224"/>
    </row>
    <row r="45" spans="1:15" ht="27.6" x14ac:dyDescent="0.45">
      <c r="B45" s="63"/>
      <c r="F45" s="63"/>
      <c r="J45" s="63"/>
      <c r="N45" s="63"/>
    </row>
    <row r="46" spans="1:15" x14ac:dyDescent="0.3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3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3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3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3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3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3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3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3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3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3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3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3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3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3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29" workbookViewId="0">
      <selection activeCell="B35" sqref="B35"/>
    </sheetView>
  </sheetViews>
  <sheetFormatPr baseColWidth="10" defaultRowHeight="14.4" x14ac:dyDescent="0.3"/>
  <cols>
    <col min="1" max="1" width="22.88671875" customWidth="1"/>
    <col min="2" max="2" width="12.6640625" customWidth="1"/>
    <col min="5" max="5" width="19.33203125" customWidth="1"/>
    <col min="6" max="6" width="12.6640625" customWidth="1"/>
    <col min="9" max="9" width="21.5546875" customWidth="1"/>
    <col min="10" max="10" width="13.33203125" customWidth="1"/>
    <col min="13" max="13" width="19.109375" customWidth="1"/>
    <col min="14" max="14" width="13.88671875" customWidth="1"/>
  </cols>
  <sheetData>
    <row r="1" spans="1:15" ht="15" customHeight="1" x14ac:dyDescent="0.3">
      <c r="A1" s="224" t="s">
        <v>346</v>
      </c>
      <c r="B1" s="224"/>
      <c r="C1" s="224"/>
      <c r="E1" s="224" t="s">
        <v>347</v>
      </c>
      <c r="F1" s="224"/>
      <c r="G1" s="224"/>
      <c r="I1" s="224" t="s">
        <v>348</v>
      </c>
      <c r="J1" s="224"/>
      <c r="K1" s="224"/>
      <c r="M1" s="224" t="s">
        <v>101</v>
      </c>
      <c r="N1" s="224"/>
      <c r="O1" s="224"/>
    </row>
    <row r="2" spans="1:15" ht="15" customHeight="1" x14ac:dyDescent="0.3">
      <c r="A2" s="224"/>
      <c r="B2" s="224"/>
      <c r="C2" s="224"/>
      <c r="E2" s="224"/>
      <c r="F2" s="224"/>
      <c r="G2" s="224"/>
      <c r="I2" s="224"/>
      <c r="J2" s="224"/>
      <c r="K2" s="224"/>
      <c r="M2" s="224"/>
      <c r="N2" s="224"/>
      <c r="O2" s="224"/>
    </row>
    <row r="3" spans="1:15" ht="27.6" x14ac:dyDescent="0.45">
      <c r="B3" s="63"/>
      <c r="F3" s="63"/>
      <c r="J3" s="63"/>
      <c r="N3" s="63"/>
    </row>
    <row r="4" spans="1:1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8" t="s">
        <v>12</v>
      </c>
      <c r="N5" s="10">
        <v>95.69</v>
      </c>
      <c r="O5" s="8"/>
    </row>
    <row r="6" spans="1:1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8" t="s">
        <v>69</v>
      </c>
      <c r="N6" s="10"/>
      <c r="O6" s="8"/>
    </row>
    <row r="7" spans="1:1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8" t="s">
        <v>13</v>
      </c>
      <c r="N8" s="10">
        <v>95.69</v>
      </c>
      <c r="O8" s="8"/>
    </row>
    <row r="9" spans="1:1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8" t="s">
        <v>70</v>
      </c>
      <c r="N9" s="10">
        <v>98.95</v>
      </c>
      <c r="O9" s="8"/>
    </row>
    <row r="10" spans="1:1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8" t="s">
        <v>23</v>
      </c>
      <c r="N10" s="10"/>
      <c r="O10" s="8"/>
    </row>
    <row r="11" spans="1:1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8" t="s">
        <v>273</v>
      </c>
      <c r="N12" s="10">
        <v>95.69</v>
      </c>
      <c r="O12" s="8"/>
    </row>
    <row r="13" spans="1:1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8" t="s">
        <v>274</v>
      </c>
      <c r="N13" s="10"/>
      <c r="O13" s="8"/>
    </row>
    <row r="14" spans="1:1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3">
      <c r="I21" s="147"/>
      <c r="J21" s="33"/>
      <c r="M21" s="8" t="s">
        <v>444</v>
      </c>
      <c r="N21" s="10">
        <v>59.25</v>
      </c>
    </row>
    <row r="22" spans="1:15" x14ac:dyDescent="0.3">
      <c r="I22" s="147"/>
      <c r="J22" s="33"/>
      <c r="M22" s="117" t="s">
        <v>40</v>
      </c>
      <c r="N22" s="13">
        <f>SUM(N5:N21)</f>
        <v>926.29</v>
      </c>
    </row>
    <row r="23" spans="1:15" x14ac:dyDescent="0.3">
      <c r="I23" s="147"/>
      <c r="J23" s="33"/>
      <c r="M23" s="147"/>
      <c r="N23" s="33"/>
    </row>
    <row r="24" spans="1:15" ht="15" customHeight="1" x14ac:dyDescent="0.3">
      <c r="M24" s="147"/>
      <c r="N24" s="33"/>
    </row>
    <row r="25" spans="1:15" ht="15" customHeight="1" x14ac:dyDescent="0.45">
      <c r="A25" s="224" t="s">
        <v>97</v>
      </c>
      <c r="B25" s="224"/>
      <c r="C25" s="224"/>
      <c r="E25" s="224" t="s">
        <v>91</v>
      </c>
      <c r="F25" s="224"/>
      <c r="G25" s="224"/>
      <c r="I25" s="224" t="s">
        <v>92</v>
      </c>
      <c r="J25" s="224"/>
      <c r="K25" s="224"/>
      <c r="O25" s="145"/>
    </row>
    <row r="26" spans="1:15" ht="15" customHeight="1" x14ac:dyDescent="0.45">
      <c r="A26" s="224"/>
      <c r="B26" s="224"/>
      <c r="C26" s="224"/>
      <c r="E26" s="224"/>
      <c r="F26" s="224"/>
      <c r="G26" s="224"/>
      <c r="I26" s="224"/>
      <c r="J26" s="224"/>
      <c r="K26" s="224"/>
      <c r="M26" s="145" t="s">
        <v>93</v>
      </c>
      <c r="N26" s="145"/>
      <c r="O26" s="145"/>
    </row>
    <row r="27" spans="1:15" ht="27.6" x14ac:dyDescent="0.45">
      <c r="B27" s="63"/>
      <c r="F27" s="63"/>
      <c r="J27" s="63"/>
      <c r="M27" s="145"/>
      <c r="N27" s="145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3">
      <c r="A29" s="148" t="s">
        <v>12</v>
      </c>
      <c r="B29" s="10">
        <v>95.36</v>
      </c>
      <c r="C29" s="8"/>
      <c r="E29" s="8" t="s">
        <v>12</v>
      </c>
      <c r="F29" s="10"/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x14ac:dyDescent="0.3">
      <c r="A30" s="148" t="s">
        <v>69</v>
      </c>
      <c r="B30" s="10">
        <v>45.91</v>
      </c>
      <c r="C30" s="8"/>
      <c r="E30" s="8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x14ac:dyDescent="0.3">
      <c r="A31" s="117" t="s">
        <v>22</v>
      </c>
      <c r="B31" s="10">
        <v>58.92</v>
      </c>
      <c r="C31" s="8"/>
      <c r="E31" s="8" t="s">
        <v>22</v>
      </c>
      <c r="F31" s="10"/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x14ac:dyDescent="0.3">
      <c r="A32" s="148" t="s">
        <v>13</v>
      </c>
      <c r="B32" s="10">
        <v>45.91</v>
      </c>
      <c r="C32" s="8"/>
      <c r="E32" s="8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x14ac:dyDescent="0.3">
      <c r="A33" s="148" t="s">
        <v>70</v>
      </c>
      <c r="B33" s="10">
        <v>98.62</v>
      </c>
      <c r="C33" s="8"/>
      <c r="E33" s="8" t="s">
        <v>70</v>
      </c>
      <c r="F33" s="10"/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x14ac:dyDescent="0.3">
      <c r="A34" s="148" t="s">
        <v>23</v>
      </c>
      <c r="B34" s="10"/>
      <c r="C34" s="8"/>
      <c r="E34" s="8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x14ac:dyDescent="0.3">
      <c r="A35" s="117" t="s">
        <v>34</v>
      </c>
      <c r="B35" s="10">
        <v>58.92</v>
      </c>
      <c r="C35" s="8"/>
      <c r="E35" s="8" t="s">
        <v>34</v>
      </c>
      <c r="F35" s="10"/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x14ac:dyDescent="0.3">
      <c r="A36" s="148" t="s">
        <v>273</v>
      </c>
      <c r="B36" s="10">
        <v>95.36</v>
      </c>
      <c r="C36" s="8"/>
      <c r="E36" s="8" t="s">
        <v>71</v>
      </c>
      <c r="F36" s="10"/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x14ac:dyDescent="0.3">
      <c r="A37" s="148" t="s">
        <v>274</v>
      </c>
      <c r="B37" s="10"/>
      <c r="C37" s="8"/>
      <c r="E37" s="8" t="s">
        <v>72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x14ac:dyDescent="0.3">
      <c r="A38" s="117" t="s">
        <v>275</v>
      </c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3">
      <c r="A39" s="117" t="s">
        <v>214</v>
      </c>
      <c r="B39" s="10">
        <v>58.92</v>
      </c>
      <c r="C39" s="8"/>
      <c r="E39" s="8"/>
      <c r="F39" s="10"/>
      <c r="G39" s="8"/>
      <c r="I39" s="8"/>
      <c r="J39" s="10"/>
      <c r="K39" s="8"/>
      <c r="M39" s="8"/>
      <c r="N39" s="10"/>
      <c r="O39" s="8"/>
    </row>
    <row r="40" spans="1:15" x14ac:dyDescent="0.3">
      <c r="A40" s="117" t="s">
        <v>276</v>
      </c>
      <c r="B40" s="10">
        <v>58.92</v>
      </c>
      <c r="C40" s="8"/>
      <c r="E40" s="8"/>
      <c r="F40" s="10"/>
      <c r="G40" s="8"/>
      <c r="I40" s="8"/>
      <c r="J40" s="10"/>
      <c r="K40" s="8"/>
      <c r="M40" s="8"/>
      <c r="N40" s="10"/>
      <c r="O40" s="8"/>
    </row>
    <row r="41" spans="1:15" x14ac:dyDescent="0.3">
      <c r="A41" s="117" t="s">
        <v>349</v>
      </c>
      <c r="B41" s="10">
        <v>58.92</v>
      </c>
      <c r="C41" s="8"/>
      <c r="E41" s="8"/>
      <c r="F41" s="10"/>
      <c r="G41" s="8"/>
      <c r="I41" s="8"/>
      <c r="J41" s="10"/>
      <c r="K41" s="8"/>
      <c r="M41" s="8"/>
      <c r="N41" s="10"/>
      <c r="O41" s="8"/>
    </row>
    <row r="42" spans="1:15" x14ac:dyDescent="0.3">
      <c r="A42" s="117" t="s">
        <v>443</v>
      </c>
      <c r="B42" s="10">
        <v>58.92</v>
      </c>
      <c r="C42" s="8"/>
      <c r="E42" s="8"/>
      <c r="F42" s="10"/>
      <c r="G42" s="8"/>
      <c r="I42" s="8"/>
      <c r="J42" s="10"/>
      <c r="K42" s="8"/>
      <c r="M42" s="8"/>
      <c r="N42" s="10"/>
      <c r="O42" s="8"/>
    </row>
    <row r="43" spans="1:15" x14ac:dyDescent="0.3">
      <c r="A43" s="117" t="s">
        <v>350</v>
      </c>
      <c r="B43" s="10">
        <v>58.92</v>
      </c>
      <c r="C43" s="8"/>
      <c r="E43" s="8"/>
      <c r="F43" s="10"/>
      <c r="G43" s="8"/>
      <c r="I43" s="8"/>
      <c r="J43" s="10"/>
      <c r="K43" s="8"/>
      <c r="M43" s="8"/>
      <c r="N43" s="10"/>
      <c r="O43" s="8"/>
    </row>
    <row r="44" spans="1:15" x14ac:dyDescent="0.3">
      <c r="A44" s="8" t="s">
        <v>574</v>
      </c>
      <c r="B44" s="10">
        <v>24.66</v>
      </c>
      <c r="C44" s="8"/>
      <c r="E44" s="8"/>
      <c r="F44" s="10"/>
      <c r="G44" s="8"/>
      <c r="I44" s="8"/>
      <c r="J44" s="10"/>
      <c r="K44" s="8"/>
      <c r="M44" s="8"/>
      <c r="N44" s="10"/>
      <c r="O44" s="8"/>
    </row>
    <row r="45" spans="1:15" x14ac:dyDescent="0.3">
      <c r="A45" s="8" t="s">
        <v>444</v>
      </c>
      <c r="B45" s="10">
        <v>58.92</v>
      </c>
      <c r="C45" s="8"/>
      <c r="E45" s="8"/>
      <c r="F45" s="10"/>
      <c r="G45" s="8"/>
      <c r="I45" s="8"/>
      <c r="J45" s="10"/>
      <c r="K45" s="8"/>
      <c r="M45" s="8"/>
      <c r="N45" s="10"/>
      <c r="O45" s="8"/>
    </row>
    <row r="46" spans="1:15" x14ac:dyDescent="0.3">
      <c r="A46" s="117" t="s">
        <v>571</v>
      </c>
      <c r="B46" s="10">
        <v>39.590000000000003</v>
      </c>
      <c r="C46" s="8"/>
      <c r="E46" s="8"/>
      <c r="F46" s="10"/>
      <c r="G46" s="8"/>
      <c r="I46" s="8"/>
      <c r="J46" s="10"/>
      <c r="K46" s="8"/>
      <c r="M46" s="8" t="s">
        <v>72</v>
      </c>
      <c r="N46" s="10"/>
      <c r="O46" s="8"/>
    </row>
    <row r="47" spans="1:15" x14ac:dyDescent="0.3">
      <c r="A47" s="117" t="s">
        <v>504</v>
      </c>
      <c r="B47" s="10"/>
      <c r="C47" s="8"/>
      <c r="E47" s="8"/>
      <c r="F47" s="10"/>
      <c r="G47" s="8"/>
      <c r="I47" s="8"/>
      <c r="J47" s="10"/>
      <c r="K47" s="8"/>
      <c r="M47" s="8"/>
      <c r="N47" s="10"/>
      <c r="O47" s="8"/>
    </row>
    <row r="48" spans="1:15" x14ac:dyDescent="0.3">
      <c r="A48" s="8"/>
      <c r="B48" s="10"/>
      <c r="C48" s="8"/>
      <c r="E48" s="8"/>
      <c r="F48" s="10"/>
      <c r="G48" s="8"/>
      <c r="I48" s="8"/>
      <c r="J48" s="10"/>
      <c r="K48" s="8"/>
      <c r="M48" s="8"/>
      <c r="N48" s="10"/>
      <c r="O48" s="8"/>
    </row>
    <row r="49" spans="1:15" x14ac:dyDescent="0.3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3">
      <c r="A50" s="117" t="s">
        <v>40</v>
      </c>
      <c r="B50" s="10">
        <f>SUM(B29:B49)</f>
        <v>916.76999999999987</v>
      </c>
      <c r="C50" s="8"/>
      <c r="E50" s="8" t="s">
        <v>40</v>
      </c>
      <c r="F50" s="10">
        <f>SUM(F29:F49)</f>
        <v>0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3">
      <c r="M51" s="8" t="s">
        <v>40</v>
      </c>
      <c r="N51" s="10">
        <f>SUM(N30:N50)</f>
        <v>0</v>
      </c>
    </row>
    <row r="54" spans="1:15" ht="15" customHeight="1" x14ac:dyDescent="0.45">
      <c r="A54" s="224" t="s">
        <v>94</v>
      </c>
      <c r="B54" s="224"/>
      <c r="C54" s="224"/>
      <c r="E54" s="224" t="s">
        <v>99</v>
      </c>
      <c r="F54" s="224"/>
      <c r="G54" s="224"/>
      <c r="I54" s="224" t="s">
        <v>96</v>
      </c>
      <c r="J54" s="224"/>
      <c r="K54" s="224"/>
      <c r="O54" s="145"/>
    </row>
    <row r="55" spans="1:15" ht="15" customHeight="1" x14ac:dyDescent="0.45">
      <c r="A55" s="224"/>
      <c r="B55" s="224"/>
      <c r="C55" s="224"/>
      <c r="E55" s="224"/>
      <c r="F55" s="224"/>
      <c r="G55" s="224"/>
      <c r="I55" s="224"/>
      <c r="J55" s="224"/>
      <c r="K55" s="224"/>
      <c r="M55" s="145" t="s">
        <v>0</v>
      </c>
      <c r="N55" s="145"/>
      <c r="O55" s="145"/>
    </row>
    <row r="56" spans="1:15" ht="27.6" x14ac:dyDescent="0.45">
      <c r="B56" s="63"/>
      <c r="F56" s="63"/>
      <c r="J56" s="63"/>
      <c r="M56" s="145"/>
      <c r="N56" s="145"/>
    </row>
    <row r="57" spans="1:15" ht="27.6" x14ac:dyDescent="0.4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3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3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3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3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3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3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3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3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3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3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3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3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3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3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3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59"/>
  <sheetViews>
    <sheetView topLeftCell="D19" workbookViewId="0">
      <selection activeCell="B37" sqref="B37"/>
    </sheetView>
  </sheetViews>
  <sheetFormatPr baseColWidth="10" defaultRowHeight="14.4" x14ac:dyDescent="0.3"/>
  <cols>
    <col min="1" max="1" width="21.44140625" customWidth="1"/>
    <col min="6" max="6" width="30.88671875" customWidth="1"/>
    <col min="7" max="7" width="9.88671875" customWidth="1"/>
    <col min="11" max="11" width="23.44140625" customWidth="1"/>
    <col min="15" max="15" width="24.44140625" customWidth="1"/>
  </cols>
  <sheetData>
    <row r="1" spans="1:17" x14ac:dyDescent="0.3">
      <c r="A1" s="224" t="s">
        <v>24</v>
      </c>
      <c r="B1" s="224"/>
      <c r="C1" s="224"/>
      <c r="F1" s="224" t="s">
        <v>87</v>
      </c>
      <c r="G1" s="224"/>
      <c r="H1" s="224"/>
      <c r="K1" s="224" t="s">
        <v>88</v>
      </c>
      <c r="L1" s="224"/>
      <c r="M1" s="224"/>
      <c r="O1" s="224" t="s">
        <v>103</v>
      </c>
      <c r="P1" s="224"/>
      <c r="Q1" s="224"/>
    </row>
    <row r="2" spans="1:17" x14ac:dyDescent="0.3">
      <c r="A2" s="224"/>
      <c r="B2" s="224"/>
      <c r="C2" s="224"/>
      <c r="F2" s="224"/>
      <c r="G2" s="224"/>
      <c r="H2" s="224"/>
      <c r="K2" s="224"/>
      <c r="L2" s="224"/>
      <c r="M2" s="224"/>
      <c r="O2" s="224"/>
      <c r="P2" s="224"/>
      <c r="Q2" s="224"/>
    </row>
    <row r="3" spans="1:17" ht="27.6" x14ac:dyDescent="0.45">
      <c r="B3" s="63"/>
      <c r="G3" s="63"/>
      <c r="L3" s="63"/>
      <c r="P3" s="63"/>
    </row>
    <row r="4" spans="1:17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3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 t="s">
        <v>366</v>
      </c>
      <c r="L6" s="76">
        <v>90</v>
      </c>
      <c r="M6" s="8"/>
      <c r="O6" s="8" t="s">
        <v>366</v>
      </c>
      <c r="P6" s="76">
        <v>100</v>
      </c>
      <c r="Q6" s="8"/>
    </row>
    <row r="7" spans="1:17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x14ac:dyDescent="0.3">
      <c r="A12" s="8"/>
      <c r="B12" s="76"/>
      <c r="C12" s="8"/>
      <c r="F12" s="8" t="s">
        <v>366</v>
      </c>
      <c r="G12" s="76">
        <v>100</v>
      </c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947.88</v>
      </c>
      <c r="H18" s="8"/>
      <c r="K18" s="8" t="s">
        <v>40</v>
      </c>
      <c r="L18" s="10">
        <f>SUM(L5:L17)</f>
        <v>849.08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3">
      <c r="A22" s="224" t="s">
        <v>97</v>
      </c>
      <c r="B22" s="224"/>
      <c r="C22" s="224"/>
      <c r="F22" s="224" t="s">
        <v>91</v>
      </c>
      <c r="G22" s="224"/>
      <c r="H22" s="224"/>
      <c r="K22" s="224" t="s">
        <v>92</v>
      </c>
      <c r="L22" s="224"/>
      <c r="M22" s="224"/>
      <c r="O22" s="224" t="s">
        <v>93</v>
      </c>
      <c r="P22" s="224"/>
      <c r="Q22" s="224"/>
    </row>
    <row r="23" spans="1:17" ht="15" customHeight="1" x14ac:dyDescent="0.3">
      <c r="A23" s="224"/>
      <c r="B23" s="224"/>
      <c r="C23" s="224"/>
      <c r="F23" s="224"/>
      <c r="G23" s="224"/>
      <c r="H23" s="224"/>
      <c r="K23" s="224"/>
      <c r="L23" s="224"/>
      <c r="M23" s="224"/>
      <c r="O23" s="224"/>
      <c r="P23" s="224"/>
      <c r="Q23" s="224"/>
    </row>
    <row r="24" spans="1:17" ht="27.6" x14ac:dyDescent="0.45">
      <c r="B24" s="63"/>
      <c r="G24" s="63"/>
      <c r="L24" s="63"/>
      <c r="P24" s="63"/>
    </row>
    <row r="25" spans="1:17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3">
      <c r="A26" s="8" t="s">
        <v>509</v>
      </c>
      <c r="B26" s="76">
        <v>100</v>
      </c>
      <c r="C26" s="8"/>
      <c r="F26" s="8"/>
      <c r="G26" s="76"/>
      <c r="H26" s="8"/>
      <c r="K26" s="8"/>
      <c r="L26" s="76"/>
      <c r="M26" s="8"/>
      <c r="O26" s="8"/>
      <c r="P26" s="76"/>
      <c r="Q26" s="8"/>
    </row>
    <row r="27" spans="1:17" x14ac:dyDescent="0.3">
      <c r="A27" s="8" t="s">
        <v>509</v>
      </c>
      <c r="B27" s="76">
        <v>100</v>
      </c>
      <c r="C27" s="8"/>
      <c r="F27" s="8"/>
      <c r="G27" s="76"/>
      <c r="H27" s="8"/>
      <c r="K27" s="8"/>
      <c r="L27" s="76"/>
      <c r="M27" s="8"/>
      <c r="O27" s="8"/>
      <c r="P27" s="76"/>
      <c r="Q27" s="8"/>
    </row>
    <row r="28" spans="1:17" x14ac:dyDescent="0.3">
      <c r="A28" s="8" t="s">
        <v>510</v>
      </c>
      <c r="B28" s="77">
        <v>10</v>
      </c>
      <c r="C28" s="8"/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3">
      <c r="A29" s="8" t="s">
        <v>526</v>
      </c>
      <c r="B29" s="76">
        <v>50</v>
      </c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3">
      <c r="A30" s="8" t="s">
        <v>527</v>
      </c>
      <c r="B30" s="77">
        <v>20</v>
      </c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3">
      <c r="A31" s="8" t="s">
        <v>528</v>
      </c>
      <c r="B31" s="76">
        <v>10</v>
      </c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3">
      <c r="A32" s="8" t="s">
        <v>529</v>
      </c>
      <c r="B32" s="77">
        <v>7</v>
      </c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3">
      <c r="A33" s="8" t="s">
        <v>570</v>
      </c>
      <c r="B33" s="76">
        <v>58.92</v>
      </c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3">
      <c r="A34" s="8" t="s">
        <v>572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3">
      <c r="A35" s="8" t="s">
        <v>573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3">
      <c r="A36" s="8" t="s">
        <v>575</v>
      </c>
      <c r="B36" s="10">
        <v>95.36</v>
      </c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3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3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3">
      <c r="A39" s="8" t="s">
        <v>40</v>
      </c>
      <c r="B39" s="10">
        <f>SUM(B26:B38)</f>
        <v>550.41</v>
      </c>
      <c r="C39" s="8"/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3">
      <c r="A42" s="224" t="s">
        <v>94</v>
      </c>
      <c r="B42" s="224"/>
      <c r="C42" s="224"/>
      <c r="F42" s="224" t="s">
        <v>99</v>
      </c>
      <c r="G42" s="224"/>
      <c r="H42" s="224"/>
      <c r="K42" s="224" t="s">
        <v>96</v>
      </c>
      <c r="L42" s="224"/>
      <c r="M42" s="224"/>
      <c r="O42" s="224" t="s">
        <v>0</v>
      </c>
      <c r="P42" s="224"/>
      <c r="Q42" s="224"/>
    </row>
    <row r="43" spans="1:17" x14ac:dyDescent="0.3">
      <c r="A43" s="224"/>
      <c r="B43" s="224"/>
      <c r="C43" s="224"/>
      <c r="F43" s="224"/>
      <c r="G43" s="224"/>
      <c r="H43" s="224"/>
      <c r="K43" s="224"/>
      <c r="L43" s="224"/>
      <c r="M43" s="224"/>
      <c r="O43" s="224"/>
      <c r="P43" s="224"/>
      <c r="Q43" s="224"/>
    </row>
    <row r="44" spans="1:17" ht="27.6" x14ac:dyDescent="0.45">
      <c r="B44" s="63"/>
      <c r="G44" s="63"/>
      <c r="L44" s="63"/>
      <c r="P44" s="63"/>
    </row>
    <row r="45" spans="1:17" x14ac:dyDescent="0.3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3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3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3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3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3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3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3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3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3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3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3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3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3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3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abSelected="1" topLeftCell="A16" workbookViewId="0">
      <selection activeCell="E45" sqref="E45"/>
    </sheetView>
  </sheetViews>
  <sheetFormatPr baseColWidth="10" defaultRowHeight="14.4" x14ac:dyDescent="0.3"/>
  <cols>
    <col min="2" max="2" width="15" customWidth="1"/>
    <col min="4" max="4" width="11.44140625" customWidth="1"/>
    <col min="9" max="9" width="14.88671875" customWidth="1"/>
  </cols>
  <sheetData>
    <row r="1" spans="2:13" ht="27.6" x14ac:dyDescent="0.45">
      <c r="C1" s="224"/>
      <c r="D1" s="224"/>
      <c r="E1" s="54"/>
    </row>
    <row r="2" spans="2:13" ht="27.6" x14ac:dyDescent="0.45">
      <c r="C2" s="224"/>
      <c r="D2" s="224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3">
      <c r="B14" s="209" t="s">
        <v>40</v>
      </c>
      <c r="C14" s="210"/>
      <c r="D14" s="211"/>
      <c r="E14" s="13">
        <f>SUM(E5:E13)</f>
        <v>300</v>
      </c>
      <c r="F14" s="8"/>
      <c r="I14" s="209" t="s">
        <v>40</v>
      </c>
      <c r="J14" s="210"/>
      <c r="K14" s="211"/>
      <c r="L14" s="13">
        <f>SUM(L5:L13)</f>
        <v>240</v>
      </c>
      <c r="M14" s="8"/>
    </row>
    <row r="15" spans="2:13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3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3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3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3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3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3">
      <c r="B31" s="209" t="s">
        <v>40</v>
      </c>
      <c r="C31" s="210"/>
      <c r="D31" s="211"/>
      <c r="E31" s="13">
        <f>SUM(E22:E30)</f>
        <v>60</v>
      </c>
      <c r="F31" s="8"/>
      <c r="I31" s="209" t="s">
        <v>40</v>
      </c>
      <c r="J31" s="210"/>
      <c r="K31" s="211"/>
      <c r="L31" s="13">
        <f>SUM(L22:L30)</f>
        <v>150</v>
      </c>
      <c r="M31" s="8"/>
    </row>
    <row r="32" spans="2:13" x14ac:dyDescent="0.3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3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.6" x14ac:dyDescent="0.4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3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3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f>J39*K39</f>
        <v>0</v>
      </c>
      <c r="M39" s="8"/>
    </row>
    <row r="40" spans="2:13" x14ac:dyDescent="0.3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:L46" si="5">J40*K40</f>
        <v>0</v>
      </c>
      <c r="M40" s="8"/>
    </row>
    <row r="41" spans="2:13" x14ac:dyDescent="0.3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f t="shared" si="5"/>
        <v>0</v>
      </c>
      <c r="M41" s="8"/>
    </row>
    <row r="42" spans="2:13" x14ac:dyDescent="0.3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f t="shared" si="5"/>
        <v>0</v>
      </c>
      <c r="M42" s="8"/>
    </row>
    <row r="43" spans="2:13" x14ac:dyDescent="0.3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f t="shared" si="5"/>
        <v>0</v>
      </c>
      <c r="M43" s="8"/>
    </row>
    <row r="44" spans="2:13" x14ac:dyDescent="0.3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f t="shared" si="5"/>
        <v>0</v>
      </c>
      <c r="M44" s="8"/>
    </row>
    <row r="45" spans="2:13" x14ac:dyDescent="0.3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f t="shared" si="5"/>
        <v>0</v>
      </c>
      <c r="M45" s="8"/>
    </row>
    <row r="46" spans="2:13" x14ac:dyDescent="0.3">
      <c r="B46" s="8" t="s">
        <v>123</v>
      </c>
      <c r="C46" s="8">
        <v>1</v>
      </c>
      <c r="D46" s="10"/>
      <c r="E46" s="10">
        <v>15</v>
      </c>
      <c r="F46" s="8"/>
      <c r="I46" s="8" t="s">
        <v>71</v>
      </c>
      <c r="J46" s="8">
        <v>1</v>
      </c>
      <c r="K46" s="10"/>
      <c r="L46" s="10">
        <f t="shared" si="5"/>
        <v>0</v>
      </c>
      <c r="M46" s="8"/>
    </row>
    <row r="47" spans="2:13" x14ac:dyDescent="0.3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3">
      <c r="B48" s="209" t="s">
        <v>40</v>
      </c>
      <c r="C48" s="210"/>
      <c r="D48" s="211"/>
      <c r="E48" s="13">
        <f>SUM(E39:E47)</f>
        <v>165</v>
      </c>
      <c r="F48" s="8"/>
      <c r="I48" s="209" t="s">
        <v>40</v>
      </c>
      <c r="J48" s="210"/>
      <c r="K48" s="211"/>
      <c r="L48" s="13">
        <f>SUM(L39:L47)</f>
        <v>0</v>
      </c>
      <c r="M48" s="8"/>
    </row>
    <row r="49" spans="2:13" x14ac:dyDescent="0.3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3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.6" x14ac:dyDescent="0.4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3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3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3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3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3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3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3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3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3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3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3">
      <c r="B65" s="209" t="s">
        <v>40</v>
      </c>
      <c r="C65" s="210"/>
      <c r="D65" s="211"/>
      <c r="E65" s="13">
        <f>SUM(E56:E64)</f>
        <v>0</v>
      </c>
      <c r="F65" s="8"/>
      <c r="I65" s="209" t="s">
        <v>40</v>
      </c>
      <c r="J65" s="210"/>
      <c r="K65" s="211"/>
      <c r="L65" s="13">
        <f>SUM(L56:L64)</f>
        <v>0</v>
      </c>
      <c r="M65" s="8"/>
    </row>
    <row r="66" spans="2:13" x14ac:dyDescent="0.3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3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.6" x14ac:dyDescent="0.4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3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3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3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3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3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3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3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3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3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3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3">
      <c r="B83" s="209" t="s">
        <v>40</v>
      </c>
      <c r="C83" s="210"/>
      <c r="D83" s="211"/>
      <c r="E83" s="13">
        <f>SUM(E74:E82)</f>
        <v>0</v>
      </c>
      <c r="F83" s="8"/>
      <c r="I83" s="209" t="s">
        <v>40</v>
      </c>
      <c r="J83" s="210"/>
      <c r="K83" s="211"/>
      <c r="L83" s="13">
        <f>SUM(L74:L82)</f>
        <v>0</v>
      </c>
      <c r="M83" s="8"/>
    </row>
    <row r="84" spans="2:13" x14ac:dyDescent="0.3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3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.6" x14ac:dyDescent="0.4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3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3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3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3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3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3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3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3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3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3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3">
      <c r="B101" s="209" t="s">
        <v>40</v>
      </c>
      <c r="C101" s="210"/>
      <c r="D101" s="211"/>
      <c r="E101" s="13">
        <f>SUM(E92:E100)</f>
        <v>0</v>
      </c>
      <c r="F101" s="8"/>
      <c r="I101" s="209" t="s">
        <v>40</v>
      </c>
      <c r="J101" s="210"/>
      <c r="K101" s="211"/>
      <c r="L101" s="13">
        <f>SUM(L92:L100)</f>
        <v>0</v>
      </c>
      <c r="M101" s="8"/>
    </row>
    <row r="102" spans="2:13" x14ac:dyDescent="0.3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3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A19" workbookViewId="0">
      <selection activeCell="D29" sqref="D29"/>
    </sheetView>
  </sheetViews>
  <sheetFormatPr baseColWidth="10" defaultRowHeight="14.4" x14ac:dyDescent="0.3"/>
  <cols>
    <col min="1" max="1" width="21.44140625" customWidth="1"/>
    <col min="6" max="6" width="30.88671875" customWidth="1"/>
    <col min="7" max="7" width="9.88671875" customWidth="1"/>
    <col min="11" max="11" width="23.44140625" customWidth="1"/>
    <col min="15" max="15" width="24.44140625" customWidth="1"/>
  </cols>
  <sheetData>
    <row r="1" spans="1:17" x14ac:dyDescent="0.3">
      <c r="A1" s="224" t="s">
        <v>24</v>
      </c>
      <c r="B1" s="224"/>
      <c r="C1" s="224"/>
      <c r="F1" s="224" t="s">
        <v>87</v>
      </c>
      <c r="G1" s="224"/>
      <c r="H1" s="224"/>
      <c r="K1" s="224" t="s">
        <v>88</v>
      </c>
      <c r="L1" s="224"/>
      <c r="M1" s="224"/>
      <c r="O1" s="224" t="s">
        <v>103</v>
      </c>
      <c r="P1" s="224"/>
      <c r="Q1" s="224"/>
    </row>
    <row r="2" spans="1:17" x14ac:dyDescent="0.3">
      <c r="A2" s="224"/>
      <c r="B2" s="224"/>
      <c r="C2" s="224"/>
      <c r="F2" s="224"/>
      <c r="G2" s="224"/>
      <c r="H2" s="224"/>
      <c r="K2" s="224"/>
      <c r="L2" s="224"/>
      <c r="M2" s="224"/>
      <c r="O2" s="224"/>
      <c r="P2" s="224"/>
      <c r="Q2" s="224"/>
    </row>
    <row r="3" spans="1:17" ht="27.6" x14ac:dyDescent="0.45">
      <c r="B3" s="63"/>
      <c r="G3" s="63"/>
      <c r="L3" s="63"/>
      <c r="P3" s="63"/>
    </row>
    <row r="4" spans="1:17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503</v>
      </c>
      <c r="P4" s="35" t="s">
        <v>28</v>
      </c>
      <c r="Q4" s="35" t="s">
        <v>40</v>
      </c>
    </row>
    <row r="5" spans="1:17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504</v>
      </c>
      <c r="P5" s="76">
        <v>85</v>
      </c>
      <c r="Q5" s="8">
        <v>58.33</v>
      </c>
    </row>
    <row r="6" spans="1:17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506</v>
      </c>
      <c r="P6" s="76"/>
      <c r="Q6" s="8">
        <v>58.33</v>
      </c>
    </row>
    <row r="7" spans="1:17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492</v>
      </c>
      <c r="P7" s="77"/>
      <c r="Q7" s="8">
        <v>46.66</v>
      </c>
    </row>
    <row r="8" spans="1:17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505</v>
      </c>
      <c r="P18" s="10"/>
      <c r="Q18" s="8">
        <f>SUM(Q5:Q17)</f>
        <v>163.32</v>
      </c>
    </row>
    <row r="22" spans="1:17" ht="15" customHeight="1" x14ac:dyDescent="0.3">
      <c r="A22" s="224" t="s">
        <v>97</v>
      </c>
      <c r="B22" s="224"/>
      <c r="C22" s="224"/>
      <c r="F22" s="224" t="s">
        <v>91</v>
      </c>
      <c r="G22" s="224"/>
      <c r="H22" s="224"/>
      <c r="K22" s="224" t="s">
        <v>92</v>
      </c>
      <c r="L22" s="224"/>
      <c r="M22" s="224"/>
      <c r="O22" s="224" t="s">
        <v>93</v>
      </c>
      <c r="P22" s="224"/>
      <c r="Q22" s="224"/>
    </row>
    <row r="23" spans="1:17" ht="15" customHeight="1" x14ac:dyDescent="0.3">
      <c r="A23" s="224"/>
      <c r="B23" s="224"/>
      <c r="C23" s="224"/>
      <c r="F23" s="224"/>
      <c r="G23" s="224"/>
      <c r="H23" s="224"/>
      <c r="K23" s="224"/>
      <c r="L23" s="224"/>
      <c r="M23" s="224"/>
      <c r="O23" s="224"/>
      <c r="P23" s="224"/>
      <c r="Q23" s="224"/>
    </row>
    <row r="24" spans="1:17" ht="27.6" x14ac:dyDescent="0.45">
      <c r="B24" s="63"/>
      <c r="G24" s="63"/>
      <c r="L24" s="63"/>
      <c r="P24" s="63"/>
    </row>
    <row r="25" spans="1:17" x14ac:dyDescent="0.3">
      <c r="A25" s="5" t="s">
        <v>186</v>
      </c>
      <c r="B25" s="35" t="s">
        <v>569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3">
      <c r="A26" s="28" t="s">
        <v>504</v>
      </c>
      <c r="B26" s="76"/>
      <c r="C26" s="8"/>
      <c r="F26" s="8"/>
      <c r="G26" s="76"/>
      <c r="H26" s="8"/>
      <c r="K26" s="8"/>
      <c r="L26" s="76"/>
      <c r="M26" s="8"/>
      <c r="O26" s="8"/>
      <c r="P26" s="76"/>
      <c r="Q26" s="8"/>
    </row>
    <row r="27" spans="1:17" x14ac:dyDescent="0.3">
      <c r="A27" s="8" t="s">
        <v>506</v>
      </c>
      <c r="B27" s="76"/>
      <c r="C27" s="8"/>
      <c r="F27" s="8"/>
      <c r="G27" s="76"/>
      <c r="H27" s="8"/>
      <c r="K27" s="8"/>
      <c r="L27" s="76"/>
      <c r="M27" s="8"/>
      <c r="O27" s="8"/>
      <c r="P27" s="76"/>
      <c r="Q27" s="8"/>
    </row>
    <row r="28" spans="1:17" x14ac:dyDescent="0.3">
      <c r="A28" s="8" t="s">
        <v>492</v>
      </c>
      <c r="B28" s="77"/>
      <c r="C28" s="8"/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3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3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3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3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3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3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3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3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3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3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3">
      <c r="A39" s="8" t="s">
        <v>40</v>
      </c>
      <c r="B39" s="10">
        <f>SUM(B26:B38)</f>
        <v>0</v>
      </c>
      <c r="C39" s="8"/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3">
      <c r="A42" s="224" t="s">
        <v>94</v>
      </c>
      <c r="B42" s="224"/>
      <c r="C42" s="224"/>
      <c r="F42" s="224" t="s">
        <v>99</v>
      </c>
      <c r="G42" s="224"/>
      <c r="H42" s="224"/>
      <c r="K42" s="224" t="s">
        <v>96</v>
      </c>
      <c r="L42" s="224"/>
      <c r="M42" s="224"/>
      <c r="O42" s="224" t="s">
        <v>0</v>
      </c>
      <c r="P42" s="224"/>
      <c r="Q42" s="224"/>
    </row>
    <row r="43" spans="1:17" x14ac:dyDescent="0.3">
      <c r="A43" s="224"/>
      <c r="B43" s="224"/>
      <c r="C43" s="224"/>
      <c r="F43" s="224"/>
      <c r="G43" s="224"/>
      <c r="H43" s="224"/>
      <c r="K43" s="224"/>
      <c r="L43" s="224"/>
      <c r="M43" s="224"/>
      <c r="O43" s="224"/>
      <c r="P43" s="224"/>
      <c r="Q43" s="224"/>
    </row>
    <row r="44" spans="1:17" ht="27.6" x14ac:dyDescent="0.45">
      <c r="B44" s="63"/>
      <c r="G44" s="63"/>
      <c r="L44" s="63"/>
      <c r="P44" s="63"/>
    </row>
    <row r="45" spans="1:17" x14ac:dyDescent="0.3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3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3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3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3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3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3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3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3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3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3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3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3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3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3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69"/>
  <sheetViews>
    <sheetView topLeftCell="B125" zoomScale="96" zoomScaleNormal="96" workbookViewId="0">
      <selection activeCell="E110" sqref="E110"/>
    </sheetView>
  </sheetViews>
  <sheetFormatPr baseColWidth="10" defaultRowHeight="14.4" x14ac:dyDescent="0.3"/>
  <cols>
    <col min="4" max="4" width="25.109375" customWidth="1"/>
    <col min="5" max="5" width="12.6640625" customWidth="1"/>
    <col min="9" max="9" width="25.44140625" customWidth="1"/>
    <col min="11" max="11" width="15.6640625" customWidth="1"/>
  </cols>
  <sheetData>
    <row r="2" spans="4:12" x14ac:dyDescent="0.3">
      <c r="D2" s="64" t="s">
        <v>155</v>
      </c>
      <c r="I2" s="227" t="s">
        <v>46</v>
      </c>
      <c r="J2" s="227"/>
      <c r="K2" s="227"/>
    </row>
    <row r="3" spans="4:12" x14ac:dyDescent="0.3">
      <c r="D3" s="229" t="s">
        <v>24</v>
      </c>
      <c r="E3" s="229"/>
      <c r="H3" s="228" t="s">
        <v>24</v>
      </c>
      <c r="I3" s="228"/>
      <c r="J3" s="228"/>
      <c r="K3" s="228"/>
      <c r="L3" s="228"/>
    </row>
    <row r="4" spans="4:12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3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x14ac:dyDescent="0.3">
      <c r="D15" s="12" t="s">
        <v>64</v>
      </c>
      <c r="E15" s="10">
        <f>ecuaquimica!I19</f>
        <v>0</v>
      </c>
      <c r="H15" s="8"/>
      <c r="I15" s="8"/>
      <c r="J15" s="9"/>
      <c r="K15" s="8"/>
      <c r="L15" s="8"/>
    </row>
    <row r="16" spans="4:12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3">
      <c r="D22" s="12" t="s">
        <v>207</v>
      </c>
      <c r="E22" s="10"/>
      <c r="H22" s="8"/>
      <c r="I22" s="8"/>
      <c r="J22" s="9"/>
      <c r="K22" s="8"/>
      <c r="L22" s="8"/>
    </row>
    <row r="23" spans="4:12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3">
      <c r="D27" s="66"/>
      <c r="E27" s="10"/>
      <c r="H27" s="8"/>
      <c r="I27" s="8"/>
      <c r="J27" s="9"/>
      <c r="K27" s="8"/>
      <c r="L27" s="8"/>
    </row>
    <row r="28" spans="4:12" x14ac:dyDescent="0.3">
      <c r="D28" s="66"/>
      <c r="E28" s="10"/>
      <c r="H28" s="8"/>
      <c r="I28" s="8"/>
      <c r="J28" s="9"/>
      <c r="K28" s="8"/>
      <c r="L28" s="8"/>
    </row>
    <row r="29" spans="4:12" x14ac:dyDescent="0.3">
      <c r="D29" s="66"/>
      <c r="E29" s="10"/>
      <c r="H29" s="8"/>
      <c r="I29" s="8"/>
      <c r="J29" s="9"/>
      <c r="K29" s="8"/>
      <c r="L29" s="8"/>
    </row>
    <row r="30" spans="4:12" x14ac:dyDescent="0.3">
      <c r="D30" s="66"/>
      <c r="E30" s="10"/>
      <c r="H30" s="8"/>
      <c r="I30" s="8"/>
      <c r="J30" s="9"/>
      <c r="K30" s="8"/>
      <c r="L30" s="8"/>
    </row>
    <row r="31" spans="4:12" x14ac:dyDescent="0.3">
      <c r="D31" s="66"/>
      <c r="E31" s="10"/>
      <c r="H31" s="8"/>
      <c r="I31" s="8"/>
      <c r="J31" s="9"/>
      <c r="K31" s="8"/>
      <c r="L31" s="8"/>
    </row>
    <row r="32" spans="4:12" x14ac:dyDescent="0.3">
      <c r="D32" s="230" t="s">
        <v>67</v>
      </c>
      <c r="E32" s="232">
        <f>SUM(E5:E31)</f>
        <v>4479.1264000000001</v>
      </c>
      <c r="H32" s="8"/>
      <c r="I32" s="8"/>
      <c r="J32" s="234">
        <f>SUM(J5:J31)</f>
        <v>3313.67</v>
      </c>
      <c r="K32" s="8"/>
      <c r="L32" s="8"/>
    </row>
    <row r="33" spans="4:12" x14ac:dyDescent="0.3">
      <c r="D33" s="231"/>
      <c r="E33" s="233"/>
      <c r="H33" s="225" t="s">
        <v>40</v>
      </c>
      <c r="I33" s="226"/>
      <c r="J33" s="235"/>
      <c r="K33" s="8"/>
      <c r="L33" s="8"/>
    </row>
    <row r="38" spans="4:12" x14ac:dyDescent="0.3">
      <c r="D38" s="64" t="s">
        <v>46</v>
      </c>
      <c r="I38" s="227" t="s">
        <v>46</v>
      </c>
      <c r="J38" s="227"/>
      <c r="K38" s="227"/>
    </row>
    <row r="39" spans="4:12" x14ac:dyDescent="0.3">
      <c r="D39" s="229" t="s">
        <v>87</v>
      </c>
      <c r="E39" s="229"/>
      <c r="H39" s="228" t="s">
        <v>87</v>
      </c>
      <c r="I39" s="228"/>
      <c r="J39" s="228"/>
      <c r="K39" s="228"/>
      <c r="L39" s="228"/>
    </row>
    <row r="40" spans="4:12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3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947.88</v>
      </c>
      <c r="K50" s="8"/>
      <c r="L50" s="8"/>
    </row>
    <row r="51" spans="4:12" x14ac:dyDescent="0.3">
      <c r="D51" s="12" t="s">
        <v>64</v>
      </c>
      <c r="E51" s="10">
        <f>ecuaquimica!T19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3">
      <c r="D63" s="230" t="s">
        <v>67</v>
      </c>
      <c r="E63" s="232">
        <f>SUM(E41:E62)</f>
        <v>4489.0032000000001</v>
      </c>
      <c r="H63" s="8"/>
      <c r="I63" s="8"/>
      <c r="J63" s="9"/>
      <c r="K63" s="8"/>
      <c r="L63" s="8"/>
    </row>
    <row r="64" spans="4:12" x14ac:dyDescent="0.3">
      <c r="D64" s="231"/>
      <c r="E64" s="233"/>
      <c r="H64" s="225" t="s">
        <v>40</v>
      </c>
      <c r="I64" s="226"/>
      <c r="J64" s="65">
        <f>SUM(J41:J63)</f>
        <v>3876.38</v>
      </c>
      <c r="K64" s="8"/>
      <c r="L64" s="8"/>
    </row>
    <row r="68" spans="4:12" x14ac:dyDescent="0.3">
      <c r="D68" s="64" t="s">
        <v>46</v>
      </c>
      <c r="I68" s="227" t="s">
        <v>46</v>
      </c>
      <c r="J68" s="227"/>
      <c r="K68" s="227"/>
    </row>
    <row r="69" spans="4:12" x14ac:dyDescent="0.3">
      <c r="D69" s="229" t="s">
        <v>88</v>
      </c>
      <c r="E69" s="229"/>
      <c r="H69" s="228" t="s">
        <v>88</v>
      </c>
      <c r="I69" s="228"/>
      <c r="J69" s="228"/>
      <c r="K69" s="228"/>
      <c r="L69" s="228"/>
    </row>
    <row r="70" spans="4:12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3">
      <c r="D72" s="12" t="s">
        <v>54</v>
      </c>
      <c r="E72" s="10">
        <f>agripac!J117</f>
        <v>905.1200000000008</v>
      </c>
      <c r="H72" s="8"/>
      <c r="I72" s="8" t="s">
        <v>53</v>
      </c>
      <c r="J72" s="9"/>
      <c r="K72" s="8"/>
      <c r="L72" s="8"/>
    </row>
    <row r="73" spans="4:12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3">
      <c r="D81" s="12" t="s">
        <v>64</v>
      </c>
      <c r="E81" s="10">
        <f>ecuaquimica!I41</f>
        <v>15.5</v>
      </c>
      <c r="H81" s="8"/>
      <c r="I81" s="8" t="s">
        <v>184</v>
      </c>
      <c r="J81" s="9">
        <f>'OTROS GASTOS'!L18</f>
        <v>849.08</v>
      </c>
      <c r="K81" s="8"/>
      <c r="L81" s="8"/>
    </row>
    <row r="82" spans="4:12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3">
      <c r="D84" s="12" t="s">
        <v>85</v>
      </c>
      <c r="E84" s="10">
        <f>'OTROS CLIENTES '!J55</f>
        <v>42</v>
      </c>
      <c r="H84" s="8"/>
      <c r="I84" s="8"/>
      <c r="J84" s="9"/>
      <c r="K84" s="8"/>
      <c r="L84" s="8"/>
    </row>
    <row r="85" spans="4:12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3">
      <c r="D94" s="230" t="s">
        <v>67</v>
      </c>
      <c r="E94" s="232">
        <f>SUM(E71:E93)</f>
        <v>5077.5713000000014</v>
      </c>
      <c r="H94" s="225" t="s">
        <v>40</v>
      </c>
      <c r="I94" s="226"/>
      <c r="J94" s="65">
        <f>SUM(J71:J93)</f>
        <v>3783.35</v>
      </c>
      <c r="K94" s="8"/>
      <c r="L94" s="8"/>
    </row>
    <row r="95" spans="4:12" x14ac:dyDescent="0.3">
      <c r="D95" s="231"/>
      <c r="E95" s="233"/>
    </row>
    <row r="99" spans="4:12" x14ac:dyDescent="0.3">
      <c r="I99" s="227" t="s">
        <v>46</v>
      </c>
      <c r="J99" s="227"/>
      <c r="K99" s="227"/>
    </row>
    <row r="100" spans="4:12" x14ac:dyDescent="0.3">
      <c r="D100" s="64" t="s">
        <v>483</v>
      </c>
      <c r="H100" s="228" t="s">
        <v>89</v>
      </c>
      <c r="I100" s="228"/>
      <c r="J100" s="228"/>
      <c r="K100" s="228"/>
      <c r="L100" s="228"/>
    </row>
    <row r="101" spans="4:12" x14ac:dyDescent="0.3">
      <c r="D101" s="229" t="s">
        <v>89</v>
      </c>
      <c r="E101" s="229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3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3">
      <c r="D107" s="12" t="s">
        <v>59</v>
      </c>
      <c r="E107" s="10">
        <f>familia!J111</f>
        <v>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x14ac:dyDescent="0.3">
      <c r="D113" s="12" t="s">
        <v>64</v>
      </c>
      <c r="E113" s="10">
        <f>ecuaquimica!I73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3">
      <c r="D115" s="12" t="s">
        <v>66</v>
      </c>
      <c r="E115" s="10">
        <f>'plasticos Ester'!S66</f>
        <v>176.69999999999982</v>
      </c>
      <c r="H115" s="8"/>
      <c r="I115" s="8" t="s">
        <v>507</v>
      </c>
      <c r="J115" s="9">
        <f>NOMINA!Q18</f>
        <v>163.32</v>
      </c>
      <c r="K115" s="8"/>
      <c r="L115" s="8"/>
    </row>
    <row r="116" spans="4:12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x14ac:dyDescent="0.3">
      <c r="D117" s="12" t="s">
        <v>204</v>
      </c>
      <c r="E117" s="10">
        <f>'OTROS CLIENTES 2.'!U55</f>
        <v>148.5</v>
      </c>
      <c r="H117" s="8"/>
      <c r="I117" s="8"/>
      <c r="J117" s="9"/>
      <c r="K117" s="8"/>
      <c r="L117" s="8"/>
    </row>
    <row r="118" spans="4:12" x14ac:dyDescent="0.3">
      <c r="D118" s="12" t="s">
        <v>342</v>
      </c>
      <c r="E118" s="10">
        <f>empetrans!U55</f>
        <v>142.20000000000005</v>
      </c>
      <c r="H118" s="8"/>
      <c r="I118" s="8"/>
      <c r="J118" s="9"/>
      <c r="K118" s="8"/>
      <c r="L118" s="8"/>
    </row>
    <row r="119" spans="4:12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3">
      <c r="D125" s="66" t="s">
        <v>182</v>
      </c>
      <c r="E125" s="10">
        <f>IESS!N22</f>
        <v>926.29</v>
      </c>
      <c r="H125" s="225" t="s">
        <v>40</v>
      </c>
      <c r="I125" s="226"/>
      <c r="J125" s="65">
        <f>SUM(J102:J124)</f>
        <v>3644.8100000000004</v>
      </c>
      <c r="K125" s="8"/>
      <c r="L125" s="8"/>
    </row>
    <row r="126" spans="4:12" x14ac:dyDescent="0.3">
      <c r="D126" s="230" t="s">
        <v>67</v>
      </c>
      <c r="E126" s="232">
        <f>SUM(E103:E125)</f>
        <v>4876.9834999999985</v>
      </c>
    </row>
    <row r="127" spans="4:12" x14ac:dyDescent="0.3">
      <c r="D127" s="231"/>
      <c r="E127" s="233"/>
    </row>
    <row r="129" spans="4:12" x14ac:dyDescent="0.3">
      <c r="I129" s="227" t="s">
        <v>46</v>
      </c>
      <c r="J129" s="227"/>
      <c r="K129" s="227"/>
    </row>
    <row r="130" spans="4:12" x14ac:dyDescent="0.3">
      <c r="D130" s="64" t="s">
        <v>46</v>
      </c>
      <c r="H130" s="228" t="s">
        <v>97</v>
      </c>
      <c r="I130" s="228"/>
      <c r="J130" s="228"/>
      <c r="K130" s="228"/>
      <c r="L130" s="228"/>
    </row>
    <row r="131" spans="4:12" x14ac:dyDescent="0.3">
      <c r="D131" s="229" t="s">
        <v>97</v>
      </c>
      <c r="E131" s="229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3">
      <c r="D132" s="35" t="s">
        <v>49</v>
      </c>
      <c r="E132" s="35" t="s">
        <v>50</v>
      </c>
      <c r="H132" s="8"/>
      <c r="I132" s="8" t="s">
        <v>51</v>
      </c>
      <c r="J132" s="9"/>
      <c r="K132" s="8"/>
      <c r="L132" s="8"/>
    </row>
    <row r="133" spans="4:12" x14ac:dyDescent="0.3">
      <c r="D133" s="53" t="s">
        <v>52</v>
      </c>
      <c r="E133" s="45">
        <f>mensualidades!G143</f>
        <v>0</v>
      </c>
      <c r="H133" s="8"/>
      <c r="I133" s="8" t="s">
        <v>53</v>
      </c>
      <c r="J133" s="9"/>
      <c r="K133" s="8"/>
      <c r="L133" s="8"/>
    </row>
    <row r="134" spans="4:12" x14ac:dyDescent="0.3">
      <c r="D134" s="12" t="s">
        <v>54</v>
      </c>
      <c r="E134" s="10">
        <f>agripac!J176</f>
        <v>0</v>
      </c>
      <c r="H134" s="8"/>
      <c r="I134" s="8" t="s">
        <v>55</v>
      </c>
      <c r="J134" s="9">
        <v>33</v>
      </c>
      <c r="K134" s="8"/>
      <c r="L134" s="8"/>
    </row>
    <row r="135" spans="4:12" x14ac:dyDescent="0.3">
      <c r="D135" s="12" t="s">
        <v>21</v>
      </c>
      <c r="E135" s="10">
        <f>'yupi '!I175</f>
        <v>0</v>
      </c>
      <c r="H135" s="8"/>
      <c r="I135" s="8" t="s">
        <v>185</v>
      </c>
      <c r="J135" s="9"/>
      <c r="K135" s="8"/>
      <c r="L135" s="8"/>
    </row>
    <row r="136" spans="4:12" x14ac:dyDescent="0.3">
      <c r="D136" s="12" t="s">
        <v>57</v>
      </c>
      <c r="E136" s="10">
        <f>inpaecsa!I160</f>
        <v>0</v>
      </c>
      <c r="H136" s="8"/>
      <c r="I136" s="8" t="s">
        <v>58</v>
      </c>
      <c r="J136" s="9"/>
      <c r="K136" s="8"/>
      <c r="L136" s="8"/>
    </row>
    <row r="137" spans="4:12" x14ac:dyDescent="0.3">
      <c r="D137" s="12" t="s">
        <v>59</v>
      </c>
      <c r="E137" s="10">
        <f>familia!J146</f>
        <v>0</v>
      </c>
      <c r="H137" s="8"/>
      <c r="I137" s="8" t="s">
        <v>154</v>
      </c>
      <c r="J137" s="9">
        <v>150</v>
      </c>
      <c r="K137" s="8"/>
      <c r="L137" s="8"/>
    </row>
    <row r="138" spans="4:12" x14ac:dyDescent="0.3">
      <c r="D138" s="12" t="s">
        <v>60</v>
      </c>
      <c r="E138" s="10">
        <f>yobel!J146</f>
        <v>0</v>
      </c>
      <c r="H138" s="8"/>
      <c r="I138" s="8" t="s">
        <v>153</v>
      </c>
      <c r="J138" s="9">
        <v>200</v>
      </c>
      <c r="K138" s="8"/>
      <c r="L138" s="8"/>
    </row>
    <row r="139" spans="4:12" x14ac:dyDescent="0.3">
      <c r="D139" s="12" t="s">
        <v>61</v>
      </c>
      <c r="E139" s="10">
        <f>holtrans!J137</f>
        <v>0</v>
      </c>
      <c r="H139" s="8"/>
      <c r="I139" s="8" t="s">
        <v>294</v>
      </c>
      <c r="J139" s="9"/>
      <c r="K139" s="8"/>
      <c r="L139" s="8"/>
    </row>
    <row r="140" spans="4:12" x14ac:dyDescent="0.3">
      <c r="D140" s="12" t="s">
        <v>62</v>
      </c>
      <c r="E140" s="10">
        <f>nestle!I185</f>
        <v>0</v>
      </c>
      <c r="H140" s="8"/>
      <c r="I140" s="8" t="s">
        <v>183</v>
      </c>
      <c r="J140" s="9"/>
      <c r="K140" s="8"/>
      <c r="L140" s="8"/>
    </row>
    <row r="141" spans="4:12" x14ac:dyDescent="0.3">
      <c r="D141" s="12" t="s">
        <v>63</v>
      </c>
      <c r="E141" s="10">
        <f>'detergente '!I139</f>
        <v>0</v>
      </c>
      <c r="H141" s="8"/>
      <c r="I141" s="8" t="s">
        <v>352</v>
      </c>
      <c r="J141" s="9"/>
      <c r="K141" s="8"/>
      <c r="L141" s="8"/>
    </row>
    <row r="142" spans="4:12" x14ac:dyDescent="0.3">
      <c r="D142" s="12" t="s">
        <v>37</v>
      </c>
      <c r="E142" s="10">
        <f>PARAISO!J139</f>
        <v>0</v>
      </c>
      <c r="H142" s="8"/>
      <c r="I142" s="8" t="s">
        <v>184</v>
      </c>
      <c r="J142" s="9"/>
      <c r="K142" s="8"/>
      <c r="L142" s="8"/>
    </row>
    <row r="143" spans="4:12" x14ac:dyDescent="0.3">
      <c r="D143" s="12" t="s">
        <v>64</v>
      </c>
      <c r="E143" s="10">
        <f>ecuaquimica!I141</f>
        <v>0</v>
      </c>
      <c r="H143" s="8"/>
      <c r="I143" s="8" t="s">
        <v>295</v>
      </c>
      <c r="J143" s="9"/>
      <c r="K143" s="8"/>
      <c r="L143" s="8"/>
    </row>
    <row r="144" spans="4:12" x14ac:dyDescent="0.3">
      <c r="D144" s="12" t="s">
        <v>65</v>
      </c>
      <c r="E144" s="10">
        <f>aldia!L147</f>
        <v>0</v>
      </c>
      <c r="H144" s="8"/>
      <c r="I144" s="8" t="s">
        <v>478</v>
      </c>
      <c r="J144" s="9"/>
      <c r="K144" s="8"/>
      <c r="L144" s="8"/>
    </row>
    <row r="145" spans="4:12" x14ac:dyDescent="0.3">
      <c r="D145" s="12" t="s">
        <v>66</v>
      </c>
      <c r="E145" s="10">
        <f>'plasticos Ester'!I155</f>
        <v>0</v>
      </c>
      <c r="H145" s="8"/>
      <c r="I145" s="8" t="s">
        <v>507</v>
      </c>
      <c r="J145" s="9"/>
      <c r="K145" s="8"/>
      <c r="L145" s="8"/>
    </row>
    <row r="146" spans="4:12" x14ac:dyDescent="0.3">
      <c r="D146" s="12" t="s">
        <v>85</v>
      </c>
      <c r="E146" s="10">
        <f>'OTROS CLIENTES '!J148</f>
        <v>0</v>
      </c>
      <c r="H146" s="8"/>
      <c r="I146" s="8"/>
      <c r="J146" s="9"/>
      <c r="K146" s="8"/>
      <c r="L146" s="8"/>
    </row>
    <row r="147" spans="4:12" x14ac:dyDescent="0.3">
      <c r="D147" s="12" t="s">
        <v>86</v>
      </c>
      <c r="E147" s="10">
        <f>'OTROS CLIENTES 2.'!J148</f>
        <v>0</v>
      </c>
      <c r="H147" s="8"/>
      <c r="I147" s="8"/>
      <c r="J147" s="9"/>
      <c r="K147" s="8"/>
      <c r="L147" s="8"/>
    </row>
    <row r="148" spans="4:12" x14ac:dyDescent="0.3">
      <c r="D148" s="12" t="s">
        <v>85</v>
      </c>
      <c r="E148" s="10">
        <f>empetrans!J148</f>
        <v>0</v>
      </c>
      <c r="H148" s="8"/>
      <c r="I148" s="8"/>
      <c r="J148" s="9"/>
      <c r="K148" s="8"/>
      <c r="L148" s="8"/>
    </row>
    <row r="149" spans="4:12" x14ac:dyDescent="0.3">
      <c r="D149" s="12" t="s">
        <v>85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3">
      <c r="D150" s="12" t="s">
        <v>85</v>
      </c>
      <c r="E150" s="10">
        <f>'Dream fig'!J148</f>
        <v>0</v>
      </c>
      <c r="H150" s="8"/>
      <c r="I150" s="8"/>
      <c r="J150" s="9"/>
      <c r="K150" s="8"/>
      <c r="L150" s="8"/>
    </row>
    <row r="151" spans="4:12" x14ac:dyDescent="0.3">
      <c r="D151" s="12"/>
      <c r="E151" s="10"/>
      <c r="H151" s="8"/>
      <c r="I151" s="8"/>
      <c r="J151" s="9"/>
      <c r="K151" s="8"/>
      <c r="L151" s="8"/>
    </row>
    <row r="152" spans="4:12" x14ac:dyDescent="0.3">
      <c r="D152" s="12"/>
      <c r="E152" s="10"/>
      <c r="H152" s="8"/>
      <c r="I152" s="8"/>
      <c r="J152" s="9"/>
      <c r="K152" s="8"/>
      <c r="L152" s="8"/>
    </row>
    <row r="153" spans="4:12" x14ac:dyDescent="0.3">
      <c r="D153" s="12"/>
      <c r="E153" s="10"/>
      <c r="H153" s="8"/>
      <c r="I153" s="8"/>
      <c r="J153" s="9"/>
      <c r="K153" s="8"/>
      <c r="L153" s="8"/>
    </row>
    <row r="154" spans="4:12" x14ac:dyDescent="0.3">
      <c r="D154" s="66"/>
      <c r="E154" s="67"/>
      <c r="H154" s="8"/>
      <c r="I154" s="8"/>
      <c r="J154" s="9"/>
      <c r="K154" s="8"/>
      <c r="L154" s="8"/>
    </row>
    <row r="155" spans="4:12" x14ac:dyDescent="0.3">
      <c r="D155" s="230" t="s">
        <v>67</v>
      </c>
      <c r="E155" s="232">
        <f>SUM(E133:E153)</f>
        <v>0</v>
      </c>
      <c r="H155" s="225" t="s">
        <v>40</v>
      </c>
      <c r="I155" s="226"/>
      <c r="J155" s="65">
        <f>SUM(J132:J154)</f>
        <v>383</v>
      </c>
      <c r="K155" s="8"/>
      <c r="L155" s="8"/>
    </row>
    <row r="156" spans="4:12" x14ac:dyDescent="0.3">
      <c r="D156" s="231"/>
      <c r="E156" s="233"/>
    </row>
    <row r="159" spans="4:12" x14ac:dyDescent="0.3">
      <c r="I159" s="227" t="s">
        <v>46</v>
      </c>
      <c r="J159" s="227"/>
      <c r="K159" s="227"/>
    </row>
    <row r="160" spans="4:12" x14ac:dyDescent="0.3">
      <c r="D160" s="64" t="s">
        <v>46</v>
      </c>
      <c r="H160" s="228" t="s">
        <v>91</v>
      </c>
      <c r="I160" s="228"/>
      <c r="J160" s="228"/>
      <c r="K160" s="228"/>
      <c r="L160" s="228"/>
    </row>
    <row r="161" spans="4:12" x14ac:dyDescent="0.3">
      <c r="D161" s="229" t="s">
        <v>91</v>
      </c>
      <c r="E161" s="229"/>
      <c r="H161" s="52" t="s">
        <v>26</v>
      </c>
      <c r="I161" s="52" t="s">
        <v>47</v>
      </c>
      <c r="J161" s="52" t="s">
        <v>7</v>
      </c>
      <c r="K161" s="52" t="s">
        <v>48</v>
      </c>
      <c r="L161" s="52"/>
    </row>
    <row r="162" spans="4:12" x14ac:dyDescent="0.3">
      <c r="D162" s="35" t="s">
        <v>49</v>
      </c>
      <c r="E162" s="35" t="s">
        <v>50</v>
      </c>
      <c r="H162" s="8"/>
      <c r="I162" s="8" t="s">
        <v>51</v>
      </c>
      <c r="J162" s="9"/>
      <c r="K162" s="8"/>
      <c r="L162" s="8"/>
    </row>
    <row r="163" spans="4:12" x14ac:dyDescent="0.3">
      <c r="D163" s="53" t="s">
        <v>52</v>
      </c>
      <c r="E163" s="45">
        <f>mensualidades!G173</f>
        <v>0</v>
      </c>
      <c r="H163" s="8"/>
      <c r="I163" s="8" t="s">
        <v>53</v>
      </c>
      <c r="J163" s="9"/>
      <c r="K163" s="8"/>
      <c r="L163" s="8"/>
    </row>
    <row r="164" spans="4:12" x14ac:dyDescent="0.3">
      <c r="D164" s="12" t="s">
        <v>54</v>
      </c>
      <c r="E164" s="10">
        <f>agripac!J206</f>
        <v>0</v>
      </c>
      <c r="H164" s="8"/>
      <c r="I164" s="8" t="s">
        <v>55</v>
      </c>
      <c r="J164" s="9"/>
      <c r="K164" s="8"/>
      <c r="L164" s="8"/>
    </row>
    <row r="165" spans="4:12" x14ac:dyDescent="0.3">
      <c r="D165" s="12" t="s">
        <v>21</v>
      </c>
      <c r="E165" s="10">
        <f>'yupi '!I205</f>
        <v>0</v>
      </c>
      <c r="H165" s="8"/>
      <c r="I165" s="8" t="s">
        <v>56</v>
      </c>
      <c r="J165" s="9"/>
      <c r="K165" s="8"/>
      <c r="L165" s="8"/>
    </row>
    <row r="166" spans="4:12" x14ac:dyDescent="0.3">
      <c r="D166" s="12" t="s">
        <v>57</v>
      </c>
      <c r="E166" s="10">
        <f>inpaecsa!I190</f>
        <v>0</v>
      </c>
      <c r="H166" s="8"/>
      <c r="I166" s="8" t="s">
        <v>58</v>
      </c>
      <c r="J166" s="9"/>
      <c r="K166" s="8"/>
      <c r="L166" s="8"/>
    </row>
    <row r="167" spans="4:12" x14ac:dyDescent="0.3">
      <c r="D167" s="12" t="s">
        <v>59</v>
      </c>
      <c r="E167" s="10">
        <f>familia!J176</f>
        <v>0</v>
      </c>
      <c r="H167" s="8"/>
      <c r="I167" s="8"/>
      <c r="J167" s="9"/>
      <c r="K167" s="8"/>
      <c r="L167" s="8"/>
    </row>
    <row r="168" spans="4:12" x14ac:dyDescent="0.3">
      <c r="D168" s="12" t="s">
        <v>60</v>
      </c>
      <c r="E168" s="10">
        <f>yobel!J176</f>
        <v>0</v>
      </c>
      <c r="H168" s="8"/>
      <c r="I168" s="8"/>
      <c r="J168" s="9"/>
      <c r="K168" s="8"/>
      <c r="L168" s="8"/>
    </row>
    <row r="169" spans="4:12" x14ac:dyDescent="0.3">
      <c r="D169" s="12" t="s">
        <v>61</v>
      </c>
      <c r="E169" s="10">
        <f>holtrans!J167</f>
        <v>0</v>
      </c>
      <c r="H169" s="8"/>
      <c r="I169" s="8"/>
      <c r="J169" s="9"/>
      <c r="K169" s="8"/>
      <c r="L169" s="8"/>
    </row>
    <row r="170" spans="4:12" x14ac:dyDescent="0.3">
      <c r="D170" s="12" t="s">
        <v>62</v>
      </c>
      <c r="E170" s="10">
        <f>nestle!I215</f>
        <v>0</v>
      </c>
      <c r="H170" s="8"/>
      <c r="I170" s="8"/>
      <c r="J170" s="9"/>
      <c r="K170" s="8"/>
      <c r="L170" s="8"/>
    </row>
    <row r="171" spans="4:12" x14ac:dyDescent="0.3">
      <c r="D171" s="12" t="s">
        <v>63</v>
      </c>
      <c r="E171" s="10">
        <f>'detergente '!I169</f>
        <v>0</v>
      </c>
      <c r="H171" s="8"/>
      <c r="I171" s="8"/>
      <c r="J171" s="9"/>
      <c r="K171" s="8"/>
      <c r="L171" s="8"/>
    </row>
    <row r="172" spans="4:12" x14ac:dyDescent="0.3">
      <c r="D172" s="12" t="s">
        <v>37</v>
      </c>
      <c r="E172" s="10">
        <f>PARAISO!J169</f>
        <v>0</v>
      </c>
      <c r="H172" s="8"/>
      <c r="I172" s="8"/>
      <c r="J172" s="9"/>
      <c r="K172" s="8"/>
      <c r="L172" s="8"/>
    </row>
    <row r="173" spans="4:12" x14ac:dyDescent="0.3">
      <c r="D173" s="12" t="s">
        <v>64</v>
      </c>
      <c r="E173" s="10">
        <f>ecuaquimica!I171</f>
        <v>0</v>
      </c>
      <c r="H173" s="8"/>
      <c r="I173" s="8"/>
      <c r="J173" s="9"/>
      <c r="K173" s="8"/>
      <c r="L173" s="8"/>
    </row>
    <row r="174" spans="4:12" x14ac:dyDescent="0.3">
      <c r="D174" s="12" t="s">
        <v>65</v>
      </c>
      <c r="E174" s="10">
        <f>aldia!L177</f>
        <v>0</v>
      </c>
      <c r="H174" s="8"/>
      <c r="I174" s="8"/>
      <c r="J174" s="9"/>
      <c r="K174" s="8"/>
      <c r="L174" s="8"/>
    </row>
    <row r="175" spans="4:12" x14ac:dyDescent="0.3">
      <c r="D175" s="12" t="s">
        <v>66</v>
      </c>
      <c r="E175" s="10">
        <f>'plasticos Ester'!I185</f>
        <v>0</v>
      </c>
      <c r="H175" s="8"/>
      <c r="I175" s="8"/>
      <c r="J175" s="9"/>
      <c r="K175" s="8"/>
      <c r="L175" s="8"/>
    </row>
    <row r="176" spans="4:12" x14ac:dyDescent="0.3">
      <c r="D176" s="12" t="s">
        <v>85</v>
      </c>
      <c r="E176" s="10">
        <f>'OTROS CLIENTES '!J178</f>
        <v>0</v>
      </c>
      <c r="H176" s="8"/>
      <c r="I176" s="8"/>
      <c r="J176" s="9"/>
      <c r="K176" s="8"/>
      <c r="L176" s="8"/>
    </row>
    <row r="177" spans="4:12" x14ac:dyDescent="0.3">
      <c r="D177" s="12" t="s">
        <v>86</v>
      </c>
      <c r="E177" s="10">
        <f>'OTROS CLIENTES 2.'!J178</f>
        <v>0</v>
      </c>
      <c r="H177" s="8"/>
      <c r="I177" s="8"/>
      <c r="J177" s="9"/>
      <c r="K177" s="8"/>
      <c r="L177" s="8"/>
    </row>
    <row r="178" spans="4:12" x14ac:dyDescent="0.3">
      <c r="D178" s="12" t="s">
        <v>85</v>
      </c>
      <c r="E178" s="10">
        <f>empetrans!J178</f>
        <v>0</v>
      </c>
      <c r="H178" s="8"/>
      <c r="I178" s="8"/>
      <c r="J178" s="9"/>
      <c r="K178" s="8"/>
      <c r="L178" s="8"/>
    </row>
    <row r="179" spans="4:12" x14ac:dyDescent="0.3">
      <c r="D179" s="12" t="s">
        <v>85</v>
      </c>
      <c r="E179" s="10">
        <f>'Dream fig'!J178</f>
        <v>0</v>
      </c>
      <c r="H179" s="8"/>
      <c r="I179" s="8"/>
      <c r="J179" s="9"/>
      <c r="K179" s="8"/>
      <c r="L179" s="8"/>
    </row>
    <row r="180" spans="4:12" x14ac:dyDescent="0.3">
      <c r="D180" s="12" t="s">
        <v>85</v>
      </c>
      <c r="E180" s="10">
        <f>'Dream fig'!J178</f>
        <v>0</v>
      </c>
      <c r="H180" s="8"/>
      <c r="I180" s="8"/>
      <c r="J180" s="9"/>
      <c r="K180" s="8"/>
      <c r="L180" s="8"/>
    </row>
    <row r="181" spans="4:12" x14ac:dyDescent="0.3">
      <c r="D181" s="12"/>
      <c r="E181" s="10"/>
      <c r="H181" s="8"/>
      <c r="I181" s="8"/>
      <c r="J181" s="9"/>
      <c r="K181" s="8"/>
      <c r="L181" s="8"/>
    </row>
    <row r="182" spans="4:12" x14ac:dyDescent="0.3">
      <c r="D182" s="12"/>
      <c r="E182" s="10"/>
      <c r="H182" s="8"/>
      <c r="I182" s="8"/>
      <c r="J182" s="9"/>
      <c r="K182" s="8"/>
      <c r="L182" s="8"/>
    </row>
    <row r="183" spans="4:12" x14ac:dyDescent="0.3">
      <c r="D183" s="12"/>
      <c r="E183" s="10"/>
      <c r="H183" s="8"/>
      <c r="I183" s="8"/>
      <c r="J183" s="9"/>
      <c r="K183" s="8"/>
      <c r="L183" s="8"/>
    </row>
    <row r="184" spans="4:12" x14ac:dyDescent="0.3">
      <c r="D184" s="66"/>
      <c r="E184" s="67"/>
      <c r="H184" s="8"/>
      <c r="I184" s="8"/>
      <c r="J184" s="9"/>
      <c r="K184" s="8"/>
      <c r="L184" s="8"/>
    </row>
    <row r="185" spans="4:12" x14ac:dyDescent="0.3">
      <c r="D185" s="230" t="s">
        <v>67</v>
      </c>
      <c r="E185" s="232">
        <f>SUM(E163:E183)</f>
        <v>0</v>
      </c>
      <c r="H185" s="225" t="s">
        <v>40</v>
      </c>
      <c r="I185" s="226"/>
      <c r="J185" s="65">
        <f>SUM(J162:J184)</f>
        <v>0</v>
      </c>
      <c r="K185" s="8"/>
      <c r="L185" s="8"/>
    </row>
    <row r="186" spans="4:12" x14ac:dyDescent="0.3">
      <c r="D186" s="231"/>
      <c r="E186" s="233"/>
    </row>
    <row r="189" spans="4:12" x14ac:dyDescent="0.3">
      <c r="I189" s="227" t="s">
        <v>46</v>
      </c>
      <c r="J189" s="227"/>
      <c r="K189" s="227"/>
    </row>
    <row r="190" spans="4:12" x14ac:dyDescent="0.3">
      <c r="D190" s="64" t="s">
        <v>46</v>
      </c>
      <c r="H190" s="228" t="s">
        <v>92</v>
      </c>
      <c r="I190" s="228"/>
      <c r="J190" s="228"/>
      <c r="K190" s="228"/>
      <c r="L190" s="228"/>
    </row>
    <row r="191" spans="4:12" x14ac:dyDescent="0.3">
      <c r="D191" s="229" t="s">
        <v>92</v>
      </c>
      <c r="E191" s="229"/>
      <c r="H191" s="52" t="s">
        <v>26</v>
      </c>
      <c r="I191" s="52" t="s">
        <v>47</v>
      </c>
      <c r="J191" s="52" t="s">
        <v>7</v>
      </c>
      <c r="K191" s="52" t="s">
        <v>48</v>
      </c>
      <c r="L191" s="52"/>
    </row>
    <row r="192" spans="4:12" x14ac:dyDescent="0.3">
      <c r="D192" s="35" t="s">
        <v>49</v>
      </c>
      <c r="E192" s="35" t="s">
        <v>50</v>
      </c>
      <c r="H192" s="8"/>
      <c r="I192" s="8" t="s">
        <v>51</v>
      </c>
      <c r="J192" s="9"/>
      <c r="K192" s="8"/>
      <c r="L192" s="8"/>
    </row>
    <row r="193" spans="4:12" x14ac:dyDescent="0.3">
      <c r="D193" s="53" t="s">
        <v>52</v>
      </c>
      <c r="E193" s="45">
        <f>mensualidades!G203</f>
        <v>0</v>
      </c>
      <c r="H193" s="8"/>
      <c r="I193" s="8" t="s">
        <v>53</v>
      </c>
      <c r="J193" s="9"/>
      <c r="K193" s="8"/>
      <c r="L193" s="8"/>
    </row>
    <row r="194" spans="4:12" x14ac:dyDescent="0.3">
      <c r="D194" s="12" t="s">
        <v>54</v>
      </c>
      <c r="E194" s="10">
        <f>agripac!J236</f>
        <v>0</v>
      </c>
      <c r="H194" s="8"/>
      <c r="I194" s="8" t="s">
        <v>55</v>
      </c>
      <c r="J194" s="9"/>
      <c r="K194" s="8"/>
      <c r="L194" s="8"/>
    </row>
    <row r="195" spans="4:12" x14ac:dyDescent="0.3">
      <c r="D195" s="12" t="s">
        <v>21</v>
      </c>
      <c r="E195" s="10">
        <f>'yupi '!I235</f>
        <v>0</v>
      </c>
      <c r="H195" s="8"/>
      <c r="I195" s="8" t="s">
        <v>56</v>
      </c>
      <c r="J195" s="9"/>
      <c r="K195" s="8"/>
      <c r="L195" s="8"/>
    </row>
    <row r="196" spans="4:12" x14ac:dyDescent="0.3">
      <c r="D196" s="12" t="s">
        <v>57</v>
      </c>
      <c r="E196" s="10">
        <f>inpaecsa!I220</f>
        <v>0</v>
      </c>
      <c r="H196" s="8"/>
      <c r="I196" s="8" t="s">
        <v>58</v>
      </c>
      <c r="J196" s="9"/>
      <c r="K196" s="8"/>
      <c r="L196" s="8"/>
    </row>
    <row r="197" spans="4:12" x14ac:dyDescent="0.3">
      <c r="D197" s="12" t="s">
        <v>59</v>
      </c>
      <c r="E197" s="10">
        <f>familia!J206</f>
        <v>0</v>
      </c>
      <c r="H197" s="8"/>
      <c r="I197" s="8"/>
      <c r="J197" s="9"/>
      <c r="K197" s="8"/>
      <c r="L197" s="8"/>
    </row>
    <row r="198" spans="4:12" x14ac:dyDescent="0.3">
      <c r="D198" s="12" t="s">
        <v>60</v>
      </c>
      <c r="E198" s="10">
        <f>yobel!J206</f>
        <v>0</v>
      </c>
      <c r="H198" s="8"/>
      <c r="I198" s="8"/>
      <c r="J198" s="9"/>
      <c r="K198" s="8"/>
      <c r="L198" s="8"/>
    </row>
    <row r="199" spans="4:12" x14ac:dyDescent="0.3">
      <c r="D199" s="12" t="s">
        <v>61</v>
      </c>
      <c r="E199" s="10">
        <f>holtrans!J197</f>
        <v>0</v>
      </c>
      <c r="H199" s="8"/>
      <c r="I199" s="8"/>
      <c r="J199" s="9"/>
      <c r="K199" s="8"/>
      <c r="L199" s="8"/>
    </row>
    <row r="200" spans="4:12" x14ac:dyDescent="0.3">
      <c r="D200" s="12" t="s">
        <v>62</v>
      </c>
      <c r="E200" s="10">
        <f>nestle!I245</f>
        <v>0</v>
      </c>
      <c r="H200" s="8"/>
      <c r="I200" s="8"/>
      <c r="J200" s="9"/>
      <c r="K200" s="8"/>
      <c r="L200" s="8"/>
    </row>
    <row r="201" spans="4:12" x14ac:dyDescent="0.3">
      <c r="D201" s="12" t="s">
        <v>63</v>
      </c>
      <c r="E201" s="10">
        <f>'detergente '!I199</f>
        <v>0</v>
      </c>
      <c r="H201" s="8"/>
      <c r="I201" s="8"/>
      <c r="J201" s="9"/>
      <c r="K201" s="8"/>
      <c r="L201" s="8"/>
    </row>
    <row r="202" spans="4:12" x14ac:dyDescent="0.3">
      <c r="D202" s="12" t="s">
        <v>37</v>
      </c>
      <c r="E202" s="10">
        <f>PARAISO!J199</f>
        <v>0</v>
      </c>
      <c r="H202" s="8"/>
      <c r="I202" s="8"/>
      <c r="J202" s="9"/>
      <c r="K202" s="8"/>
      <c r="L202" s="8"/>
    </row>
    <row r="203" spans="4:12" x14ac:dyDescent="0.3">
      <c r="D203" s="12" t="s">
        <v>64</v>
      </c>
      <c r="E203" s="10">
        <f>ecuaquimica!I201</f>
        <v>0</v>
      </c>
      <c r="H203" s="8"/>
      <c r="I203" s="8"/>
      <c r="J203" s="9"/>
      <c r="K203" s="8"/>
      <c r="L203" s="8"/>
    </row>
    <row r="204" spans="4:12" x14ac:dyDescent="0.3">
      <c r="D204" s="12" t="s">
        <v>65</v>
      </c>
      <c r="E204" s="10">
        <f>aldia!L207</f>
        <v>0</v>
      </c>
      <c r="H204" s="8"/>
      <c r="I204" s="8"/>
      <c r="J204" s="9"/>
      <c r="K204" s="8"/>
      <c r="L204" s="8"/>
    </row>
    <row r="205" spans="4:12" x14ac:dyDescent="0.3">
      <c r="D205" s="12" t="s">
        <v>66</v>
      </c>
      <c r="E205" s="10">
        <f>'plasticos Ester'!I215</f>
        <v>0</v>
      </c>
      <c r="H205" s="8"/>
      <c r="I205" s="8"/>
      <c r="J205" s="9"/>
      <c r="K205" s="8"/>
      <c r="L205" s="8"/>
    </row>
    <row r="206" spans="4:12" x14ac:dyDescent="0.3">
      <c r="D206" s="12" t="s">
        <v>85</v>
      </c>
      <c r="E206" s="10">
        <f>'OTROS CLIENTES '!J208</f>
        <v>0</v>
      </c>
      <c r="H206" s="8"/>
      <c r="I206" s="8"/>
      <c r="J206" s="9"/>
      <c r="K206" s="8"/>
      <c r="L206" s="8"/>
    </row>
    <row r="207" spans="4:12" x14ac:dyDescent="0.3">
      <c r="D207" s="12" t="s">
        <v>86</v>
      </c>
      <c r="E207" s="10">
        <f>'OTROS CLIENTES 2.'!J208</f>
        <v>0</v>
      </c>
      <c r="H207" s="8"/>
      <c r="I207" s="8"/>
      <c r="J207" s="9"/>
      <c r="K207" s="8"/>
      <c r="L207" s="8"/>
    </row>
    <row r="208" spans="4:12" x14ac:dyDescent="0.3">
      <c r="D208" s="12" t="s">
        <v>85</v>
      </c>
      <c r="E208" s="10">
        <f>empetrans!J208</f>
        <v>0</v>
      </c>
      <c r="H208" s="8"/>
      <c r="I208" s="8"/>
      <c r="J208" s="9"/>
      <c r="K208" s="8"/>
      <c r="L208" s="8"/>
    </row>
    <row r="209" spans="4:12" x14ac:dyDescent="0.3">
      <c r="D209" s="12" t="s">
        <v>85</v>
      </c>
      <c r="E209" s="10">
        <f>'Dream fig'!J208</f>
        <v>0</v>
      </c>
      <c r="H209" s="8"/>
      <c r="I209" s="8"/>
      <c r="J209" s="9"/>
      <c r="K209" s="8"/>
      <c r="L209" s="8"/>
    </row>
    <row r="210" spans="4:12" x14ac:dyDescent="0.3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3">
      <c r="D211" s="12"/>
      <c r="E211" s="10"/>
      <c r="H211" s="8"/>
      <c r="I211" s="8"/>
      <c r="J211" s="9"/>
      <c r="K211" s="8"/>
      <c r="L211" s="8"/>
    </row>
    <row r="212" spans="4:12" x14ac:dyDescent="0.3">
      <c r="D212" s="12"/>
      <c r="E212" s="10"/>
      <c r="H212" s="8"/>
      <c r="I212" s="8"/>
      <c r="J212" s="9"/>
      <c r="K212" s="8"/>
      <c r="L212" s="8"/>
    </row>
    <row r="213" spans="4:12" x14ac:dyDescent="0.3">
      <c r="D213" s="12"/>
      <c r="E213" s="10"/>
      <c r="H213" s="8"/>
      <c r="I213" s="8"/>
      <c r="J213" s="9"/>
      <c r="K213" s="8"/>
      <c r="L213" s="8"/>
    </row>
    <row r="214" spans="4:12" x14ac:dyDescent="0.3">
      <c r="D214" s="66"/>
      <c r="E214" s="67"/>
      <c r="H214" s="8"/>
      <c r="I214" s="8"/>
      <c r="J214" s="9"/>
      <c r="K214" s="8"/>
      <c r="L214" s="8"/>
    </row>
    <row r="215" spans="4:12" x14ac:dyDescent="0.3">
      <c r="D215" s="230" t="s">
        <v>67</v>
      </c>
      <c r="E215" s="232">
        <f>SUM(E193:E213)</f>
        <v>0</v>
      </c>
      <c r="H215" s="225" t="s">
        <v>40</v>
      </c>
      <c r="I215" s="226"/>
      <c r="J215" s="65">
        <f>SUM(J192:J214)</f>
        <v>0</v>
      </c>
      <c r="K215" s="8"/>
      <c r="L215" s="8"/>
    </row>
    <row r="216" spans="4:12" x14ac:dyDescent="0.3">
      <c r="D216" s="231"/>
      <c r="E216" s="233"/>
    </row>
    <row r="219" spans="4:12" x14ac:dyDescent="0.3">
      <c r="I219" s="227" t="s">
        <v>46</v>
      </c>
      <c r="J219" s="227"/>
      <c r="K219" s="227"/>
    </row>
    <row r="220" spans="4:12" x14ac:dyDescent="0.3">
      <c r="D220" s="64" t="s">
        <v>46</v>
      </c>
      <c r="H220" s="228" t="s">
        <v>93</v>
      </c>
      <c r="I220" s="228"/>
      <c r="J220" s="228"/>
      <c r="K220" s="228"/>
      <c r="L220" s="228"/>
    </row>
    <row r="221" spans="4:12" x14ac:dyDescent="0.3">
      <c r="D221" s="229" t="s">
        <v>93</v>
      </c>
      <c r="E221" s="229"/>
      <c r="H221" s="52" t="s">
        <v>26</v>
      </c>
      <c r="I221" s="52" t="s">
        <v>47</v>
      </c>
      <c r="J221" s="52" t="s">
        <v>7</v>
      </c>
      <c r="K221" s="52" t="s">
        <v>48</v>
      </c>
      <c r="L221" s="52"/>
    </row>
    <row r="222" spans="4:12" x14ac:dyDescent="0.3">
      <c r="D222" s="35" t="s">
        <v>49</v>
      </c>
      <c r="E222" s="35" t="s">
        <v>50</v>
      </c>
      <c r="H222" s="8"/>
      <c r="I222" s="8" t="s">
        <v>51</v>
      </c>
      <c r="J222" s="9"/>
      <c r="K222" s="8"/>
      <c r="L222" s="8"/>
    </row>
    <row r="223" spans="4:12" x14ac:dyDescent="0.3">
      <c r="D223" s="53" t="s">
        <v>52</v>
      </c>
      <c r="E223" s="45">
        <f>mensualidades!G233</f>
        <v>0</v>
      </c>
      <c r="H223" s="8"/>
      <c r="I223" s="8" t="s">
        <v>53</v>
      </c>
      <c r="J223" s="9"/>
      <c r="K223" s="8"/>
      <c r="L223" s="8"/>
    </row>
    <row r="224" spans="4:12" x14ac:dyDescent="0.3">
      <c r="D224" s="12" t="s">
        <v>54</v>
      </c>
      <c r="E224" s="10">
        <f>agripac!J266</f>
        <v>0</v>
      </c>
      <c r="H224" s="8"/>
      <c r="I224" s="8" t="s">
        <v>55</v>
      </c>
      <c r="J224" s="9"/>
      <c r="K224" s="8"/>
      <c r="L224" s="8"/>
    </row>
    <row r="225" spans="4:12" x14ac:dyDescent="0.3">
      <c r="D225" s="12" t="s">
        <v>21</v>
      </c>
      <c r="E225" s="10">
        <f>'yupi '!I265</f>
        <v>0</v>
      </c>
      <c r="H225" s="8"/>
      <c r="I225" s="8" t="s">
        <v>56</v>
      </c>
      <c r="J225" s="9"/>
      <c r="K225" s="8"/>
      <c r="L225" s="8"/>
    </row>
    <row r="226" spans="4:12" x14ac:dyDescent="0.3">
      <c r="D226" s="12" t="s">
        <v>57</v>
      </c>
      <c r="E226" s="10">
        <f>inpaecsa!I250</f>
        <v>0</v>
      </c>
      <c r="H226" s="8"/>
      <c r="I226" s="8" t="s">
        <v>58</v>
      </c>
      <c r="J226" s="9"/>
      <c r="K226" s="8"/>
      <c r="L226" s="8"/>
    </row>
    <row r="227" spans="4:12" x14ac:dyDescent="0.3">
      <c r="D227" s="12" t="s">
        <v>59</v>
      </c>
      <c r="E227" s="10">
        <f>familia!J236</f>
        <v>0</v>
      </c>
      <c r="H227" s="8"/>
      <c r="I227" s="8"/>
      <c r="J227" s="9"/>
      <c r="K227" s="8"/>
      <c r="L227" s="8"/>
    </row>
    <row r="228" spans="4:12" x14ac:dyDescent="0.3">
      <c r="D228" s="12" t="s">
        <v>60</v>
      </c>
      <c r="E228" s="10">
        <f>yobel!J236</f>
        <v>0</v>
      </c>
      <c r="H228" s="8"/>
      <c r="I228" s="8"/>
      <c r="J228" s="9"/>
      <c r="K228" s="8"/>
      <c r="L228" s="8"/>
    </row>
    <row r="229" spans="4:12" x14ac:dyDescent="0.3">
      <c r="D229" s="12" t="s">
        <v>61</v>
      </c>
      <c r="E229" s="10">
        <f>holtrans!J227</f>
        <v>0</v>
      </c>
      <c r="H229" s="8"/>
      <c r="I229" s="8"/>
      <c r="J229" s="9"/>
      <c r="K229" s="8"/>
      <c r="L229" s="8"/>
    </row>
    <row r="230" spans="4:12" x14ac:dyDescent="0.3">
      <c r="D230" s="12" t="s">
        <v>62</v>
      </c>
      <c r="E230" s="10">
        <f>nestle!I275</f>
        <v>0</v>
      </c>
      <c r="H230" s="8"/>
      <c r="I230" s="8"/>
      <c r="J230" s="9"/>
      <c r="K230" s="8"/>
      <c r="L230" s="8"/>
    </row>
    <row r="231" spans="4:12" x14ac:dyDescent="0.3">
      <c r="D231" s="12" t="s">
        <v>63</v>
      </c>
      <c r="E231" s="10">
        <f>'detergente '!I229</f>
        <v>0</v>
      </c>
      <c r="H231" s="8"/>
      <c r="I231" s="8"/>
      <c r="J231" s="9"/>
      <c r="K231" s="8"/>
      <c r="L231" s="8"/>
    </row>
    <row r="232" spans="4:12" x14ac:dyDescent="0.3">
      <c r="D232" s="12" t="s">
        <v>37</v>
      </c>
      <c r="E232" s="10">
        <f>PARAISO!J229</f>
        <v>0</v>
      </c>
      <c r="H232" s="8"/>
      <c r="I232" s="8"/>
      <c r="J232" s="9"/>
      <c r="K232" s="8"/>
      <c r="L232" s="8"/>
    </row>
    <row r="233" spans="4:12" x14ac:dyDescent="0.3">
      <c r="D233" s="12" t="s">
        <v>64</v>
      </c>
      <c r="E233" s="10">
        <f>ecuaquimica!I231</f>
        <v>0</v>
      </c>
      <c r="H233" s="8"/>
      <c r="I233" s="8"/>
      <c r="J233" s="9"/>
      <c r="K233" s="8"/>
      <c r="L233" s="8"/>
    </row>
    <row r="234" spans="4:12" x14ac:dyDescent="0.3">
      <c r="D234" s="12" t="s">
        <v>65</v>
      </c>
      <c r="E234" s="10">
        <f>aldia!L237</f>
        <v>0</v>
      </c>
      <c r="H234" s="8"/>
      <c r="I234" s="8"/>
      <c r="J234" s="9"/>
      <c r="K234" s="8"/>
      <c r="L234" s="8"/>
    </row>
    <row r="235" spans="4:12" x14ac:dyDescent="0.3">
      <c r="D235" s="12" t="s">
        <v>66</v>
      </c>
      <c r="E235" s="10">
        <f>'plasticos Ester'!I245</f>
        <v>0</v>
      </c>
      <c r="H235" s="8"/>
      <c r="I235" s="8"/>
      <c r="J235" s="9"/>
      <c r="K235" s="8"/>
      <c r="L235" s="8"/>
    </row>
    <row r="236" spans="4:12" x14ac:dyDescent="0.3">
      <c r="D236" s="12" t="s">
        <v>85</v>
      </c>
      <c r="E236" s="10">
        <f>'OTROS CLIENTES '!J238</f>
        <v>0</v>
      </c>
      <c r="H236" s="8"/>
      <c r="I236" s="8"/>
      <c r="J236" s="9"/>
      <c r="K236" s="8"/>
      <c r="L236" s="8"/>
    </row>
    <row r="237" spans="4:12" x14ac:dyDescent="0.3">
      <c r="D237" s="12" t="s">
        <v>86</v>
      </c>
      <c r="E237" s="10">
        <f>'OTROS CLIENTES 2.'!J238</f>
        <v>0</v>
      </c>
      <c r="H237" s="8"/>
      <c r="I237" s="8"/>
      <c r="J237" s="9"/>
      <c r="K237" s="8"/>
      <c r="L237" s="8"/>
    </row>
    <row r="238" spans="4:12" x14ac:dyDescent="0.3">
      <c r="D238" s="12" t="s">
        <v>85</v>
      </c>
      <c r="E238" s="10">
        <f>empetrans!J238</f>
        <v>0</v>
      </c>
      <c r="H238" s="8"/>
      <c r="I238" s="8"/>
      <c r="J238" s="9"/>
      <c r="K238" s="8"/>
      <c r="L238" s="8"/>
    </row>
    <row r="239" spans="4:12" x14ac:dyDescent="0.3">
      <c r="D239" s="12" t="s">
        <v>85</v>
      </c>
      <c r="E239" s="10">
        <f>'Dream fig'!J238</f>
        <v>0</v>
      </c>
      <c r="H239" s="8"/>
      <c r="I239" s="8"/>
      <c r="J239" s="9"/>
      <c r="K239" s="8"/>
      <c r="L239" s="8"/>
    </row>
    <row r="240" spans="4:12" x14ac:dyDescent="0.3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3">
      <c r="D241" s="12"/>
      <c r="E241" s="10"/>
      <c r="H241" s="8"/>
      <c r="I241" s="8"/>
      <c r="J241" s="9"/>
      <c r="K241" s="8"/>
      <c r="L241" s="8"/>
    </row>
    <row r="242" spans="4:12" x14ac:dyDescent="0.3">
      <c r="D242" s="12"/>
      <c r="E242" s="10"/>
      <c r="H242" s="8"/>
      <c r="I242" s="8"/>
      <c r="J242" s="9"/>
      <c r="K242" s="8"/>
      <c r="L242" s="8"/>
    </row>
    <row r="243" spans="4:12" x14ac:dyDescent="0.3">
      <c r="D243" s="12"/>
      <c r="E243" s="10"/>
      <c r="H243" s="8"/>
      <c r="I243" s="8"/>
      <c r="J243" s="9"/>
      <c r="K243" s="8"/>
      <c r="L243" s="8"/>
    </row>
    <row r="244" spans="4:12" x14ac:dyDescent="0.3">
      <c r="D244" s="66"/>
      <c r="E244" s="67"/>
      <c r="H244" s="8"/>
      <c r="I244" s="8"/>
      <c r="J244" s="9"/>
      <c r="K244" s="8"/>
      <c r="L244" s="8"/>
    </row>
    <row r="245" spans="4:12" x14ac:dyDescent="0.3">
      <c r="D245" s="230" t="s">
        <v>67</v>
      </c>
      <c r="E245" s="232">
        <f>SUM(E223:E243)</f>
        <v>0</v>
      </c>
      <c r="H245" s="225" t="s">
        <v>40</v>
      </c>
      <c r="I245" s="226"/>
      <c r="J245" s="65">
        <f>SUM(J222:J244)</f>
        <v>0</v>
      </c>
      <c r="K245" s="8"/>
      <c r="L245" s="8"/>
    </row>
    <row r="246" spans="4:12" x14ac:dyDescent="0.3">
      <c r="D246" s="231"/>
      <c r="E246" s="233"/>
    </row>
    <row r="249" spans="4:12" x14ac:dyDescent="0.3">
      <c r="I249" s="227" t="s">
        <v>46</v>
      </c>
      <c r="J249" s="227"/>
      <c r="K249" s="227"/>
    </row>
    <row r="250" spans="4:12" x14ac:dyDescent="0.3">
      <c r="D250" s="64" t="s">
        <v>46</v>
      </c>
      <c r="H250" s="228" t="s">
        <v>94</v>
      </c>
      <c r="I250" s="228"/>
      <c r="J250" s="228"/>
      <c r="K250" s="228"/>
      <c r="L250" s="228"/>
    </row>
    <row r="251" spans="4:12" x14ac:dyDescent="0.3">
      <c r="D251" s="229" t="s">
        <v>94</v>
      </c>
      <c r="E251" s="229"/>
      <c r="H251" s="52" t="s">
        <v>26</v>
      </c>
      <c r="I251" s="52" t="s">
        <v>47</v>
      </c>
      <c r="J251" s="52" t="s">
        <v>7</v>
      </c>
      <c r="K251" s="52" t="s">
        <v>48</v>
      </c>
      <c r="L251" s="52"/>
    </row>
    <row r="252" spans="4:12" x14ac:dyDescent="0.3">
      <c r="D252" s="35" t="s">
        <v>49</v>
      </c>
      <c r="E252" s="35" t="s">
        <v>50</v>
      </c>
      <c r="H252" s="8"/>
      <c r="I252" s="8" t="s">
        <v>51</v>
      </c>
      <c r="J252" s="9"/>
      <c r="K252" s="8"/>
      <c r="L252" s="8"/>
    </row>
    <row r="253" spans="4:12" x14ac:dyDescent="0.3">
      <c r="D253" s="53" t="s">
        <v>52</v>
      </c>
      <c r="E253" s="45">
        <f>mensualidades!G263</f>
        <v>0</v>
      </c>
      <c r="H253" s="8"/>
      <c r="I253" s="8" t="s">
        <v>53</v>
      </c>
      <c r="J253" s="9"/>
      <c r="K253" s="8"/>
      <c r="L253" s="8"/>
    </row>
    <row r="254" spans="4:12" x14ac:dyDescent="0.3">
      <c r="D254" s="12" t="s">
        <v>54</v>
      </c>
      <c r="E254" s="10">
        <f>agripac!J296</f>
        <v>0</v>
      </c>
      <c r="H254" s="8"/>
      <c r="I254" s="8" t="s">
        <v>55</v>
      </c>
      <c r="J254" s="9"/>
      <c r="K254" s="8"/>
      <c r="L254" s="8"/>
    </row>
    <row r="255" spans="4:12" x14ac:dyDescent="0.3">
      <c r="D255" s="12" t="s">
        <v>21</v>
      </c>
      <c r="E255" s="10" t="str">
        <f>'yupi '!I295</f>
        <v>VALOR A PAGAR</v>
      </c>
      <c r="H255" s="8"/>
      <c r="I255" s="8" t="s">
        <v>56</v>
      </c>
      <c r="J255" s="9"/>
      <c r="K255" s="8"/>
      <c r="L255" s="8"/>
    </row>
    <row r="256" spans="4:12" x14ac:dyDescent="0.3">
      <c r="D256" s="12" t="s">
        <v>57</v>
      </c>
      <c r="E256" s="10">
        <f>inpaecsa!I280</f>
        <v>0</v>
      </c>
      <c r="H256" s="8"/>
      <c r="I256" s="8" t="s">
        <v>58</v>
      </c>
      <c r="J256" s="9"/>
      <c r="K256" s="8"/>
      <c r="L256" s="8"/>
    </row>
    <row r="257" spans="4:12" x14ac:dyDescent="0.3">
      <c r="D257" s="12" t="s">
        <v>59</v>
      </c>
      <c r="E257" s="10">
        <f>familia!J266</f>
        <v>0</v>
      </c>
      <c r="H257" s="8"/>
      <c r="I257" s="8"/>
      <c r="J257" s="9"/>
      <c r="K257" s="8"/>
      <c r="L257" s="8"/>
    </row>
    <row r="258" spans="4:12" x14ac:dyDescent="0.3">
      <c r="D258" s="12" t="s">
        <v>60</v>
      </c>
      <c r="E258" s="10">
        <f>yobel!J266</f>
        <v>0</v>
      </c>
      <c r="H258" s="8"/>
      <c r="I258" s="8"/>
      <c r="J258" s="9"/>
      <c r="K258" s="8"/>
      <c r="L258" s="8"/>
    </row>
    <row r="259" spans="4:12" x14ac:dyDescent="0.3">
      <c r="D259" s="12" t="s">
        <v>61</v>
      </c>
      <c r="E259" s="10">
        <f>holtrans!J257</f>
        <v>0</v>
      </c>
      <c r="H259" s="8"/>
      <c r="I259" s="8"/>
      <c r="J259" s="9"/>
      <c r="K259" s="8"/>
      <c r="L259" s="8"/>
    </row>
    <row r="260" spans="4:12" x14ac:dyDescent="0.3">
      <c r="D260" s="12" t="s">
        <v>62</v>
      </c>
      <c r="E260" s="10">
        <f>nestle!I305</f>
        <v>0</v>
      </c>
      <c r="H260" s="8"/>
      <c r="I260" s="8"/>
      <c r="J260" s="9"/>
      <c r="K260" s="8"/>
      <c r="L260" s="8"/>
    </row>
    <row r="261" spans="4:12" x14ac:dyDescent="0.3">
      <c r="D261" s="12" t="s">
        <v>63</v>
      </c>
      <c r="E261" s="10">
        <f>'detergente '!I259</f>
        <v>0</v>
      </c>
      <c r="H261" s="8"/>
      <c r="I261" s="8"/>
      <c r="J261" s="9"/>
      <c r="K261" s="8"/>
      <c r="L261" s="8"/>
    </row>
    <row r="262" spans="4:12" x14ac:dyDescent="0.3">
      <c r="D262" s="12" t="s">
        <v>37</v>
      </c>
      <c r="E262" s="10">
        <f>PARAISO!J259</f>
        <v>0</v>
      </c>
      <c r="H262" s="8"/>
      <c r="I262" s="8"/>
      <c r="J262" s="9"/>
      <c r="K262" s="8"/>
      <c r="L262" s="8"/>
    </row>
    <row r="263" spans="4:12" x14ac:dyDescent="0.3">
      <c r="D263" s="12" t="s">
        <v>64</v>
      </c>
      <c r="E263" s="10">
        <f>ecuaquimica!I261</f>
        <v>0</v>
      </c>
      <c r="H263" s="8"/>
      <c r="I263" s="8"/>
      <c r="J263" s="9"/>
      <c r="K263" s="8"/>
      <c r="L263" s="8"/>
    </row>
    <row r="264" spans="4:12" x14ac:dyDescent="0.3">
      <c r="D264" s="12" t="s">
        <v>65</v>
      </c>
      <c r="E264" s="10">
        <f>aldia!L267</f>
        <v>0</v>
      </c>
      <c r="H264" s="8"/>
      <c r="I264" s="8"/>
      <c r="J264" s="9"/>
      <c r="K264" s="8"/>
      <c r="L264" s="8"/>
    </row>
    <row r="265" spans="4:12" x14ac:dyDescent="0.3">
      <c r="D265" s="12" t="s">
        <v>66</v>
      </c>
      <c r="E265" s="10">
        <f>'plasticos Ester'!I275</f>
        <v>0</v>
      </c>
      <c r="H265" s="8"/>
      <c r="I265" s="8"/>
      <c r="J265" s="9"/>
      <c r="K265" s="8"/>
      <c r="L265" s="8"/>
    </row>
    <row r="266" spans="4:12" x14ac:dyDescent="0.3">
      <c r="D266" s="12" t="s">
        <v>85</v>
      </c>
      <c r="E266" s="10">
        <f>'OTROS CLIENTES '!J268</f>
        <v>0</v>
      </c>
      <c r="H266" s="8"/>
      <c r="I266" s="8"/>
      <c r="J266" s="9"/>
      <c r="K266" s="8"/>
      <c r="L266" s="8"/>
    </row>
    <row r="267" spans="4:12" x14ac:dyDescent="0.3">
      <c r="D267" s="12" t="s">
        <v>86</v>
      </c>
      <c r="E267" s="10">
        <f>'OTROS CLIENTES 2.'!J268</f>
        <v>0</v>
      </c>
      <c r="H267" s="8"/>
      <c r="I267" s="8"/>
      <c r="J267" s="9"/>
      <c r="K267" s="8"/>
      <c r="L267" s="8"/>
    </row>
    <row r="268" spans="4:12" x14ac:dyDescent="0.3">
      <c r="D268" s="12" t="s">
        <v>85</v>
      </c>
      <c r="E268" s="10">
        <f>empetrans!J268</f>
        <v>0</v>
      </c>
      <c r="H268" s="8"/>
      <c r="I268" s="8"/>
      <c r="J268" s="9"/>
      <c r="K268" s="8"/>
      <c r="L268" s="8"/>
    </row>
    <row r="269" spans="4:12" x14ac:dyDescent="0.3">
      <c r="D269" s="12" t="s">
        <v>85</v>
      </c>
      <c r="E269" s="10">
        <f>'Dream fig'!J268</f>
        <v>0</v>
      </c>
      <c r="H269" s="8"/>
      <c r="I269" s="8"/>
      <c r="J269" s="9"/>
      <c r="K269" s="8"/>
      <c r="L269" s="8"/>
    </row>
    <row r="270" spans="4:12" x14ac:dyDescent="0.3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3">
      <c r="D271" s="12"/>
      <c r="E271" s="10"/>
      <c r="H271" s="8"/>
      <c r="I271" s="8"/>
      <c r="J271" s="9"/>
      <c r="K271" s="8"/>
      <c r="L271" s="8"/>
    </row>
    <row r="272" spans="4:12" x14ac:dyDescent="0.3">
      <c r="D272" s="12"/>
      <c r="E272" s="10"/>
      <c r="H272" s="8"/>
      <c r="I272" s="8"/>
      <c r="J272" s="9"/>
      <c r="K272" s="8"/>
      <c r="L272" s="8"/>
    </row>
    <row r="273" spans="4:12" x14ac:dyDescent="0.3">
      <c r="D273" s="12"/>
      <c r="E273" s="10"/>
      <c r="H273" s="8"/>
      <c r="I273" s="8"/>
      <c r="J273" s="9"/>
      <c r="K273" s="8"/>
      <c r="L273" s="8"/>
    </row>
    <row r="274" spans="4:12" x14ac:dyDescent="0.3">
      <c r="D274" s="66"/>
      <c r="E274" s="67"/>
      <c r="H274" s="8"/>
      <c r="I274" s="8"/>
      <c r="J274" s="9"/>
      <c r="K274" s="8"/>
      <c r="L274" s="8"/>
    </row>
    <row r="275" spans="4:12" x14ac:dyDescent="0.3">
      <c r="D275" s="230" t="s">
        <v>67</v>
      </c>
      <c r="E275" s="232">
        <f>SUM(E253:E273)</f>
        <v>0</v>
      </c>
      <c r="H275" s="225" t="s">
        <v>40</v>
      </c>
      <c r="I275" s="226"/>
      <c r="J275" s="65">
        <f>SUM(J252:J274)</f>
        <v>0</v>
      </c>
      <c r="K275" s="8"/>
      <c r="L275" s="8"/>
    </row>
    <row r="276" spans="4:12" x14ac:dyDescent="0.3">
      <c r="D276" s="231"/>
      <c r="E276" s="233"/>
    </row>
    <row r="280" spans="4:12" x14ac:dyDescent="0.3">
      <c r="I280" s="227" t="s">
        <v>46</v>
      </c>
      <c r="J280" s="227"/>
      <c r="K280" s="227"/>
    </row>
    <row r="281" spans="4:12" x14ac:dyDescent="0.3">
      <c r="D281" s="64" t="s">
        <v>46</v>
      </c>
      <c r="H281" s="228" t="s">
        <v>99</v>
      </c>
      <c r="I281" s="228"/>
      <c r="J281" s="228"/>
      <c r="K281" s="228"/>
      <c r="L281" s="228"/>
    </row>
    <row r="282" spans="4:12" x14ac:dyDescent="0.3">
      <c r="D282" s="229" t="s">
        <v>99</v>
      </c>
      <c r="E282" s="229"/>
      <c r="H282" s="52" t="s">
        <v>26</v>
      </c>
      <c r="I282" s="52" t="s">
        <v>47</v>
      </c>
      <c r="J282" s="52" t="s">
        <v>7</v>
      </c>
      <c r="K282" s="52" t="s">
        <v>48</v>
      </c>
      <c r="L282" s="52"/>
    </row>
    <row r="283" spans="4:12" x14ac:dyDescent="0.3">
      <c r="D283" s="35" t="s">
        <v>49</v>
      </c>
      <c r="E283" s="35" t="s">
        <v>50</v>
      </c>
      <c r="H283" s="8"/>
      <c r="I283" s="8" t="s">
        <v>51</v>
      </c>
      <c r="J283" s="9"/>
      <c r="K283" s="8"/>
      <c r="L283" s="8"/>
    </row>
    <row r="284" spans="4:12" x14ac:dyDescent="0.3">
      <c r="D284" s="53" t="s">
        <v>52</v>
      </c>
      <c r="E284" s="45">
        <f>mensualidades!G294</f>
        <v>0</v>
      </c>
      <c r="H284" s="8"/>
      <c r="I284" s="8" t="s">
        <v>53</v>
      </c>
      <c r="J284" s="9"/>
      <c r="K284" s="8"/>
      <c r="L284" s="8"/>
    </row>
    <row r="285" spans="4:12" x14ac:dyDescent="0.3">
      <c r="D285" s="12" t="s">
        <v>54</v>
      </c>
      <c r="E285" s="10">
        <f>agripac!J327</f>
        <v>0</v>
      </c>
      <c r="H285" s="8"/>
      <c r="I285" s="8" t="s">
        <v>55</v>
      </c>
      <c r="J285" s="9"/>
      <c r="K285" s="8"/>
      <c r="L285" s="8"/>
    </row>
    <row r="286" spans="4:12" x14ac:dyDescent="0.3">
      <c r="D286" s="12" t="s">
        <v>21</v>
      </c>
      <c r="E286" s="10">
        <f>'yupi '!I326</f>
        <v>0</v>
      </c>
      <c r="H286" s="8"/>
      <c r="I286" s="8" t="s">
        <v>56</v>
      </c>
      <c r="J286" s="9"/>
      <c r="K286" s="8"/>
      <c r="L286" s="8"/>
    </row>
    <row r="287" spans="4:12" x14ac:dyDescent="0.3">
      <c r="D287" s="12" t="s">
        <v>57</v>
      </c>
      <c r="E287" s="10">
        <f>inpaecsa!I311</f>
        <v>0</v>
      </c>
      <c r="H287" s="8"/>
      <c r="I287" s="8" t="s">
        <v>58</v>
      </c>
      <c r="J287" s="9"/>
      <c r="K287" s="8"/>
      <c r="L287" s="8"/>
    </row>
    <row r="288" spans="4:12" x14ac:dyDescent="0.3">
      <c r="D288" s="12" t="s">
        <v>59</v>
      </c>
      <c r="E288" s="10">
        <f>familia!J297</f>
        <v>0</v>
      </c>
      <c r="H288" s="8"/>
      <c r="I288" s="8"/>
      <c r="J288" s="9"/>
      <c r="K288" s="8"/>
      <c r="L288" s="8"/>
    </row>
    <row r="289" spans="4:12" x14ac:dyDescent="0.3">
      <c r="D289" s="12" t="s">
        <v>60</v>
      </c>
      <c r="E289" s="10">
        <f>yobel!J297</f>
        <v>0</v>
      </c>
      <c r="H289" s="8"/>
      <c r="I289" s="8"/>
      <c r="J289" s="9"/>
      <c r="K289" s="8"/>
      <c r="L289" s="8"/>
    </row>
    <row r="290" spans="4:12" x14ac:dyDescent="0.3">
      <c r="D290" s="12" t="s">
        <v>61</v>
      </c>
      <c r="E290" s="10">
        <f>holtrans!J288</f>
        <v>0</v>
      </c>
      <c r="H290" s="8"/>
      <c r="I290" s="8"/>
      <c r="J290" s="9"/>
      <c r="K290" s="8"/>
      <c r="L290" s="8"/>
    </row>
    <row r="291" spans="4:12" x14ac:dyDescent="0.3">
      <c r="D291" s="12" t="s">
        <v>62</v>
      </c>
      <c r="E291" s="10">
        <f>nestle!I336</f>
        <v>0</v>
      </c>
      <c r="H291" s="8"/>
      <c r="I291" s="8"/>
      <c r="J291" s="9"/>
      <c r="K291" s="8"/>
      <c r="L291" s="8"/>
    </row>
    <row r="292" spans="4:12" x14ac:dyDescent="0.3">
      <c r="D292" s="12" t="s">
        <v>63</v>
      </c>
      <c r="E292" s="10">
        <f>'detergente '!I290</f>
        <v>0</v>
      </c>
      <c r="H292" s="8"/>
      <c r="I292" s="8"/>
      <c r="J292" s="9"/>
      <c r="K292" s="8"/>
      <c r="L292" s="8"/>
    </row>
    <row r="293" spans="4:12" x14ac:dyDescent="0.3">
      <c r="D293" s="12" t="s">
        <v>37</v>
      </c>
      <c r="E293" s="10">
        <f>PARAISO!J290</f>
        <v>0</v>
      </c>
      <c r="H293" s="8"/>
      <c r="I293" s="8"/>
      <c r="J293" s="9"/>
      <c r="K293" s="8"/>
      <c r="L293" s="8"/>
    </row>
    <row r="294" spans="4:12" x14ac:dyDescent="0.3">
      <c r="D294" s="12" t="s">
        <v>64</v>
      </c>
      <c r="E294" s="10">
        <f>ecuaquimica!I292</f>
        <v>0</v>
      </c>
      <c r="H294" s="8"/>
      <c r="I294" s="8"/>
      <c r="J294" s="9"/>
      <c r="K294" s="8"/>
      <c r="L294" s="8"/>
    </row>
    <row r="295" spans="4:12" x14ac:dyDescent="0.3">
      <c r="D295" s="12" t="s">
        <v>65</v>
      </c>
      <c r="E295" s="10">
        <f>aldia!L298</f>
        <v>0</v>
      </c>
      <c r="H295" s="8"/>
      <c r="I295" s="8"/>
      <c r="J295" s="9"/>
      <c r="K295" s="8"/>
      <c r="L295" s="8"/>
    </row>
    <row r="296" spans="4:12" x14ac:dyDescent="0.3">
      <c r="D296" s="12" t="s">
        <v>66</v>
      </c>
      <c r="E296" s="10">
        <f>'plasticos Ester'!I306</f>
        <v>0</v>
      </c>
      <c r="H296" s="8"/>
      <c r="I296" s="8"/>
      <c r="J296" s="9"/>
      <c r="K296" s="8"/>
      <c r="L296" s="8"/>
    </row>
    <row r="297" spans="4:12" x14ac:dyDescent="0.3">
      <c r="D297" s="12" t="s">
        <v>85</v>
      </c>
      <c r="E297" s="10">
        <f>'OTROS CLIENTES '!J299</f>
        <v>0</v>
      </c>
      <c r="H297" s="8"/>
      <c r="I297" s="8"/>
      <c r="J297" s="9"/>
      <c r="K297" s="8"/>
      <c r="L297" s="8"/>
    </row>
    <row r="298" spans="4:12" x14ac:dyDescent="0.3">
      <c r="D298" s="12" t="s">
        <v>86</v>
      </c>
      <c r="E298" s="10">
        <f>'OTROS CLIENTES 2.'!J299</f>
        <v>0</v>
      </c>
      <c r="H298" s="8"/>
      <c r="I298" s="8"/>
      <c r="J298" s="9"/>
      <c r="K298" s="8"/>
      <c r="L298" s="8"/>
    </row>
    <row r="299" spans="4:12" x14ac:dyDescent="0.3">
      <c r="D299" s="12" t="s">
        <v>85</v>
      </c>
      <c r="E299" s="10">
        <f>empetrans!J299</f>
        <v>0</v>
      </c>
      <c r="H299" s="8"/>
      <c r="I299" s="8"/>
      <c r="J299" s="9"/>
      <c r="K299" s="8"/>
      <c r="L299" s="8"/>
    </row>
    <row r="300" spans="4:12" x14ac:dyDescent="0.3">
      <c r="D300" s="12" t="s">
        <v>85</v>
      </c>
      <c r="E300" s="10">
        <f>'Dream fig'!J299</f>
        <v>0</v>
      </c>
      <c r="H300" s="8"/>
      <c r="I300" s="8"/>
      <c r="J300" s="9"/>
      <c r="K300" s="8"/>
      <c r="L300" s="8"/>
    </row>
    <row r="301" spans="4:12" x14ac:dyDescent="0.3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3">
      <c r="D302" s="12"/>
      <c r="E302" s="10"/>
      <c r="H302" s="8"/>
      <c r="I302" s="8"/>
      <c r="J302" s="9"/>
      <c r="K302" s="8"/>
      <c r="L302" s="8"/>
    </row>
    <row r="303" spans="4:12" x14ac:dyDescent="0.3">
      <c r="D303" s="12"/>
      <c r="E303" s="10"/>
      <c r="H303" s="8"/>
      <c r="I303" s="8"/>
      <c r="J303" s="9"/>
      <c r="K303" s="8"/>
      <c r="L303" s="8"/>
    </row>
    <row r="304" spans="4:12" x14ac:dyDescent="0.3">
      <c r="D304" s="12"/>
      <c r="E304" s="10"/>
      <c r="H304" s="8"/>
      <c r="I304" s="8"/>
      <c r="J304" s="9"/>
      <c r="K304" s="8"/>
      <c r="L304" s="8"/>
    </row>
    <row r="305" spans="4:12" x14ac:dyDescent="0.3">
      <c r="D305" s="66"/>
      <c r="E305" s="67"/>
      <c r="H305" s="8"/>
      <c r="I305" s="8"/>
      <c r="J305" s="9"/>
      <c r="K305" s="8"/>
      <c r="L305" s="8"/>
    </row>
    <row r="306" spans="4:12" x14ac:dyDescent="0.3">
      <c r="D306" s="230" t="s">
        <v>67</v>
      </c>
      <c r="E306" s="232">
        <f>SUM(E284:E304)</f>
        <v>0</v>
      </c>
      <c r="H306" s="225" t="s">
        <v>40</v>
      </c>
      <c r="I306" s="226"/>
      <c r="J306" s="65">
        <f>SUM(J283:J305)</f>
        <v>0</v>
      </c>
      <c r="K306" s="8"/>
      <c r="L306" s="8"/>
    </row>
    <row r="307" spans="4:12" x14ac:dyDescent="0.3">
      <c r="D307" s="231"/>
      <c r="E307" s="233"/>
    </row>
    <row r="311" spans="4:12" x14ac:dyDescent="0.3">
      <c r="I311" s="227" t="s">
        <v>46</v>
      </c>
      <c r="J311" s="227"/>
      <c r="K311" s="227"/>
    </row>
    <row r="312" spans="4:12" x14ac:dyDescent="0.3">
      <c r="D312" s="64" t="s">
        <v>46</v>
      </c>
      <c r="H312" s="228" t="s">
        <v>96</v>
      </c>
      <c r="I312" s="228"/>
      <c r="J312" s="228"/>
      <c r="K312" s="228"/>
      <c r="L312" s="228"/>
    </row>
    <row r="313" spans="4:12" x14ac:dyDescent="0.3">
      <c r="D313" s="229" t="s">
        <v>96</v>
      </c>
      <c r="E313" s="229"/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3">
      <c r="D314" s="35" t="s">
        <v>49</v>
      </c>
      <c r="E314" s="35" t="s">
        <v>50</v>
      </c>
      <c r="H314" s="8"/>
      <c r="I314" s="8" t="s">
        <v>51</v>
      </c>
      <c r="J314" s="9"/>
      <c r="K314" s="8"/>
      <c r="L314" s="8"/>
    </row>
    <row r="315" spans="4:12" x14ac:dyDescent="0.3">
      <c r="D315" s="53" t="s">
        <v>52</v>
      </c>
      <c r="E315" s="45">
        <f>mensualidades!G325</f>
        <v>0</v>
      </c>
      <c r="H315" s="8"/>
      <c r="I315" s="8" t="s">
        <v>53</v>
      </c>
      <c r="J315" s="9"/>
      <c r="K315" s="8"/>
      <c r="L315" s="8"/>
    </row>
    <row r="316" spans="4:12" x14ac:dyDescent="0.3">
      <c r="D316" s="12" t="s">
        <v>54</v>
      </c>
      <c r="E316" s="10">
        <f>agripac!J358</f>
        <v>0</v>
      </c>
      <c r="H316" s="8"/>
      <c r="I316" s="8" t="s">
        <v>55</v>
      </c>
      <c r="J316" s="9"/>
      <c r="K316" s="8"/>
      <c r="L316" s="8"/>
    </row>
    <row r="317" spans="4:12" x14ac:dyDescent="0.3">
      <c r="D317" s="12" t="s">
        <v>21</v>
      </c>
      <c r="E317" s="10">
        <f>'yupi '!I357</f>
        <v>0</v>
      </c>
      <c r="H317" s="8"/>
      <c r="I317" s="8" t="s">
        <v>56</v>
      </c>
      <c r="J317" s="9"/>
      <c r="K317" s="8"/>
      <c r="L317" s="8"/>
    </row>
    <row r="318" spans="4:12" x14ac:dyDescent="0.3">
      <c r="D318" s="12" t="s">
        <v>57</v>
      </c>
      <c r="E318" s="10">
        <f>inpaecsa!I342</f>
        <v>0</v>
      </c>
      <c r="H318" s="8"/>
      <c r="I318" s="8" t="s">
        <v>58</v>
      </c>
      <c r="J318" s="9"/>
      <c r="K318" s="8"/>
      <c r="L318" s="8"/>
    </row>
    <row r="319" spans="4:12" x14ac:dyDescent="0.3">
      <c r="D319" s="12" t="s">
        <v>59</v>
      </c>
      <c r="E319" s="10">
        <f>familia!J328</f>
        <v>0</v>
      </c>
      <c r="H319" s="8"/>
      <c r="I319" s="8"/>
      <c r="J319" s="9"/>
      <c r="K319" s="8"/>
      <c r="L319" s="8"/>
    </row>
    <row r="320" spans="4:12" x14ac:dyDescent="0.3">
      <c r="D320" s="12" t="s">
        <v>60</v>
      </c>
      <c r="E320" s="10">
        <f>yobel!J328</f>
        <v>0</v>
      </c>
      <c r="H320" s="8"/>
      <c r="I320" s="8"/>
      <c r="J320" s="9"/>
      <c r="K320" s="8"/>
      <c r="L320" s="8"/>
    </row>
    <row r="321" spans="4:12" x14ac:dyDescent="0.3">
      <c r="D321" s="12" t="s">
        <v>61</v>
      </c>
      <c r="E321" s="10">
        <f>holtrans!J319</f>
        <v>0</v>
      </c>
      <c r="H321" s="8"/>
      <c r="I321" s="8"/>
      <c r="J321" s="9"/>
      <c r="K321" s="8"/>
      <c r="L321" s="8"/>
    </row>
    <row r="322" spans="4:12" x14ac:dyDescent="0.3">
      <c r="D322" s="12" t="s">
        <v>62</v>
      </c>
      <c r="E322" s="10">
        <f>nestle!I367</f>
        <v>0</v>
      </c>
      <c r="H322" s="8"/>
      <c r="I322" s="8"/>
      <c r="J322" s="9"/>
      <c r="K322" s="8"/>
      <c r="L322" s="8"/>
    </row>
    <row r="323" spans="4:12" x14ac:dyDescent="0.3">
      <c r="D323" s="12" t="s">
        <v>63</v>
      </c>
      <c r="E323" s="10">
        <f>'detergente '!I321</f>
        <v>0</v>
      </c>
      <c r="H323" s="8"/>
      <c r="I323" s="8"/>
      <c r="J323" s="9"/>
      <c r="K323" s="8"/>
      <c r="L323" s="8"/>
    </row>
    <row r="324" spans="4:12" x14ac:dyDescent="0.3">
      <c r="D324" s="12" t="s">
        <v>37</v>
      </c>
      <c r="E324" s="10">
        <f>PARAISO!J321</f>
        <v>0</v>
      </c>
      <c r="H324" s="8"/>
      <c r="I324" s="8"/>
      <c r="J324" s="9"/>
      <c r="K324" s="8"/>
      <c r="L324" s="8"/>
    </row>
    <row r="325" spans="4:12" x14ac:dyDescent="0.3">
      <c r="D325" s="12" t="s">
        <v>64</v>
      </c>
      <c r="E325" s="10">
        <f>ecuaquimica!I323</f>
        <v>0</v>
      </c>
      <c r="H325" s="8"/>
      <c r="I325" s="8"/>
      <c r="J325" s="9"/>
      <c r="K325" s="8"/>
      <c r="L325" s="8"/>
    </row>
    <row r="326" spans="4:12" x14ac:dyDescent="0.3">
      <c r="D326" s="12" t="s">
        <v>65</v>
      </c>
      <c r="E326" s="10">
        <f>aldia!L329</f>
        <v>0</v>
      </c>
      <c r="H326" s="8"/>
      <c r="I326" s="8"/>
      <c r="J326" s="9"/>
      <c r="K326" s="8"/>
      <c r="L326" s="8"/>
    </row>
    <row r="327" spans="4:12" x14ac:dyDescent="0.3">
      <c r="D327" s="12" t="s">
        <v>66</v>
      </c>
      <c r="E327" s="10">
        <f>'plasticos Ester'!I337</f>
        <v>0</v>
      </c>
      <c r="H327" s="8"/>
      <c r="I327" s="8"/>
      <c r="J327" s="9"/>
      <c r="K327" s="8"/>
      <c r="L327" s="8"/>
    </row>
    <row r="328" spans="4:12" x14ac:dyDescent="0.3">
      <c r="D328" s="12" t="s">
        <v>85</v>
      </c>
      <c r="E328" s="10">
        <f>'OTROS CLIENTES '!J330</f>
        <v>0</v>
      </c>
      <c r="H328" s="8"/>
      <c r="I328" s="8"/>
      <c r="J328" s="9"/>
      <c r="K328" s="8"/>
      <c r="L328" s="8"/>
    </row>
    <row r="329" spans="4:12" x14ac:dyDescent="0.3">
      <c r="D329" s="12" t="s">
        <v>86</v>
      </c>
      <c r="E329" s="10">
        <f>'OTROS CLIENTES 2.'!J330</f>
        <v>0</v>
      </c>
      <c r="H329" s="8"/>
      <c r="I329" s="8"/>
      <c r="J329" s="9"/>
      <c r="K329" s="8"/>
      <c r="L329" s="8"/>
    </row>
    <row r="330" spans="4:12" x14ac:dyDescent="0.3">
      <c r="D330" s="12" t="s">
        <v>85</v>
      </c>
      <c r="E330" s="10">
        <f>empetrans!J330</f>
        <v>0</v>
      </c>
      <c r="H330" s="8"/>
      <c r="I330" s="8"/>
      <c r="J330" s="9"/>
      <c r="K330" s="8"/>
      <c r="L330" s="8"/>
    </row>
    <row r="331" spans="4:12" x14ac:dyDescent="0.3">
      <c r="D331" s="12" t="s">
        <v>85</v>
      </c>
      <c r="E331" s="10">
        <f>'Dream fig'!J330</f>
        <v>0</v>
      </c>
      <c r="H331" s="8"/>
      <c r="I331" s="8"/>
      <c r="J331" s="9"/>
      <c r="K331" s="8"/>
      <c r="L331" s="8"/>
    </row>
    <row r="332" spans="4:12" x14ac:dyDescent="0.3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3">
      <c r="D333" s="12"/>
      <c r="E333" s="10"/>
      <c r="H333" s="8"/>
      <c r="I333" s="8"/>
      <c r="J333" s="9"/>
      <c r="K333" s="8"/>
      <c r="L333" s="8"/>
    </row>
    <row r="334" spans="4:12" x14ac:dyDescent="0.3">
      <c r="D334" s="12"/>
      <c r="E334" s="10"/>
      <c r="H334" s="8"/>
      <c r="I334" s="8"/>
      <c r="J334" s="9"/>
      <c r="K334" s="8"/>
      <c r="L334" s="8"/>
    </row>
    <row r="335" spans="4:12" x14ac:dyDescent="0.3">
      <c r="D335" s="12"/>
      <c r="E335" s="10"/>
      <c r="H335" s="8"/>
      <c r="I335" s="8"/>
      <c r="J335" s="9"/>
      <c r="K335" s="8"/>
      <c r="L335" s="8"/>
    </row>
    <row r="336" spans="4:12" x14ac:dyDescent="0.3">
      <c r="D336" s="66"/>
      <c r="E336" s="67"/>
      <c r="H336" s="8"/>
      <c r="I336" s="8"/>
      <c r="J336" s="9"/>
      <c r="K336" s="8"/>
      <c r="L336" s="8"/>
    </row>
    <row r="337" spans="4:12" x14ac:dyDescent="0.3">
      <c r="D337" s="230" t="s">
        <v>67</v>
      </c>
      <c r="E337" s="232">
        <f>SUM(E315:E335)</f>
        <v>0</v>
      </c>
      <c r="H337" s="225" t="s">
        <v>40</v>
      </c>
      <c r="I337" s="226"/>
      <c r="J337" s="65">
        <f>SUM(J314:J336)</f>
        <v>0</v>
      </c>
      <c r="K337" s="8"/>
      <c r="L337" s="8"/>
    </row>
    <row r="338" spans="4:12" x14ac:dyDescent="0.3">
      <c r="D338" s="231"/>
      <c r="E338" s="233"/>
    </row>
    <row r="342" spans="4:12" x14ac:dyDescent="0.3">
      <c r="I342" s="227" t="s">
        <v>46</v>
      </c>
      <c r="J342" s="227"/>
      <c r="K342" s="227"/>
    </row>
    <row r="343" spans="4:12" x14ac:dyDescent="0.3">
      <c r="D343" s="64" t="s">
        <v>46</v>
      </c>
      <c r="H343" s="228" t="s">
        <v>0</v>
      </c>
      <c r="I343" s="228"/>
      <c r="J343" s="228"/>
      <c r="K343" s="228"/>
      <c r="L343" s="228"/>
    </row>
    <row r="344" spans="4:12" x14ac:dyDescent="0.3">
      <c r="D344" s="229" t="s">
        <v>0</v>
      </c>
      <c r="E344" s="229"/>
      <c r="H344" s="52" t="s">
        <v>26</v>
      </c>
      <c r="I344" s="52" t="s">
        <v>47</v>
      </c>
      <c r="J344" s="52" t="s">
        <v>7</v>
      </c>
      <c r="K344" s="52" t="s">
        <v>48</v>
      </c>
      <c r="L344" s="52"/>
    </row>
    <row r="345" spans="4:12" x14ac:dyDescent="0.3">
      <c r="D345" s="35" t="s">
        <v>49</v>
      </c>
      <c r="E345" s="35" t="s">
        <v>50</v>
      </c>
      <c r="H345" s="8"/>
      <c r="I345" s="8" t="s">
        <v>51</v>
      </c>
      <c r="J345" s="9"/>
      <c r="K345" s="8"/>
      <c r="L345" s="8"/>
    </row>
    <row r="346" spans="4:12" x14ac:dyDescent="0.3">
      <c r="D346" s="53" t="s">
        <v>52</v>
      </c>
      <c r="E346" s="45">
        <f>mensualidades!G356</f>
        <v>0</v>
      </c>
      <c r="H346" s="8"/>
      <c r="I346" s="8" t="s">
        <v>53</v>
      </c>
      <c r="J346" s="9"/>
      <c r="K346" s="8"/>
      <c r="L346" s="8"/>
    </row>
    <row r="347" spans="4:12" x14ac:dyDescent="0.3">
      <c r="D347" s="12" t="s">
        <v>54</v>
      </c>
      <c r="E347" s="10">
        <f>agripac!J389</f>
        <v>0</v>
      </c>
      <c r="H347" s="8"/>
      <c r="I347" s="8" t="s">
        <v>55</v>
      </c>
      <c r="J347" s="9"/>
      <c r="K347" s="8"/>
      <c r="L347" s="8"/>
    </row>
    <row r="348" spans="4:12" x14ac:dyDescent="0.3">
      <c r="D348" s="12" t="s">
        <v>21</v>
      </c>
      <c r="E348" s="10">
        <f>'yupi '!I388</f>
        <v>0</v>
      </c>
      <c r="H348" s="8"/>
      <c r="I348" s="8" t="s">
        <v>56</v>
      </c>
      <c r="J348" s="9"/>
      <c r="K348" s="8"/>
      <c r="L348" s="8"/>
    </row>
    <row r="349" spans="4:12" x14ac:dyDescent="0.3">
      <c r="D349" s="12" t="s">
        <v>57</v>
      </c>
      <c r="E349" s="10">
        <f>inpaecsa!I373</f>
        <v>0</v>
      </c>
      <c r="H349" s="8"/>
      <c r="I349" s="8" t="s">
        <v>58</v>
      </c>
      <c r="J349" s="9"/>
      <c r="K349" s="8"/>
      <c r="L349" s="8"/>
    </row>
    <row r="350" spans="4:12" x14ac:dyDescent="0.3">
      <c r="D350" s="12" t="s">
        <v>59</v>
      </c>
      <c r="E350" s="10">
        <f>familia!J359</f>
        <v>0</v>
      </c>
      <c r="H350" s="8"/>
      <c r="I350" s="8"/>
      <c r="J350" s="9"/>
      <c r="K350" s="8"/>
      <c r="L350" s="8"/>
    </row>
    <row r="351" spans="4:12" x14ac:dyDescent="0.3">
      <c r="D351" s="12" t="s">
        <v>60</v>
      </c>
      <c r="E351" s="10">
        <f>yobel!J359</f>
        <v>0</v>
      </c>
      <c r="H351" s="8"/>
      <c r="I351" s="8"/>
      <c r="J351" s="9"/>
      <c r="K351" s="8"/>
      <c r="L351" s="8"/>
    </row>
    <row r="352" spans="4:12" x14ac:dyDescent="0.3">
      <c r="D352" s="12" t="s">
        <v>61</v>
      </c>
      <c r="E352" s="10">
        <f>holtrans!J350</f>
        <v>0</v>
      </c>
      <c r="H352" s="8"/>
      <c r="I352" s="8"/>
      <c r="J352" s="9"/>
      <c r="K352" s="8"/>
      <c r="L352" s="8"/>
    </row>
    <row r="353" spans="4:12" x14ac:dyDescent="0.3">
      <c r="D353" s="12" t="s">
        <v>62</v>
      </c>
      <c r="E353" s="10">
        <f>nestle!I398</f>
        <v>0</v>
      </c>
      <c r="H353" s="8"/>
      <c r="I353" s="8"/>
      <c r="J353" s="9"/>
      <c r="K353" s="8"/>
      <c r="L353" s="8"/>
    </row>
    <row r="354" spans="4:12" x14ac:dyDescent="0.3">
      <c r="D354" s="12" t="s">
        <v>63</v>
      </c>
      <c r="E354" s="10">
        <f>'detergente '!I352</f>
        <v>0</v>
      </c>
      <c r="H354" s="8"/>
      <c r="I354" s="8"/>
      <c r="J354" s="9"/>
      <c r="K354" s="8"/>
      <c r="L354" s="8"/>
    </row>
    <row r="355" spans="4:12" x14ac:dyDescent="0.3">
      <c r="D355" s="12" t="s">
        <v>37</v>
      </c>
      <c r="E355" s="10">
        <f>PARAISO!J352</f>
        <v>0</v>
      </c>
      <c r="H355" s="8"/>
      <c r="I355" s="8"/>
      <c r="J355" s="9"/>
      <c r="K355" s="8"/>
      <c r="L355" s="8"/>
    </row>
    <row r="356" spans="4:12" x14ac:dyDescent="0.3">
      <c r="D356" s="12" t="s">
        <v>64</v>
      </c>
      <c r="E356" s="10">
        <f>ecuaquimica!I354</f>
        <v>0</v>
      </c>
      <c r="H356" s="8"/>
      <c r="I356" s="8"/>
      <c r="J356" s="9"/>
      <c r="K356" s="8"/>
      <c r="L356" s="8"/>
    </row>
    <row r="357" spans="4:12" x14ac:dyDescent="0.3">
      <c r="D357" s="12" t="s">
        <v>65</v>
      </c>
      <c r="E357" s="10">
        <f>aldia!L360</f>
        <v>0</v>
      </c>
      <c r="H357" s="8"/>
      <c r="I357" s="8"/>
      <c r="J357" s="9"/>
      <c r="K357" s="8"/>
      <c r="L357" s="8"/>
    </row>
    <row r="358" spans="4:12" x14ac:dyDescent="0.3">
      <c r="D358" s="12" t="s">
        <v>66</v>
      </c>
      <c r="E358" s="10">
        <f>'plasticos Ester'!I368</f>
        <v>0</v>
      </c>
      <c r="H358" s="8"/>
      <c r="I358" s="8"/>
      <c r="J358" s="9"/>
      <c r="K358" s="8"/>
      <c r="L358" s="8"/>
    </row>
    <row r="359" spans="4:12" x14ac:dyDescent="0.3">
      <c r="D359" s="12" t="s">
        <v>85</v>
      </c>
      <c r="E359" s="10">
        <f>'OTROS CLIENTES '!J361</f>
        <v>0</v>
      </c>
      <c r="H359" s="8"/>
      <c r="I359" s="8"/>
      <c r="J359" s="9"/>
      <c r="K359" s="8"/>
      <c r="L359" s="8"/>
    </row>
    <row r="360" spans="4:12" x14ac:dyDescent="0.3">
      <c r="D360" s="12" t="s">
        <v>86</v>
      </c>
      <c r="E360" s="10">
        <f>'OTROS CLIENTES 2.'!J361</f>
        <v>0</v>
      </c>
      <c r="H360" s="8"/>
      <c r="I360" s="8"/>
      <c r="J360" s="9"/>
      <c r="K360" s="8"/>
      <c r="L360" s="8"/>
    </row>
    <row r="361" spans="4:12" x14ac:dyDescent="0.3">
      <c r="D361" s="12" t="s">
        <v>85</v>
      </c>
      <c r="E361" s="10">
        <f>empetrans!J361</f>
        <v>0</v>
      </c>
      <c r="H361" s="8"/>
      <c r="I361" s="8"/>
      <c r="J361" s="9"/>
      <c r="K361" s="8"/>
      <c r="L361" s="8"/>
    </row>
    <row r="362" spans="4:12" x14ac:dyDescent="0.3">
      <c r="D362" s="12" t="s">
        <v>85</v>
      </c>
      <c r="E362" s="10">
        <f>'Dream fig'!J361</f>
        <v>0</v>
      </c>
      <c r="H362" s="8"/>
      <c r="I362" s="8"/>
      <c r="J362" s="9"/>
      <c r="K362" s="8"/>
      <c r="L362" s="8"/>
    </row>
    <row r="363" spans="4:12" x14ac:dyDescent="0.3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3">
      <c r="D364" s="12"/>
      <c r="E364" s="10"/>
      <c r="H364" s="8"/>
      <c r="I364" s="8"/>
      <c r="J364" s="9"/>
      <c r="K364" s="8"/>
      <c r="L364" s="8"/>
    </row>
    <row r="365" spans="4:12" x14ac:dyDescent="0.3">
      <c r="D365" s="12"/>
      <c r="E365" s="10"/>
      <c r="H365" s="8"/>
      <c r="I365" s="8"/>
      <c r="J365" s="9"/>
      <c r="K365" s="8"/>
      <c r="L365" s="8"/>
    </row>
    <row r="366" spans="4:12" x14ac:dyDescent="0.3">
      <c r="D366" s="12"/>
      <c r="E366" s="10"/>
      <c r="H366" s="8"/>
      <c r="I366" s="8"/>
      <c r="J366" s="9"/>
      <c r="K366" s="8"/>
      <c r="L366" s="8"/>
    </row>
    <row r="367" spans="4:12" x14ac:dyDescent="0.3">
      <c r="D367" s="66"/>
      <c r="E367" s="67"/>
      <c r="H367" s="8"/>
      <c r="I367" s="8"/>
      <c r="J367" s="9"/>
      <c r="K367" s="8"/>
      <c r="L367" s="8"/>
    </row>
    <row r="368" spans="4:12" x14ac:dyDescent="0.3">
      <c r="D368" s="230" t="s">
        <v>67</v>
      </c>
      <c r="E368" s="232">
        <f>SUM(E346:E366)</f>
        <v>0</v>
      </c>
      <c r="H368" s="225" t="s">
        <v>40</v>
      </c>
      <c r="I368" s="226"/>
      <c r="J368" s="65">
        <f>SUM(J345:J367)</f>
        <v>0</v>
      </c>
      <c r="K368" s="8"/>
      <c r="L368" s="8"/>
    </row>
    <row r="369" spans="4:5" x14ac:dyDescent="0.3">
      <c r="D369" s="231"/>
      <c r="E369" s="233"/>
    </row>
  </sheetData>
  <mergeCells count="73">
    <mergeCell ref="I342:K342"/>
    <mergeCell ref="D344:E344"/>
    <mergeCell ref="H343:L343"/>
    <mergeCell ref="D368:D369"/>
    <mergeCell ref="E368:E369"/>
    <mergeCell ref="H368:I368"/>
    <mergeCell ref="I311:K311"/>
    <mergeCell ref="D313:E313"/>
    <mergeCell ref="H312:L312"/>
    <mergeCell ref="D337:D338"/>
    <mergeCell ref="E337:E338"/>
    <mergeCell ref="H337:I337"/>
    <mergeCell ref="I280:K280"/>
    <mergeCell ref="D282:E282"/>
    <mergeCell ref="H281:L281"/>
    <mergeCell ref="D306:D307"/>
    <mergeCell ref="E306:E307"/>
    <mergeCell ref="H306:I306"/>
    <mergeCell ref="I249:K249"/>
    <mergeCell ref="D251:E251"/>
    <mergeCell ref="H250:L250"/>
    <mergeCell ref="D275:D276"/>
    <mergeCell ref="E275:E276"/>
    <mergeCell ref="H275:I275"/>
    <mergeCell ref="I219:K219"/>
    <mergeCell ref="D221:E221"/>
    <mergeCell ref="H220:L220"/>
    <mergeCell ref="D245:D246"/>
    <mergeCell ref="E245:E246"/>
    <mergeCell ref="H245:I245"/>
    <mergeCell ref="I189:K189"/>
    <mergeCell ref="D191:E191"/>
    <mergeCell ref="H190:L190"/>
    <mergeCell ref="D215:D216"/>
    <mergeCell ref="E215:E216"/>
    <mergeCell ref="H215:I215"/>
    <mergeCell ref="I159:K159"/>
    <mergeCell ref="D161:E161"/>
    <mergeCell ref="H160:L160"/>
    <mergeCell ref="D185:D186"/>
    <mergeCell ref="E185:E186"/>
    <mergeCell ref="H185:I185"/>
    <mergeCell ref="I129:K129"/>
    <mergeCell ref="D131:E131"/>
    <mergeCell ref="H130:L130"/>
    <mergeCell ref="D155:D156"/>
    <mergeCell ref="E155:E156"/>
    <mergeCell ref="H155:I155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F19" sqref="F19"/>
    </sheetView>
  </sheetViews>
  <sheetFormatPr baseColWidth="10" defaultRowHeight="14.4" x14ac:dyDescent="0.3"/>
  <cols>
    <col min="2" max="2" width="17.88671875" customWidth="1"/>
  </cols>
  <sheetData>
    <row r="1" spans="2:14" ht="32.4" x14ac:dyDescent="0.55000000000000004">
      <c r="G1" s="236" t="s">
        <v>102</v>
      </c>
      <c r="H1" s="236"/>
      <c r="I1" s="236"/>
      <c r="J1" s="236"/>
    </row>
    <row r="2" spans="2:14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5077.5713000000014</v>
      </c>
      <c r="F3" s="69">
        <f>utilidad!E126</f>
        <v>4876.9834999999985</v>
      </c>
      <c r="G3" s="69">
        <f>utilidad!E155</f>
        <v>0</v>
      </c>
      <c r="H3" s="69">
        <f>utilidad!E185</f>
        <v>0</v>
      </c>
      <c r="I3" s="69">
        <f>utilidad!E215</f>
        <v>0</v>
      </c>
      <c r="J3" s="69">
        <f>utilidad!E245</f>
        <v>0</v>
      </c>
      <c r="K3" s="69">
        <f>utilidad!E275</f>
        <v>0</v>
      </c>
      <c r="L3" s="69">
        <f>utilidad!E306</f>
        <v>0</v>
      </c>
      <c r="M3" s="69">
        <f>utilidad!E337</f>
        <v>0</v>
      </c>
      <c r="N3" s="69">
        <f>utilidad!E368</f>
        <v>0</v>
      </c>
    </row>
    <row r="4" spans="2:14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5077.5713000000014</v>
      </c>
      <c r="F6" s="70">
        <f t="shared" si="0"/>
        <v>4876.9834999999985</v>
      </c>
      <c r="G6" s="70">
        <f t="shared" si="0"/>
        <v>0</v>
      </c>
      <c r="H6" s="70">
        <f t="shared" si="0"/>
        <v>0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x14ac:dyDescent="0.3">
      <c r="B7" s="64"/>
    </row>
    <row r="8" spans="2:14" x14ac:dyDescent="0.3">
      <c r="B8" s="64" t="s">
        <v>105</v>
      </c>
      <c r="C8" s="71">
        <f>utilidad!J32</f>
        <v>3313.67</v>
      </c>
      <c r="D8" s="71">
        <f>utilidad!J64</f>
        <v>3876.38</v>
      </c>
      <c r="E8" s="71">
        <f>utilidad!J94</f>
        <v>3783.35</v>
      </c>
      <c r="F8" s="71">
        <f>utilidad!J125</f>
        <v>3644.8100000000004</v>
      </c>
      <c r="G8" s="71">
        <f>utilidad!J155</f>
        <v>383</v>
      </c>
      <c r="H8" s="71">
        <f>utilidad!J185</f>
        <v>0</v>
      </c>
      <c r="I8" s="71">
        <f>utilidad!J215</f>
        <v>0</v>
      </c>
      <c r="J8" s="71">
        <f>utilidad!J245</f>
        <v>0</v>
      </c>
      <c r="K8" s="71">
        <f>utilidad!J275</f>
        <v>0</v>
      </c>
      <c r="L8" s="71">
        <f>utilidad!J306</f>
        <v>0</v>
      </c>
      <c r="M8" s="71">
        <f>utilidad!J337</f>
        <v>0</v>
      </c>
      <c r="N8" s="71">
        <f>utilidad!J368</f>
        <v>0</v>
      </c>
    </row>
    <row r="9" spans="2:14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3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3">
      <c r="B12" s="64" t="s">
        <v>107</v>
      </c>
      <c r="C12" s="72">
        <f>SUM(C8:C11)</f>
        <v>3313.67</v>
      </c>
      <c r="D12" s="72">
        <f>SUM(D8:D11)</f>
        <v>3876.38</v>
      </c>
      <c r="E12" s="72">
        <f t="shared" ref="E12:F12" si="1">SUM(E8:E11)</f>
        <v>3783.35</v>
      </c>
      <c r="F12" s="72">
        <f t="shared" si="1"/>
        <v>3644.8100000000004</v>
      </c>
      <c r="G12" s="72">
        <f t="shared" ref="G12" si="2">SUM(G8:G11)</f>
        <v>383</v>
      </c>
      <c r="H12" s="72">
        <f t="shared" ref="H12" si="3">SUM(H8:H11)</f>
        <v>0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3">
      <c r="B13" s="64"/>
    </row>
    <row r="14" spans="2:14" x14ac:dyDescent="0.3">
      <c r="B14" s="64"/>
    </row>
    <row r="15" spans="2:14" ht="18" x14ac:dyDescent="0.35">
      <c r="B15" s="64" t="s">
        <v>50</v>
      </c>
      <c r="C15" s="91">
        <f>C6-C12</f>
        <v>1165.4564</v>
      </c>
      <c r="D15" s="100">
        <f>D6-D8</f>
        <v>612.6232</v>
      </c>
      <c r="E15" s="100">
        <f t="shared" ref="E15:N15" si="10">E6-E8</f>
        <v>1294.2213000000015</v>
      </c>
      <c r="F15" s="100">
        <f t="shared" si="10"/>
        <v>1232.1734999999981</v>
      </c>
      <c r="G15" s="100">
        <f t="shared" si="10"/>
        <v>-383</v>
      </c>
      <c r="H15" s="100">
        <f t="shared" si="10"/>
        <v>0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7"/>
  <sheetViews>
    <sheetView workbookViewId="0">
      <selection activeCell="A3" sqref="A3"/>
    </sheetView>
  </sheetViews>
  <sheetFormatPr baseColWidth="10" defaultRowHeight="14.4" x14ac:dyDescent="0.3"/>
  <cols>
    <col min="6" max="6" width="11.44140625" customWidth="1"/>
  </cols>
  <sheetData>
    <row r="1" spans="1:10" ht="25.8" x14ac:dyDescent="0.5">
      <c r="C1" s="207" t="s">
        <v>88</v>
      </c>
      <c r="D1" s="207"/>
      <c r="E1" s="207"/>
    </row>
    <row r="2" spans="1:10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129" t="s">
        <v>32</v>
      </c>
    </row>
    <row r="3" spans="1:10" x14ac:dyDescent="0.3">
      <c r="A3" s="37">
        <v>45005</v>
      </c>
      <c r="B3" s="38" t="s">
        <v>123</v>
      </c>
      <c r="C3" s="38" t="s">
        <v>141</v>
      </c>
      <c r="D3" s="38" t="s">
        <v>130</v>
      </c>
      <c r="E3" s="38" t="s">
        <v>111</v>
      </c>
      <c r="F3" s="38">
        <v>8028294042</v>
      </c>
      <c r="G3" s="39">
        <v>175</v>
      </c>
      <c r="H3" s="39"/>
      <c r="I3" s="130">
        <v>499</v>
      </c>
      <c r="J3" s="49">
        <v>150</v>
      </c>
    </row>
    <row r="4" spans="1:10" x14ac:dyDescent="0.3">
      <c r="A4" s="37">
        <v>45009</v>
      </c>
      <c r="B4" s="38" t="s">
        <v>149</v>
      </c>
      <c r="C4" s="38" t="s">
        <v>136</v>
      </c>
      <c r="D4" s="38" t="s">
        <v>130</v>
      </c>
      <c r="E4" s="38" t="s">
        <v>111</v>
      </c>
      <c r="F4" s="125">
        <v>8028315533</v>
      </c>
      <c r="G4" s="39">
        <v>175</v>
      </c>
      <c r="H4" s="39"/>
      <c r="I4" s="130">
        <v>499</v>
      </c>
      <c r="J4" s="49">
        <v>150</v>
      </c>
    </row>
    <row r="5" spans="1:10" x14ac:dyDescent="0.3">
      <c r="A5" s="37">
        <v>45009</v>
      </c>
      <c r="B5" s="38" t="s">
        <v>119</v>
      </c>
      <c r="C5" s="38" t="s">
        <v>122</v>
      </c>
      <c r="D5" s="38" t="s">
        <v>130</v>
      </c>
      <c r="E5" s="38" t="s">
        <v>111</v>
      </c>
      <c r="F5" s="38">
        <v>8028315524</v>
      </c>
      <c r="G5" s="39">
        <v>175</v>
      </c>
      <c r="H5" s="39"/>
      <c r="I5" s="130">
        <v>499</v>
      </c>
      <c r="J5" s="49">
        <v>150</v>
      </c>
    </row>
    <row r="6" spans="1:10" x14ac:dyDescent="0.3">
      <c r="F6" s="112"/>
      <c r="G6" s="50">
        <f>SUM(G3:G5)</f>
        <v>525</v>
      </c>
      <c r="J6" s="50">
        <f>SUM(J3:J5)</f>
        <v>450</v>
      </c>
    </row>
    <row r="7" spans="1:10" x14ac:dyDescent="0.3">
      <c r="F7" s="112"/>
    </row>
  </sheetData>
  <mergeCells count="1">
    <mergeCell ref="C1:E1"/>
  </mergeCells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31"/>
  <sheetViews>
    <sheetView workbookViewId="0">
      <selection activeCell="A3" sqref="A3"/>
    </sheetView>
  </sheetViews>
  <sheetFormatPr baseColWidth="10" defaultRowHeight="14.4" x14ac:dyDescent="0.3"/>
  <sheetData>
    <row r="1" spans="1:9" ht="25.8" x14ac:dyDescent="0.5">
      <c r="C1" s="214" t="s">
        <v>88</v>
      </c>
      <c r="D1" s="214"/>
      <c r="E1" s="214"/>
    </row>
    <row r="2" spans="1:9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</row>
    <row r="3" spans="1:9" x14ac:dyDescent="0.3">
      <c r="A3" s="7"/>
      <c r="B3" s="8"/>
      <c r="C3" s="8"/>
      <c r="D3" s="8"/>
      <c r="E3" s="8"/>
      <c r="F3" s="8"/>
      <c r="G3" s="10"/>
      <c r="H3" s="10"/>
      <c r="I3" s="10"/>
    </row>
    <row r="4" spans="1:9" x14ac:dyDescent="0.3">
      <c r="A4" s="7"/>
      <c r="B4" s="8"/>
      <c r="C4" s="8"/>
      <c r="D4" s="8"/>
      <c r="E4" s="8"/>
      <c r="F4" s="8"/>
      <c r="G4" s="10"/>
      <c r="H4" s="10"/>
      <c r="I4" s="10"/>
    </row>
    <row r="5" spans="1:9" x14ac:dyDescent="0.3">
      <c r="A5" s="7"/>
      <c r="B5" s="8"/>
      <c r="C5" s="8"/>
      <c r="D5" s="8"/>
      <c r="E5" s="8"/>
      <c r="F5" s="8"/>
      <c r="G5" s="10"/>
      <c r="H5" s="10"/>
      <c r="I5" s="10"/>
    </row>
    <row r="6" spans="1:9" x14ac:dyDescent="0.3">
      <c r="A6" s="7"/>
      <c r="B6" s="8"/>
      <c r="C6" s="8"/>
      <c r="D6" s="8"/>
      <c r="E6" s="8"/>
      <c r="F6" s="8"/>
      <c r="G6" s="10"/>
      <c r="H6" s="10"/>
      <c r="I6" s="10"/>
    </row>
    <row r="7" spans="1:9" x14ac:dyDescent="0.3">
      <c r="A7" s="7"/>
      <c r="B7" s="8"/>
      <c r="C7" s="8"/>
      <c r="D7" s="8"/>
      <c r="E7" s="8"/>
      <c r="F7" s="8"/>
      <c r="G7" s="10"/>
      <c r="H7" s="10"/>
      <c r="I7" s="10"/>
    </row>
    <row r="8" spans="1:9" x14ac:dyDescent="0.3">
      <c r="A8" s="7"/>
      <c r="B8" s="8"/>
      <c r="C8" s="8"/>
      <c r="D8" s="8"/>
      <c r="E8" s="8"/>
      <c r="F8" s="8"/>
      <c r="G8" s="10"/>
      <c r="H8" s="10"/>
      <c r="I8" s="10"/>
    </row>
    <row r="9" spans="1:9" x14ac:dyDescent="0.3">
      <c r="A9" s="37"/>
      <c r="B9" s="38"/>
      <c r="C9" s="38"/>
      <c r="D9" s="38"/>
      <c r="E9" s="38"/>
      <c r="F9" s="38"/>
      <c r="G9" s="45"/>
      <c r="H9" s="45"/>
      <c r="I9" s="10"/>
    </row>
    <row r="10" spans="1:9" x14ac:dyDescent="0.3">
      <c r="A10" s="37"/>
      <c r="B10" s="38"/>
      <c r="C10" s="38"/>
      <c r="D10" s="38"/>
      <c r="E10" s="38"/>
      <c r="F10" s="38"/>
      <c r="G10" s="45"/>
      <c r="H10" s="45"/>
      <c r="I10" s="10"/>
    </row>
    <row r="11" spans="1:9" x14ac:dyDescent="0.3">
      <c r="A11" s="37"/>
      <c r="B11" s="38"/>
      <c r="C11" s="38"/>
      <c r="D11" s="38"/>
      <c r="E11" s="38"/>
      <c r="F11" s="38"/>
      <c r="G11" s="45"/>
      <c r="H11" s="45"/>
      <c r="I11" s="10"/>
    </row>
    <row r="12" spans="1:9" x14ac:dyDescent="0.3">
      <c r="A12" s="37"/>
      <c r="B12" s="38"/>
      <c r="C12" s="38"/>
      <c r="D12" s="38"/>
      <c r="E12" s="38"/>
      <c r="F12" s="38"/>
      <c r="G12" s="45"/>
      <c r="H12" s="45"/>
      <c r="I12" s="10"/>
    </row>
    <row r="13" spans="1:9" x14ac:dyDescent="0.3">
      <c r="A13" s="37"/>
      <c r="B13" s="38"/>
      <c r="C13" s="38"/>
      <c r="D13" s="38"/>
      <c r="E13" s="38"/>
      <c r="F13" s="38"/>
      <c r="G13" s="45"/>
      <c r="H13" s="45"/>
      <c r="I13" s="10"/>
    </row>
    <row r="14" spans="1:9" x14ac:dyDescent="0.3">
      <c r="A14" s="37"/>
      <c r="B14" s="38"/>
      <c r="C14" s="38"/>
      <c r="D14" s="38"/>
      <c r="E14" s="38"/>
      <c r="F14" s="38"/>
      <c r="G14" s="45"/>
      <c r="H14" s="45"/>
      <c r="I14" s="10"/>
    </row>
    <row r="15" spans="1:9" x14ac:dyDescent="0.3">
      <c r="A15" s="37"/>
      <c r="B15" s="38"/>
      <c r="C15" s="38"/>
      <c r="D15" s="38"/>
      <c r="E15" s="38"/>
      <c r="F15" s="38"/>
      <c r="G15" s="45"/>
      <c r="H15" s="45"/>
      <c r="I15" s="10"/>
    </row>
    <row r="16" spans="1:9" x14ac:dyDescent="0.3">
      <c r="A16" s="37"/>
      <c r="B16" s="38"/>
      <c r="C16" s="38"/>
      <c r="D16" s="38"/>
      <c r="E16" s="38"/>
      <c r="F16" s="38"/>
      <c r="G16" s="45"/>
      <c r="H16" s="45"/>
      <c r="I16" s="10"/>
    </row>
    <row r="17" spans="1:9" x14ac:dyDescent="0.3">
      <c r="A17" s="37"/>
      <c r="B17" s="38"/>
      <c r="C17" s="38"/>
      <c r="D17" s="38"/>
      <c r="E17" s="38"/>
      <c r="F17" s="38"/>
      <c r="G17" s="45"/>
      <c r="H17" s="45"/>
      <c r="I17" s="10"/>
    </row>
    <row r="18" spans="1:9" x14ac:dyDescent="0.3">
      <c r="A18" s="37"/>
      <c r="B18" s="38"/>
      <c r="C18" s="38"/>
      <c r="D18" s="38"/>
      <c r="E18" s="38"/>
      <c r="F18" s="38"/>
      <c r="G18" s="45"/>
      <c r="H18" s="45"/>
      <c r="I18" s="10"/>
    </row>
    <row r="19" spans="1:9" x14ac:dyDescent="0.3">
      <c r="A19" s="37"/>
      <c r="B19" s="38"/>
      <c r="C19" s="38"/>
      <c r="D19" s="38"/>
      <c r="E19" s="38"/>
      <c r="F19" s="38"/>
      <c r="G19" s="45"/>
      <c r="H19" s="45"/>
      <c r="I19" s="10"/>
    </row>
    <row r="20" spans="1:9" x14ac:dyDescent="0.3">
      <c r="A20" s="37"/>
      <c r="B20" s="38"/>
      <c r="C20" s="38"/>
      <c r="D20" s="38"/>
      <c r="E20" s="38"/>
      <c r="F20" s="38"/>
      <c r="G20" s="45"/>
      <c r="H20" s="45"/>
      <c r="I20" s="10"/>
    </row>
    <row r="21" spans="1:9" x14ac:dyDescent="0.3">
      <c r="A21" s="7"/>
      <c r="B21" s="8"/>
      <c r="C21" s="8"/>
      <c r="D21" s="8"/>
      <c r="E21" s="8"/>
      <c r="F21" s="8"/>
      <c r="G21" s="10"/>
      <c r="H21" s="10"/>
      <c r="I21" s="10"/>
    </row>
    <row r="22" spans="1:9" x14ac:dyDescent="0.3">
      <c r="A22" s="7"/>
      <c r="B22" s="8"/>
      <c r="C22" s="8"/>
      <c r="D22" s="8"/>
      <c r="E22" s="8"/>
      <c r="F22" s="8"/>
      <c r="G22" s="10"/>
      <c r="H22" s="10"/>
      <c r="I22" s="10"/>
    </row>
    <row r="23" spans="1:9" x14ac:dyDescent="0.3">
      <c r="A23" s="7"/>
      <c r="B23" s="8"/>
      <c r="C23" s="8"/>
      <c r="D23" s="8"/>
      <c r="E23" s="8"/>
      <c r="F23" s="8"/>
      <c r="G23" s="10"/>
      <c r="H23" s="10"/>
      <c r="I23" s="10"/>
    </row>
    <row r="24" spans="1:9" x14ac:dyDescent="0.3">
      <c r="A24" s="7"/>
      <c r="B24" s="8"/>
      <c r="C24" s="8"/>
      <c r="D24" s="8"/>
      <c r="E24" s="8"/>
      <c r="F24" s="8"/>
      <c r="G24" s="10"/>
      <c r="H24" s="10"/>
      <c r="I24" s="10"/>
    </row>
    <row r="25" spans="1:9" x14ac:dyDescent="0.3">
      <c r="A25" s="7"/>
      <c r="B25" s="8"/>
      <c r="C25" s="8"/>
      <c r="D25" s="8"/>
      <c r="E25" s="8"/>
      <c r="F25" s="8"/>
      <c r="G25" s="10"/>
      <c r="H25" s="10"/>
      <c r="I25" s="10"/>
    </row>
    <row r="26" spans="1:9" x14ac:dyDescent="0.3">
      <c r="A26" s="7"/>
      <c r="B26" s="8"/>
      <c r="C26" s="8"/>
      <c r="D26" s="8"/>
      <c r="E26" s="8"/>
      <c r="F26" s="8"/>
      <c r="G26" s="10"/>
      <c r="H26" s="10"/>
      <c r="I26" s="10"/>
    </row>
    <row r="27" spans="1:9" x14ac:dyDescent="0.3">
      <c r="A27" s="7"/>
      <c r="B27" s="8"/>
      <c r="C27" s="8"/>
      <c r="D27" s="8"/>
      <c r="E27" s="8"/>
      <c r="F27" s="8"/>
      <c r="G27" s="10"/>
      <c r="H27" s="10"/>
      <c r="I27" s="10"/>
    </row>
    <row r="28" spans="1:9" x14ac:dyDescent="0.3">
      <c r="A28" s="7"/>
      <c r="B28" s="8"/>
      <c r="C28" s="8"/>
      <c r="D28" s="8"/>
      <c r="E28" s="8"/>
      <c r="F28" s="8"/>
      <c r="G28" s="10"/>
      <c r="H28" s="10"/>
      <c r="I28" s="10"/>
    </row>
    <row r="29" spans="1:9" x14ac:dyDescent="0.3">
      <c r="A29" s="7"/>
      <c r="B29" s="8"/>
      <c r="C29" s="8"/>
      <c r="D29" s="8"/>
      <c r="E29" s="8"/>
      <c r="F29" s="13" t="s">
        <v>14</v>
      </c>
      <c r="G29" s="13">
        <f>SUM(G3:G28)</f>
        <v>0</v>
      </c>
      <c r="H29" s="13">
        <f>SUM(H3:H28)</f>
        <v>0</v>
      </c>
      <c r="I29" s="13">
        <f>SUM(I3:I28)</f>
        <v>0</v>
      </c>
    </row>
    <row r="30" spans="1:9" x14ac:dyDescent="0.3">
      <c r="A30" s="7"/>
      <c r="B30" s="8"/>
      <c r="C30" s="8"/>
      <c r="D30" s="8"/>
      <c r="E30" s="8"/>
      <c r="F30" s="13" t="s">
        <v>17</v>
      </c>
      <c r="G30" s="13">
        <f>G29*0.99</f>
        <v>0</v>
      </c>
      <c r="H30" s="10"/>
      <c r="I30" s="10"/>
    </row>
    <row r="31" spans="1:9" ht="15.6" x14ac:dyDescent="0.3">
      <c r="F31" s="202" t="s">
        <v>18</v>
      </c>
      <c r="G31" s="203"/>
      <c r="H31" s="204"/>
      <c r="I31" s="42">
        <f>G30-I29</f>
        <v>0</v>
      </c>
    </row>
  </sheetData>
  <mergeCells count="2">
    <mergeCell ref="C1:E1"/>
    <mergeCell ref="F31:H31"/>
  </mergeCells>
  <pageMargins left="0.7" right="0.7" top="0.75" bottom="0.75" header="0.3" footer="0.3"/>
  <pageSetup paperSize="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52"/>
  <sheetViews>
    <sheetView topLeftCell="A22" workbookViewId="0">
      <selection activeCell="L49" sqref="L49"/>
    </sheetView>
  </sheetViews>
  <sheetFormatPr baseColWidth="10" defaultRowHeight="14.4" x14ac:dyDescent="0.3"/>
  <sheetData>
    <row r="1" spans="1:15" ht="28.8" x14ac:dyDescent="0.55000000000000004">
      <c r="B1" s="3"/>
      <c r="C1" s="3" t="s">
        <v>89</v>
      </c>
      <c r="D1" s="3"/>
    </row>
    <row r="2" spans="1:1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</row>
    <row r="3" spans="1:15" x14ac:dyDescent="0.3">
      <c r="A3" s="7">
        <v>45044</v>
      </c>
      <c r="B3" s="8" t="s">
        <v>194</v>
      </c>
      <c r="C3" s="8" t="s">
        <v>495</v>
      </c>
      <c r="D3" s="8" t="s">
        <v>131</v>
      </c>
      <c r="E3" s="26">
        <v>30327392</v>
      </c>
      <c r="F3" s="14">
        <v>230</v>
      </c>
      <c r="G3" s="8" t="s">
        <v>139</v>
      </c>
      <c r="H3" s="8"/>
      <c r="I3" s="27"/>
      <c r="J3" s="8">
        <v>210</v>
      </c>
      <c r="K3" s="8"/>
    </row>
    <row r="4" spans="1:15" x14ac:dyDescent="0.3">
      <c r="F4" s="169">
        <f>SUM(F3)</f>
        <v>230</v>
      </c>
    </row>
    <row r="11" spans="1:15" x14ac:dyDescent="0.3">
      <c r="M11" t="s">
        <v>40</v>
      </c>
    </row>
    <row r="12" spans="1:15" ht="22.8" x14ac:dyDescent="0.3">
      <c r="D12" s="178" t="s">
        <v>546</v>
      </c>
      <c r="E12" s="179">
        <v>24462</v>
      </c>
      <c r="F12" s="180" t="s">
        <v>547</v>
      </c>
      <c r="G12" s="181">
        <v>45037</v>
      </c>
      <c r="H12" s="178">
        <v>2350864985</v>
      </c>
      <c r="I12" s="178" t="s">
        <v>12</v>
      </c>
      <c r="J12" s="180" t="s">
        <v>548</v>
      </c>
      <c r="K12" s="178">
        <v>12345</v>
      </c>
      <c r="L12" s="182">
        <v>27.956</v>
      </c>
      <c r="M12" s="182">
        <v>48.92</v>
      </c>
      <c r="N12" s="183"/>
      <c r="O12" s="178" t="s">
        <v>549</v>
      </c>
    </row>
    <row r="13" spans="1:15" x14ac:dyDescent="0.3">
      <c r="N13">
        <f>M12</f>
        <v>48.92</v>
      </c>
    </row>
    <row r="14" spans="1:15" ht="22.8" x14ac:dyDescent="0.3">
      <c r="D14" s="178" t="s">
        <v>546</v>
      </c>
      <c r="E14" s="179">
        <v>39775</v>
      </c>
      <c r="F14" s="180" t="s">
        <v>550</v>
      </c>
      <c r="G14" s="181">
        <v>45042</v>
      </c>
      <c r="H14" s="178">
        <v>1718998683</v>
      </c>
      <c r="I14" s="178" t="s">
        <v>551</v>
      </c>
      <c r="J14" s="180" t="s">
        <v>548</v>
      </c>
      <c r="K14" s="178">
        <v>43805</v>
      </c>
      <c r="L14" s="182">
        <v>84.001000000000005</v>
      </c>
      <c r="M14" s="182">
        <v>147</v>
      </c>
      <c r="N14" s="183"/>
      <c r="O14" s="178" t="s">
        <v>549</v>
      </c>
    </row>
    <row r="15" spans="1:15" ht="22.8" x14ac:dyDescent="0.3">
      <c r="D15" s="184" t="s">
        <v>546</v>
      </c>
      <c r="E15" s="185">
        <v>24616</v>
      </c>
      <c r="F15" s="186" t="s">
        <v>552</v>
      </c>
      <c r="G15" s="187">
        <v>45042</v>
      </c>
      <c r="H15" s="184">
        <v>1716325822</v>
      </c>
      <c r="I15" s="184" t="s">
        <v>12</v>
      </c>
      <c r="J15" s="186" t="s">
        <v>548</v>
      </c>
      <c r="K15" s="184">
        <v>9999</v>
      </c>
      <c r="L15" s="188">
        <v>72.569000000000003</v>
      </c>
      <c r="M15" s="188">
        <v>127</v>
      </c>
      <c r="N15" s="189"/>
      <c r="O15" s="184" t="s">
        <v>549</v>
      </c>
    </row>
    <row r="16" spans="1:15" x14ac:dyDescent="0.3">
      <c r="N16">
        <f>SUM(M14:M15)</f>
        <v>274</v>
      </c>
    </row>
    <row r="17" spans="4:15" ht="22.8" x14ac:dyDescent="0.3">
      <c r="D17" s="178" t="s">
        <v>546</v>
      </c>
      <c r="E17" s="179">
        <v>24465</v>
      </c>
      <c r="F17" s="180" t="s">
        <v>164</v>
      </c>
      <c r="G17" s="181">
        <v>45037</v>
      </c>
      <c r="H17" s="178">
        <v>1716325822</v>
      </c>
      <c r="I17" s="178" t="s">
        <v>12</v>
      </c>
      <c r="J17" s="180" t="s">
        <v>548</v>
      </c>
      <c r="K17" s="178">
        <v>52365</v>
      </c>
      <c r="L17" s="182">
        <v>42.747</v>
      </c>
      <c r="M17" s="182">
        <v>74.81</v>
      </c>
      <c r="N17" s="183"/>
      <c r="O17" s="178" t="s">
        <v>549</v>
      </c>
    </row>
    <row r="18" spans="4:15" x14ac:dyDescent="0.3">
      <c r="N18">
        <f>M17</f>
        <v>74.81</v>
      </c>
    </row>
    <row r="19" spans="4:15" ht="22.8" x14ac:dyDescent="0.3">
      <c r="D19" s="184" t="s">
        <v>546</v>
      </c>
      <c r="E19" s="185">
        <v>24422</v>
      </c>
      <c r="F19" s="186" t="s">
        <v>553</v>
      </c>
      <c r="G19" s="187">
        <v>45036</v>
      </c>
      <c r="H19" s="184">
        <v>1716325822</v>
      </c>
      <c r="I19" s="184" t="s">
        <v>12</v>
      </c>
      <c r="J19" s="186" t="s">
        <v>548</v>
      </c>
      <c r="K19" s="184">
        <v>565656</v>
      </c>
      <c r="L19" s="188">
        <v>47.432000000000002</v>
      </c>
      <c r="M19" s="188">
        <v>83.01</v>
      </c>
      <c r="N19" s="189"/>
      <c r="O19" s="184" t="s">
        <v>554</v>
      </c>
    </row>
    <row r="20" spans="4:15" ht="22.8" x14ac:dyDescent="0.3">
      <c r="D20" s="178" t="s">
        <v>546</v>
      </c>
      <c r="E20" s="179">
        <v>24520</v>
      </c>
      <c r="F20" s="180" t="s">
        <v>553</v>
      </c>
      <c r="G20" s="181">
        <v>45040</v>
      </c>
      <c r="H20" s="178">
        <v>1716325822</v>
      </c>
      <c r="I20" s="178" t="s">
        <v>555</v>
      </c>
      <c r="J20" s="180" t="s">
        <v>548</v>
      </c>
      <c r="K20" s="178">
        <v>55555</v>
      </c>
      <c r="L20" s="182">
        <v>41.527000000000001</v>
      </c>
      <c r="M20" s="182">
        <v>72.67</v>
      </c>
      <c r="N20" s="183"/>
      <c r="O20" s="178" t="s">
        <v>554</v>
      </c>
    </row>
    <row r="21" spans="4:15" ht="22.8" x14ac:dyDescent="0.3">
      <c r="D21" s="184" t="s">
        <v>546</v>
      </c>
      <c r="E21" s="185">
        <v>24604</v>
      </c>
      <c r="F21" s="186" t="s">
        <v>553</v>
      </c>
      <c r="G21" s="187">
        <v>45042</v>
      </c>
      <c r="H21" s="184">
        <v>1716325822</v>
      </c>
      <c r="I21" s="184" t="s">
        <v>12</v>
      </c>
      <c r="J21" s="186" t="s">
        <v>548</v>
      </c>
      <c r="K21" s="184">
        <v>999</v>
      </c>
      <c r="L21" s="188">
        <v>21.148</v>
      </c>
      <c r="M21" s="188">
        <v>37.01</v>
      </c>
      <c r="N21" s="189"/>
      <c r="O21" s="184" t="s">
        <v>549</v>
      </c>
    </row>
    <row r="22" spans="4:15" x14ac:dyDescent="0.3">
      <c r="N22">
        <f>SUM(M19:M21)</f>
        <v>192.69</v>
      </c>
    </row>
    <row r="23" spans="4:15" ht="22.8" x14ac:dyDescent="0.3">
      <c r="D23" s="178" t="s">
        <v>556</v>
      </c>
      <c r="E23" s="179">
        <v>373586</v>
      </c>
      <c r="F23" s="180" t="s">
        <v>129</v>
      </c>
      <c r="G23" s="181">
        <v>45035</v>
      </c>
      <c r="H23" s="178">
        <v>2300248628</v>
      </c>
      <c r="I23" s="178" t="s">
        <v>557</v>
      </c>
      <c r="J23" s="180" t="s">
        <v>548</v>
      </c>
      <c r="K23" s="178">
        <v>306404</v>
      </c>
      <c r="L23" s="182">
        <v>77.14</v>
      </c>
      <c r="M23" s="182">
        <v>135</v>
      </c>
      <c r="N23" s="183"/>
      <c r="O23" s="178" t="s">
        <v>554</v>
      </c>
    </row>
    <row r="24" spans="4:15" ht="22.8" x14ac:dyDescent="0.3">
      <c r="D24" s="184" t="s">
        <v>546</v>
      </c>
      <c r="E24" s="185">
        <v>24632</v>
      </c>
      <c r="F24" s="186" t="s">
        <v>129</v>
      </c>
      <c r="G24" s="187">
        <v>45043</v>
      </c>
      <c r="H24" s="184">
        <v>1726019084</v>
      </c>
      <c r="I24" s="184" t="s">
        <v>558</v>
      </c>
      <c r="J24" s="186" t="s">
        <v>548</v>
      </c>
      <c r="K24" s="184">
        <v>307170</v>
      </c>
      <c r="L24" s="188">
        <v>76.28</v>
      </c>
      <c r="M24" s="188">
        <v>133.49</v>
      </c>
      <c r="N24" s="189"/>
      <c r="O24" s="184" t="s">
        <v>549</v>
      </c>
    </row>
    <row r="25" spans="4:15" x14ac:dyDescent="0.3">
      <c r="N25">
        <f>SUM(M23:M24)</f>
        <v>268.49</v>
      </c>
    </row>
    <row r="26" spans="4:15" x14ac:dyDescent="0.3">
      <c r="D26" s="190"/>
      <c r="E26" s="190"/>
      <c r="F26" s="190"/>
      <c r="G26" s="190"/>
      <c r="H26" s="190"/>
      <c r="I26" s="190"/>
      <c r="J26" s="190"/>
      <c r="K26" s="190"/>
      <c r="L26" s="190"/>
      <c r="M26" s="190"/>
      <c r="N26" s="190"/>
      <c r="O26" s="190"/>
    </row>
    <row r="27" spans="4:15" ht="22.8" x14ac:dyDescent="0.3">
      <c r="D27" s="178" t="s">
        <v>546</v>
      </c>
      <c r="E27" s="179">
        <v>24419</v>
      </c>
      <c r="F27" s="180" t="s">
        <v>268</v>
      </c>
      <c r="G27" s="181">
        <v>45036</v>
      </c>
      <c r="H27" s="178">
        <v>503970881</v>
      </c>
      <c r="I27" s="178" t="s">
        <v>559</v>
      </c>
      <c r="J27" s="180" t="s">
        <v>548</v>
      </c>
      <c r="K27" s="178">
        <v>117061</v>
      </c>
      <c r="L27" s="182">
        <v>94.245000000000005</v>
      </c>
      <c r="M27" s="182">
        <v>164.93</v>
      </c>
      <c r="N27" s="183"/>
      <c r="O27" s="178" t="s">
        <v>554</v>
      </c>
    </row>
    <row r="28" spans="4:15" ht="22.8" x14ac:dyDescent="0.3">
      <c r="D28" s="184" t="s">
        <v>546</v>
      </c>
      <c r="E28" s="185">
        <v>24596</v>
      </c>
      <c r="F28" s="186" t="s">
        <v>268</v>
      </c>
      <c r="G28" s="187">
        <v>45042</v>
      </c>
      <c r="H28" s="184">
        <v>503970881</v>
      </c>
      <c r="I28" s="184" t="s">
        <v>560</v>
      </c>
      <c r="J28" s="186" t="s">
        <v>548</v>
      </c>
      <c r="K28" s="184">
        <v>117814</v>
      </c>
      <c r="L28" s="188">
        <v>75.186000000000007</v>
      </c>
      <c r="M28" s="188">
        <v>131.58000000000001</v>
      </c>
      <c r="N28" s="189"/>
      <c r="O28" s="184" t="s">
        <v>554</v>
      </c>
    </row>
    <row r="29" spans="4:15" ht="22.8" x14ac:dyDescent="0.3">
      <c r="D29" s="178" t="s">
        <v>561</v>
      </c>
      <c r="E29" s="179">
        <v>120813</v>
      </c>
      <c r="F29" s="180" t="s">
        <v>562</v>
      </c>
      <c r="G29" s="181">
        <v>45036</v>
      </c>
      <c r="H29" s="178">
        <v>1720714904</v>
      </c>
      <c r="I29" s="178" t="s">
        <v>214</v>
      </c>
      <c r="J29" s="180" t="s">
        <v>548</v>
      </c>
      <c r="K29" s="178">
        <v>44349</v>
      </c>
      <c r="L29" s="182">
        <v>75.373000000000005</v>
      </c>
      <c r="M29" s="182">
        <v>131.90299999999999</v>
      </c>
      <c r="N29" s="183"/>
      <c r="O29" s="178" t="s">
        <v>554</v>
      </c>
    </row>
    <row r="30" spans="4:15" ht="22.8" x14ac:dyDescent="0.3">
      <c r="D30" s="184" t="s">
        <v>546</v>
      </c>
      <c r="E30" s="185">
        <v>1256</v>
      </c>
      <c r="F30" s="186" t="s">
        <v>562</v>
      </c>
      <c r="G30" s="187">
        <v>45033</v>
      </c>
      <c r="H30" s="184"/>
      <c r="I30" s="184"/>
      <c r="J30" s="186" t="s">
        <v>548</v>
      </c>
      <c r="K30" s="184">
        <v>0</v>
      </c>
      <c r="L30" s="188">
        <v>40.570999999999998</v>
      </c>
      <c r="M30" s="188">
        <v>71</v>
      </c>
      <c r="N30" s="189"/>
      <c r="O30" s="184" t="s">
        <v>554</v>
      </c>
    </row>
    <row r="31" spans="4:15" ht="22.8" x14ac:dyDescent="0.3">
      <c r="D31" s="178" t="s">
        <v>546</v>
      </c>
      <c r="E31" s="179">
        <v>24562</v>
      </c>
      <c r="F31" s="180" t="s">
        <v>562</v>
      </c>
      <c r="G31" s="181">
        <v>45041</v>
      </c>
      <c r="H31" s="178">
        <v>1720714904</v>
      </c>
      <c r="I31" s="178" t="s">
        <v>563</v>
      </c>
      <c r="J31" s="180" t="s">
        <v>548</v>
      </c>
      <c r="K31" s="178">
        <v>44719</v>
      </c>
      <c r="L31" s="182">
        <v>31.427</v>
      </c>
      <c r="M31" s="182">
        <v>55</v>
      </c>
      <c r="N31" s="183"/>
      <c r="O31" s="178" t="s">
        <v>554</v>
      </c>
    </row>
    <row r="32" spans="4:15" x14ac:dyDescent="0.3">
      <c r="N32">
        <f>SUM(M27:M31)</f>
        <v>554.41300000000001</v>
      </c>
    </row>
    <row r="33" spans="4:15" ht="22.8" x14ac:dyDescent="0.3">
      <c r="D33" s="184" t="s">
        <v>546</v>
      </c>
      <c r="E33" s="185">
        <v>24363</v>
      </c>
      <c r="F33" s="186" t="s">
        <v>511</v>
      </c>
      <c r="G33" s="187">
        <v>45035</v>
      </c>
      <c r="H33" s="184">
        <v>1724600125</v>
      </c>
      <c r="I33" s="184" t="s">
        <v>423</v>
      </c>
      <c r="J33" s="186" t="s">
        <v>548</v>
      </c>
      <c r="K33" s="184">
        <v>9999</v>
      </c>
      <c r="L33" s="188">
        <v>57.143000000000001</v>
      </c>
      <c r="M33" s="188">
        <v>100</v>
      </c>
      <c r="N33" s="189"/>
      <c r="O33" s="184" t="s">
        <v>554</v>
      </c>
    </row>
    <row r="34" spans="4:15" ht="22.8" x14ac:dyDescent="0.3">
      <c r="D34" s="178" t="s">
        <v>546</v>
      </c>
      <c r="E34" s="179">
        <v>24591</v>
      </c>
      <c r="F34" s="180" t="s">
        <v>511</v>
      </c>
      <c r="G34" s="181">
        <v>45042</v>
      </c>
      <c r="H34" s="178">
        <v>1753640125</v>
      </c>
      <c r="I34" s="178" t="s">
        <v>564</v>
      </c>
      <c r="J34" s="180" t="s">
        <v>548</v>
      </c>
      <c r="K34" s="178">
        <v>9999</v>
      </c>
      <c r="L34" s="182">
        <v>51.426000000000002</v>
      </c>
      <c r="M34" s="182">
        <v>90</v>
      </c>
      <c r="N34" s="183"/>
      <c r="O34" s="178" t="s">
        <v>554</v>
      </c>
    </row>
    <row r="35" spans="4:15" ht="22.8" x14ac:dyDescent="0.3">
      <c r="D35" s="184" t="s">
        <v>546</v>
      </c>
      <c r="E35" s="185">
        <v>24362</v>
      </c>
      <c r="F35" s="186" t="s">
        <v>565</v>
      </c>
      <c r="G35" s="187">
        <v>45035</v>
      </c>
      <c r="H35" s="184">
        <v>1724600125</v>
      </c>
      <c r="I35" s="184" t="s">
        <v>423</v>
      </c>
      <c r="J35" s="186" t="s">
        <v>548</v>
      </c>
      <c r="K35" s="184">
        <v>9999</v>
      </c>
      <c r="L35" s="188">
        <v>94.284000000000006</v>
      </c>
      <c r="M35" s="188">
        <v>165</v>
      </c>
      <c r="N35" s="189"/>
      <c r="O35" s="184" t="s">
        <v>554</v>
      </c>
    </row>
    <row r="36" spans="4:15" ht="22.8" x14ac:dyDescent="0.3">
      <c r="D36" s="178" t="s">
        <v>546</v>
      </c>
      <c r="E36" s="179">
        <v>24593</v>
      </c>
      <c r="F36" s="180" t="s">
        <v>565</v>
      </c>
      <c r="G36" s="181">
        <v>45042</v>
      </c>
      <c r="H36" s="178">
        <v>1724600125</v>
      </c>
      <c r="I36" s="178" t="s">
        <v>423</v>
      </c>
      <c r="J36" s="180" t="s">
        <v>548</v>
      </c>
      <c r="K36" s="178">
        <v>9999</v>
      </c>
      <c r="L36" s="182">
        <v>94.287000000000006</v>
      </c>
      <c r="M36" s="182">
        <v>165</v>
      </c>
      <c r="N36" s="183"/>
      <c r="O36" s="178" t="s">
        <v>554</v>
      </c>
    </row>
    <row r="37" spans="4:15" ht="22.8" x14ac:dyDescent="0.3">
      <c r="D37" s="184" t="s">
        <v>546</v>
      </c>
      <c r="E37" s="185">
        <v>24371</v>
      </c>
      <c r="F37" s="186" t="s">
        <v>491</v>
      </c>
      <c r="G37" s="187">
        <v>45035</v>
      </c>
      <c r="H37" s="184">
        <v>924011786</v>
      </c>
      <c r="I37" s="184" t="s">
        <v>566</v>
      </c>
      <c r="J37" s="186" t="s">
        <v>548</v>
      </c>
      <c r="K37" s="184">
        <v>12345</v>
      </c>
      <c r="L37" s="188">
        <v>81.319000000000003</v>
      </c>
      <c r="M37" s="188">
        <v>142.31</v>
      </c>
      <c r="N37" s="189"/>
      <c r="O37" s="184" t="s">
        <v>554</v>
      </c>
    </row>
    <row r="38" spans="4:15" ht="22.8" x14ac:dyDescent="0.3">
      <c r="D38" s="178" t="s">
        <v>546</v>
      </c>
      <c r="E38" s="179">
        <v>24524</v>
      </c>
      <c r="F38" s="180" t="s">
        <v>491</v>
      </c>
      <c r="G38" s="181">
        <v>45040</v>
      </c>
      <c r="H38" s="178">
        <v>924011786</v>
      </c>
      <c r="I38" s="178" t="s">
        <v>566</v>
      </c>
      <c r="J38" s="180" t="s">
        <v>548</v>
      </c>
      <c r="K38" s="178">
        <v>12345</v>
      </c>
      <c r="L38" s="182">
        <v>57.143000000000001</v>
      </c>
      <c r="M38" s="182">
        <v>100</v>
      </c>
      <c r="N38" s="183"/>
      <c r="O38" s="178" t="s">
        <v>554</v>
      </c>
    </row>
    <row r="39" spans="4:15" ht="22.8" x14ac:dyDescent="0.3">
      <c r="D39" s="184" t="s">
        <v>546</v>
      </c>
      <c r="E39" s="185">
        <v>24597</v>
      </c>
      <c r="F39" s="186" t="s">
        <v>491</v>
      </c>
      <c r="G39" s="187">
        <v>45042</v>
      </c>
      <c r="H39" s="184">
        <v>924011786</v>
      </c>
      <c r="I39" s="184" t="s">
        <v>426</v>
      </c>
      <c r="J39" s="186" t="s">
        <v>548</v>
      </c>
      <c r="K39" s="184">
        <v>9999</v>
      </c>
      <c r="L39" s="188">
        <v>50.348999999999997</v>
      </c>
      <c r="M39" s="188">
        <v>88.11</v>
      </c>
      <c r="N39" s="189"/>
      <c r="O39" s="184" t="s">
        <v>554</v>
      </c>
    </row>
    <row r="40" spans="4:15" ht="22.8" x14ac:dyDescent="0.3">
      <c r="D40" s="178" t="s">
        <v>546</v>
      </c>
      <c r="E40" s="179">
        <v>24598</v>
      </c>
      <c r="F40" s="180" t="s">
        <v>491</v>
      </c>
      <c r="G40" s="181">
        <v>45042</v>
      </c>
      <c r="H40" s="178">
        <v>924011786</v>
      </c>
      <c r="I40" s="178" t="s">
        <v>426</v>
      </c>
      <c r="J40" s="180" t="s">
        <v>548</v>
      </c>
      <c r="K40" s="178">
        <v>999</v>
      </c>
      <c r="L40" s="182">
        <v>7.1420000000000003</v>
      </c>
      <c r="M40" s="182">
        <v>12.5</v>
      </c>
      <c r="N40" s="183"/>
      <c r="O40" s="178" t="s">
        <v>549</v>
      </c>
    </row>
    <row r="41" spans="4:15" x14ac:dyDescent="0.3">
      <c r="D41" s="190"/>
      <c r="E41" s="190"/>
      <c r="F41" s="190"/>
      <c r="G41" s="190"/>
      <c r="H41" s="190"/>
      <c r="I41" s="190"/>
      <c r="J41" s="190"/>
      <c r="K41" s="190"/>
      <c r="L41" s="190"/>
      <c r="M41" s="190"/>
      <c r="N41" s="190">
        <f>SUM(M33:M40)</f>
        <v>862.92</v>
      </c>
      <c r="O41" s="190"/>
    </row>
    <row r="42" spans="4:15" ht="22.8" x14ac:dyDescent="0.3">
      <c r="D42" s="178" t="s">
        <v>546</v>
      </c>
      <c r="E42" s="179">
        <v>24303</v>
      </c>
      <c r="F42" s="180" t="s">
        <v>567</v>
      </c>
      <c r="G42" s="181">
        <v>45033</v>
      </c>
      <c r="H42" s="178">
        <v>1720145711</v>
      </c>
      <c r="I42" s="178" t="s">
        <v>568</v>
      </c>
      <c r="J42" s="180" t="s">
        <v>548</v>
      </c>
      <c r="K42" s="178">
        <v>514782</v>
      </c>
      <c r="L42" s="182">
        <v>91.427000000000007</v>
      </c>
      <c r="M42" s="182">
        <v>160</v>
      </c>
      <c r="N42" s="183"/>
      <c r="O42" s="178" t="s">
        <v>554</v>
      </c>
    </row>
    <row r="43" spans="4:15" ht="22.8" x14ac:dyDescent="0.3">
      <c r="D43" s="184" t="s">
        <v>546</v>
      </c>
      <c r="E43" s="185">
        <v>39476</v>
      </c>
      <c r="F43" s="186" t="s">
        <v>567</v>
      </c>
      <c r="G43" s="187">
        <v>45036</v>
      </c>
      <c r="H43" s="184">
        <v>1720145711</v>
      </c>
      <c r="I43" s="184" t="s">
        <v>568</v>
      </c>
      <c r="J43" s="186" t="s">
        <v>548</v>
      </c>
      <c r="K43" s="184">
        <v>0</v>
      </c>
      <c r="L43" s="188">
        <v>34.293999999999997</v>
      </c>
      <c r="M43" s="188">
        <v>60.01</v>
      </c>
      <c r="N43" s="189"/>
      <c r="O43" s="184" t="s">
        <v>554</v>
      </c>
    </row>
    <row r="44" spans="4:15" ht="22.8" x14ac:dyDescent="0.3">
      <c r="D44" s="178" t="s">
        <v>546</v>
      </c>
      <c r="E44" s="179">
        <v>24530</v>
      </c>
      <c r="F44" s="180" t="s">
        <v>567</v>
      </c>
      <c r="G44" s="181">
        <v>45040</v>
      </c>
      <c r="H44" s="178">
        <v>1720145711</v>
      </c>
      <c r="I44" s="178" t="s">
        <v>357</v>
      </c>
      <c r="J44" s="180" t="s">
        <v>548</v>
      </c>
      <c r="K44" s="178">
        <v>1234</v>
      </c>
      <c r="L44" s="182">
        <v>45.706000000000003</v>
      </c>
      <c r="M44" s="182">
        <v>79.989999999999995</v>
      </c>
      <c r="N44" s="183"/>
      <c r="O44" s="178" t="s">
        <v>554</v>
      </c>
    </row>
    <row r="45" spans="4:15" ht="22.8" x14ac:dyDescent="0.3">
      <c r="D45" s="184" t="s">
        <v>546</v>
      </c>
      <c r="E45" s="185">
        <v>24655</v>
      </c>
      <c r="F45" s="186" t="s">
        <v>567</v>
      </c>
      <c r="G45" s="187">
        <v>45044</v>
      </c>
      <c r="H45" s="184">
        <v>1720145711</v>
      </c>
      <c r="I45" s="184" t="s">
        <v>357</v>
      </c>
      <c r="J45" s="186" t="s">
        <v>548</v>
      </c>
      <c r="K45" s="184">
        <v>5555</v>
      </c>
      <c r="L45" s="188">
        <v>41.433</v>
      </c>
      <c r="M45" s="188">
        <v>72.510000000000005</v>
      </c>
      <c r="N45" s="189"/>
      <c r="O45" s="184" t="s">
        <v>554</v>
      </c>
    </row>
    <row r="46" spans="4:15" x14ac:dyDescent="0.3">
      <c r="D46" s="191"/>
      <c r="E46" s="192"/>
      <c r="F46" s="193"/>
      <c r="G46" s="193"/>
      <c r="H46" s="191"/>
      <c r="I46" s="191"/>
      <c r="J46" s="193"/>
      <c r="K46" s="191"/>
      <c r="L46" s="192"/>
      <c r="M46" s="192"/>
      <c r="N46" s="194">
        <f>SUM(M42:M45)</f>
        <v>372.51</v>
      </c>
      <c r="O46" s="191"/>
    </row>
    <row r="47" spans="4:15" x14ac:dyDescent="0.3">
      <c r="D47" s="191"/>
      <c r="E47" s="192"/>
      <c r="F47" s="193"/>
      <c r="G47" s="193"/>
      <c r="H47" s="191"/>
      <c r="I47" s="191"/>
      <c r="J47" s="193"/>
      <c r="K47" s="191"/>
      <c r="L47" s="192"/>
      <c r="M47" s="192">
        <f>SUM(M12:M46)</f>
        <v>2648.7530000000002</v>
      </c>
      <c r="N47" s="194"/>
      <c r="O47" s="191"/>
    </row>
    <row r="48" spans="4:15" x14ac:dyDescent="0.3">
      <c r="D48" s="191"/>
      <c r="E48" s="192"/>
      <c r="F48" s="193"/>
      <c r="G48" s="193"/>
      <c r="H48" s="191"/>
      <c r="I48" s="191"/>
      <c r="J48" s="193"/>
      <c r="K48" s="191"/>
      <c r="L48" s="192"/>
      <c r="M48" s="192"/>
      <c r="N48" s="194"/>
      <c r="O48" s="191"/>
    </row>
    <row r="49" spans="4:15" x14ac:dyDescent="0.3">
      <c r="D49" s="191"/>
      <c r="E49" s="192"/>
      <c r="F49" s="193"/>
      <c r="G49" s="193"/>
      <c r="H49" s="191"/>
      <c r="I49" s="191"/>
      <c r="J49" s="193"/>
      <c r="K49" s="191"/>
      <c r="L49" s="192"/>
      <c r="M49" s="192"/>
      <c r="N49" s="194"/>
      <c r="O49" s="191"/>
    </row>
    <row r="50" spans="4:15" x14ac:dyDescent="0.3">
      <c r="D50" s="191"/>
      <c r="E50" s="192"/>
      <c r="F50" s="193"/>
      <c r="G50" s="193"/>
      <c r="H50" s="191"/>
      <c r="I50" s="191"/>
      <c r="J50" s="193"/>
      <c r="K50" s="191"/>
      <c r="L50" s="192"/>
      <c r="M50" s="192"/>
      <c r="N50" s="194"/>
      <c r="O50" s="191"/>
    </row>
    <row r="51" spans="4:15" x14ac:dyDescent="0.3">
      <c r="D51" s="191"/>
      <c r="E51" s="192"/>
      <c r="F51" s="193"/>
      <c r="G51" s="193"/>
      <c r="H51" s="191"/>
      <c r="I51" s="191"/>
      <c r="J51" s="193"/>
      <c r="K51" s="191"/>
      <c r="L51" s="192"/>
      <c r="M51" s="192"/>
      <c r="N51" s="194"/>
      <c r="O51" s="191"/>
    </row>
    <row r="52" spans="4:15" x14ac:dyDescent="0.3">
      <c r="D52" s="191"/>
      <c r="E52" s="192"/>
      <c r="F52" s="193"/>
      <c r="G52" s="193"/>
      <c r="H52" s="191"/>
      <c r="I52" s="191"/>
      <c r="J52" s="193"/>
      <c r="K52" s="191"/>
      <c r="L52" s="192"/>
      <c r="M52" s="192"/>
      <c r="N52" s="194"/>
      <c r="O52" s="191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5"/>
  <sheetViews>
    <sheetView topLeftCell="A74" workbookViewId="0">
      <selection activeCell="I91" sqref="I91"/>
    </sheetView>
  </sheetViews>
  <sheetFormatPr baseColWidth="10" defaultRowHeight="14.4" x14ac:dyDescent="0.3"/>
  <cols>
    <col min="2" max="2" width="22.6640625" customWidth="1"/>
    <col min="5" max="5" width="16.88671875" customWidth="1"/>
    <col min="15" max="15" width="14.109375" customWidth="1"/>
    <col min="18" max="18" width="18" customWidth="1"/>
  </cols>
  <sheetData>
    <row r="1" spans="1:24" ht="28.8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3">
      <c r="E38" s="202" t="s">
        <v>18</v>
      </c>
      <c r="F38" s="203"/>
      <c r="G38" s="203"/>
      <c r="H38" s="204"/>
      <c r="I38" s="18">
        <f>F37-I36</f>
        <v>73.396400000000085</v>
      </c>
      <c r="J38" s="17"/>
      <c r="R38" s="202" t="s">
        <v>18</v>
      </c>
      <c r="S38" s="203"/>
      <c r="T38" s="203"/>
      <c r="U38" s="204"/>
      <c r="V38" s="18">
        <f>S37-V36</f>
        <v>81.305700000000115</v>
      </c>
    </row>
    <row r="39" spans="1:24" x14ac:dyDescent="0.3">
      <c r="J39" s="17"/>
    </row>
    <row r="40" spans="1:24" x14ac:dyDescent="0.3">
      <c r="J40" s="17"/>
      <c r="K40" s="17"/>
    </row>
    <row r="41" spans="1:24" x14ac:dyDescent="0.3">
      <c r="J41" s="17"/>
    </row>
    <row r="42" spans="1:24" x14ac:dyDescent="0.3">
      <c r="J42" s="17"/>
    </row>
    <row r="43" spans="1:24" ht="28.8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495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31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31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31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3">
      <c r="A51" s="7">
        <v>45016</v>
      </c>
      <c r="B51" s="8" t="s">
        <v>214</v>
      </c>
      <c r="C51" s="8" t="s">
        <v>365</v>
      </c>
      <c r="D51" s="8" t="s">
        <v>131</v>
      </c>
      <c r="E51" s="131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3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3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3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3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3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3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3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3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3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3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3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3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3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3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3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3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3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3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3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3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3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3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3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3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3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3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3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3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3">
      <c r="E80" s="202" t="s">
        <v>18</v>
      </c>
      <c r="F80" s="203"/>
      <c r="G80" s="203"/>
      <c r="H80" s="204"/>
      <c r="I80" s="18">
        <f>F79-I78</f>
        <v>116.23340000000007</v>
      </c>
      <c r="R80" s="202" t="s">
        <v>18</v>
      </c>
      <c r="S80" s="203"/>
      <c r="T80" s="203"/>
      <c r="U80" s="204"/>
      <c r="V80" s="18">
        <f>S79-V78</f>
        <v>17.699999999999989</v>
      </c>
    </row>
    <row r="87" spans="1:24" ht="28.8" x14ac:dyDescent="0.55000000000000004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3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3">
      <c r="A89" s="7">
        <v>45051</v>
      </c>
      <c r="B89" s="8" t="s">
        <v>125</v>
      </c>
      <c r="C89" s="8" t="s">
        <v>365</v>
      </c>
      <c r="D89" s="8" t="s">
        <v>131</v>
      </c>
      <c r="E89" s="26">
        <v>30327763</v>
      </c>
      <c r="F89" s="14">
        <v>230</v>
      </c>
      <c r="G89" s="8" t="s">
        <v>133</v>
      </c>
      <c r="H89" s="8"/>
      <c r="I89" s="27">
        <v>210</v>
      </c>
      <c r="J89" s="8"/>
      <c r="K89" s="8"/>
      <c r="N89" s="7"/>
      <c r="O89" s="8"/>
      <c r="P89" s="8"/>
      <c r="Q89" s="8"/>
      <c r="R89" s="26"/>
      <c r="S89" s="14"/>
      <c r="T89" s="8"/>
      <c r="U89" s="8"/>
      <c r="V89" s="27"/>
      <c r="W89" s="8"/>
      <c r="X89" s="8"/>
    </row>
    <row r="90" spans="1:24" x14ac:dyDescent="0.3">
      <c r="A90" s="7">
        <v>45048</v>
      </c>
      <c r="B90" s="8" t="s">
        <v>341</v>
      </c>
      <c r="C90" s="8" t="s">
        <v>248</v>
      </c>
      <c r="D90" s="8" t="s">
        <v>215</v>
      </c>
      <c r="E90" s="8"/>
      <c r="F90" s="14">
        <v>200</v>
      </c>
      <c r="G90" s="8" t="s">
        <v>126</v>
      </c>
      <c r="H90" s="8"/>
      <c r="I90" s="27">
        <v>190</v>
      </c>
      <c r="J90" s="8"/>
      <c r="K90" s="8"/>
      <c r="N90" s="7"/>
      <c r="O90" s="8"/>
      <c r="P90" s="8"/>
      <c r="Q90" s="8"/>
      <c r="R90" s="26"/>
      <c r="S90" s="14"/>
      <c r="T90" s="8"/>
      <c r="U90" s="8"/>
      <c r="V90" s="27"/>
      <c r="W90" s="8"/>
      <c r="X90" s="8"/>
    </row>
    <row r="91" spans="1:24" x14ac:dyDescent="0.3">
      <c r="A91" s="7"/>
      <c r="B91" s="8"/>
      <c r="C91" s="8"/>
      <c r="D91" s="8"/>
      <c r="E91" s="26"/>
      <c r="F91" s="14"/>
      <c r="G91" s="8"/>
      <c r="H91" s="8"/>
      <c r="I91" s="27"/>
      <c r="J91" s="8"/>
      <c r="K91" s="8"/>
      <c r="N91" s="7"/>
      <c r="O91" s="8"/>
      <c r="P91" s="8"/>
      <c r="Q91" s="8"/>
      <c r="R91" s="26"/>
      <c r="S91" s="14"/>
      <c r="T91" s="8"/>
      <c r="U91" s="8"/>
      <c r="V91" s="27"/>
      <c r="W91" s="8"/>
      <c r="X91" s="8"/>
    </row>
    <row r="92" spans="1:24" x14ac:dyDescent="0.3">
      <c r="A92" s="7"/>
      <c r="B92" s="8"/>
      <c r="C92" s="8"/>
      <c r="D92" s="8"/>
      <c r="E92" s="26"/>
      <c r="F92" s="14"/>
      <c r="G92" s="8"/>
      <c r="H92" s="8"/>
      <c r="I92" s="27"/>
      <c r="J92" s="8"/>
      <c r="K92" s="8"/>
      <c r="N92" s="7"/>
      <c r="O92" s="8"/>
      <c r="P92" s="8"/>
      <c r="Q92" s="8"/>
      <c r="R92" s="26"/>
      <c r="S92" s="14"/>
      <c r="T92" s="8"/>
      <c r="U92" s="8"/>
      <c r="V92" s="27"/>
      <c r="W92" s="8"/>
      <c r="X92" s="8"/>
    </row>
    <row r="93" spans="1:24" x14ac:dyDescent="0.3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3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3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3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3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3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3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3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3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3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3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3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3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3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3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3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3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3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3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3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3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3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3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3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3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3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3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3">
      <c r="A120" s="7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7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3">
      <c r="A121" s="28"/>
      <c r="B121" s="8"/>
      <c r="C121" s="8"/>
      <c r="D121" s="8"/>
      <c r="E121" s="26"/>
      <c r="F121" s="14"/>
      <c r="G121" s="8"/>
      <c r="H121" s="8"/>
      <c r="I121" s="27"/>
      <c r="J121" s="8"/>
      <c r="K121" s="8"/>
      <c r="N121" s="28"/>
      <c r="O121" s="8"/>
      <c r="P121" s="8"/>
      <c r="Q121" s="8"/>
      <c r="R121" s="26"/>
      <c r="S121" s="14"/>
      <c r="T121" s="8"/>
      <c r="U121" s="8"/>
      <c r="V121" s="27"/>
      <c r="W121" s="8"/>
      <c r="X121" s="8"/>
    </row>
    <row r="122" spans="1:24" x14ac:dyDescent="0.3">
      <c r="A122" s="8"/>
      <c r="B122" s="8"/>
      <c r="C122" s="8"/>
      <c r="D122" s="8"/>
      <c r="E122" s="12" t="s">
        <v>14</v>
      </c>
      <c r="F122" s="13">
        <f>SUM(F89:F121)</f>
        <v>430</v>
      </c>
      <c r="G122" s="14"/>
      <c r="H122" s="14"/>
      <c r="I122" s="14">
        <f>SUM(I89:I121)</f>
        <v>400</v>
      </c>
      <c r="J122" s="8"/>
      <c r="K122" s="8"/>
      <c r="N122" s="8"/>
      <c r="O122" s="8"/>
      <c r="P122" s="8"/>
      <c r="Q122" s="8"/>
      <c r="R122" s="12" t="s">
        <v>14</v>
      </c>
      <c r="S122" s="13">
        <f>SUM(S89:S121)</f>
        <v>0</v>
      </c>
      <c r="T122" s="14"/>
      <c r="U122" s="14"/>
      <c r="V122" s="14">
        <f>SUM(V89:V121)</f>
        <v>0</v>
      </c>
      <c r="W122" s="8"/>
      <c r="X122" s="8"/>
    </row>
    <row r="123" spans="1:24" x14ac:dyDescent="0.3">
      <c r="A123" s="8"/>
      <c r="B123" s="8"/>
      <c r="C123" s="8"/>
      <c r="D123" s="8"/>
      <c r="E123" s="12" t="s">
        <v>17</v>
      </c>
      <c r="F123" s="13">
        <f>F122*0.99</f>
        <v>425.7</v>
      </c>
      <c r="J123" s="29"/>
      <c r="K123" s="8"/>
      <c r="N123" s="8"/>
      <c r="O123" s="8"/>
      <c r="P123" s="8"/>
      <c r="Q123" s="8"/>
      <c r="R123" s="12" t="s">
        <v>17</v>
      </c>
      <c r="S123" s="13">
        <f>S122*0.99</f>
        <v>0</v>
      </c>
      <c r="W123" s="29"/>
      <c r="X123" s="8"/>
    </row>
    <row r="124" spans="1:24" x14ac:dyDescent="0.3">
      <c r="E124" s="202" t="s">
        <v>18</v>
      </c>
      <c r="F124" s="203"/>
      <c r="G124" s="203"/>
      <c r="H124" s="204"/>
      <c r="I124" s="18">
        <f>F123-I122</f>
        <v>25.699999999999989</v>
      </c>
      <c r="R124" s="202" t="s">
        <v>18</v>
      </c>
      <c r="S124" s="203"/>
      <c r="T124" s="203"/>
      <c r="U124" s="204"/>
      <c r="V124" s="18">
        <f>S123-V122</f>
        <v>0</v>
      </c>
    </row>
    <row r="132" spans="1:24" ht="28.8" x14ac:dyDescent="0.55000000000000004">
      <c r="B132" s="3"/>
      <c r="C132" s="3" t="s">
        <v>92</v>
      </c>
      <c r="D132" s="3"/>
      <c r="O132" s="3"/>
      <c r="P132" s="3" t="s">
        <v>93</v>
      </c>
      <c r="Q132" s="3"/>
    </row>
    <row r="133" spans="1:24" x14ac:dyDescent="0.3">
      <c r="A133" s="5" t="s">
        <v>26</v>
      </c>
      <c r="B133" s="5" t="s">
        <v>2</v>
      </c>
      <c r="C133" s="5" t="s">
        <v>19</v>
      </c>
      <c r="D133" s="5" t="s">
        <v>5</v>
      </c>
      <c r="E133" s="5" t="s">
        <v>27</v>
      </c>
      <c r="F133" s="5" t="s">
        <v>7</v>
      </c>
      <c r="G133" s="5" t="s">
        <v>3</v>
      </c>
      <c r="H133" s="5"/>
      <c r="I133" s="5" t="s">
        <v>20</v>
      </c>
      <c r="J133" s="25"/>
      <c r="K133" s="5" t="s">
        <v>10</v>
      </c>
      <c r="N133" s="5" t="s">
        <v>26</v>
      </c>
      <c r="O133" s="5" t="s">
        <v>2</v>
      </c>
      <c r="P133" s="5" t="s">
        <v>19</v>
      </c>
      <c r="Q133" s="5" t="s">
        <v>5</v>
      </c>
      <c r="R133" s="5" t="s">
        <v>27</v>
      </c>
      <c r="S133" s="5" t="s">
        <v>7</v>
      </c>
      <c r="T133" s="5" t="s">
        <v>3</v>
      </c>
      <c r="U133" s="5"/>
      <c r="V133" s="5" t="s">
        <v>20</v>
      </c>
      <c r="W133" s="25"/>
      <c r="X133" s="5" t="s">
        <v>10</v>
      </c>
    </row>
    <row r="134" spans="1:24" x14ac:dyDescent="0.3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3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3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3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3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3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3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3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3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3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3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3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3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3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3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3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3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3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3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3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3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3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3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3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3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3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3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3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3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3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3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3">
      <c r="A165" s="7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7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3">
      <c r="A166" s="28"/>
      <c r="B166" s="8"/>
      <c r="C166" s="8"/>
      <c r="D166" s="8"/>
      <c r="E166" s="26"/>
      <c r="F166" s="14"/>
      <c r="G166" s="8"/>
      <c r="H166" s="8"/>
      <c r="I166" s="27"/>
      <c r="J166" s="8"/>
      <c r="K166" s="8"/>
      <c r="N166" s="28"/>
      <c r="O166" s="8"/>
      <c r="P166" s="8"/>
      <c r="Q166" s="8"/>
      <c r="R166" s="26"/>
      <c r="S166" s="14"/>
      <c r="T166" s="8"/>
      <c r="U166" s="8"/>
      <c r="V166" s="27"/>
      <c r="W166" s="8"/>
      <c r="X166" s="8"/>
    </row>
    <row r="167" spans="1:24" x14ac:dyDescent="0.3">
      <c r="A167" s="8"/>
      <c r="B167" s="8"/>
      <c r="C167" s="8"/>
      <c r="D167" s="8"/>
      <c r="E167" s="12" t="s">
        <v>14</v>
      </c>
      <c r="F167" s="13">
        <f>SUM(F134:F166)</f>
        <v>0</v>
      </c>
      <c r="G167" s="14"/>
      <c r="H167" s="14"/>
      <c r="I167" s="14">
        <f>SUM(I134:I166)</f>
        <v>0</v>
      </c>
      <c r="J167" s="8"/>
      <c r="K167" s="8"/>
      <c r="N167" s="8"/>
      <c r="O167" s="8"/>
      <c r="P167" s="8"/>
      <c r="Q167" s="8"/>
      <c r="R167" s="12" t="s">
        <v>14</v>
      </c>
      <c r="S167" s="13">
        <f>SUM(S134:S166)</f>
        <v>0</v>
      </c>
      <c r="T167" s="14"/>
      <c r="U167" s="14"/>
      <c r="V167" s="14">
        <f>SUM(V134:V166)</f>
        <v>0</v>
      </c>
      <c r="W167" s="8"/>
      <c r="X167" s="8"/>
    </row>
    <row r="168" spans="1:24" x14ac:dyDescent="0.3">
      <c r="A168" s="8"/>
      <c r="B168" s="8"/>
      <c r="C168" s="8"/>
      <c r="D168" s="8"/>
      <c r="E168" s="12" t="s">
        <v>17</v>
      </c>
      <c r="F168" s="13">
        <f>F167*0.99</f>
        <v>0</v>
      </c>
      <c r="J168" s="29"/>
      <c r="K168" s="8"/>
      <c r="N168" s="8"/>
      <c r="O168" s="8"/>
      <c r="P168" s="8"/>
      <c r="Q168" s="8"/>
      <c r="R168" s="12" t="s">
        <v>17</v>
      </c>
      <c r="S168" s="13">
        <f>S167*0.99</f>
        <v>0</v>
      </c>
      <c r="W168" s="29"/>
      <c r="X168" s="8"/>
    </row>
    <row r="169" spans="1:24" x14ac:dyDescent="0.3">
      <c r="E169" s="202" t="s">
        <v>18</v>
      </c>
      <c r="F169" s="203"/>
      <c r="G169" s="203"/>
      <c r="H169" s="204"/>
      <c r="I169" s="18">
        <f>F168-I167</f>
        <v>0</v>
      </c>
      <c r="R169" s="202" t="s">
        <v>18</v>
      </c>
      <c r="S169" s="203"/>
      <c r="T169" s="203"/>
      <c r="U169" s="204"/>
      <c r="V169" s="18">
        <f>S168-V167</f>
        <v>0</v>
      </c>
    </row>
    <row r="175" spans="1:24" ht="28.8" x14ac:dyDescent="0.55000000000000004">
      <c r="B175" s="3"/>
      <c r="C175" s="3" t="s">
        <v>94</v>
      </c>
      <c r="D175" s="3"/>
      <c r="O175" s="3"/>
      <c r="P175" s="3" t="s">
        <v>99</v>
      </c>
      <c r="Q175" s="3"/>
    </row>
    <row r="176" spans="1:24" x14ac:dyDescent="0.3">
      <c r="A176" s="5" t="s">
        <v>26</v>
      </c>
      <c r="B176" s="5" t="s">
        <v>2</v>
      </c>
      <c r="C176" s="5" t="s">
        <v>19</v>
      </c>
      <c r="D176" s="5" t="s">
        <v>5</v>
      </c>
      <c r="E176" s="5" t="s">
        <v>27</v>
      </c>
      <c r="F176" s="5" t="s">
        <v>7</v>
      </c>
      <c r="G176" s="5" t="s">
        <v>3</v>
      </c>
      <c r="H176" s="5"/>
      <c r="I176" s="5" t="s">
        <v>20</v>
      </c>
      <c r="J176" s="25"/>
      <c r="K176" s="5" t="s">
        <v>10</v>
      </c>
      <c r="N176" s="5" t="s">
        <v>26</v>
      </c>
      <c r="O176" s="5" t="s">
        <v>2</v>
      </c>
      <c r="P176" s="5" t="s">
        <v>19</v>
      </c>
      <c r="Q176" s="5" t="s">
        <v>5</v>
      </c>
      <c r="R176" s="5" t="s">
        <v>27</v>
      </c>
      <c r="S176" s="5" t="s">
        <v>7</v>
      </c>
      <c r="T176" s="5" t="s">
        <v>3</v>
      </c>
      <c r="U176" s="5"/>
      <c r="V176" s="5" t="s">
        <v>20</v>
      </c>
      <c r="W176" s="25"/>
      <c r="X176" s="5" t="s">
        <v>10</v>
      </c>
    </row>
    <row r="177" spans="1:24" x14ac:dyDescent="0.3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3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3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3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3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3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3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3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3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3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3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3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3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3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3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3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3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3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3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3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3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3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3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3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3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3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3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3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3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3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3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3">
      <c r="A208" s="7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7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3">
      <c r="A209" s="28"/>
      <c r="B209" s="8"/>
      <c r="C209" s="8"/>
      <c r="D209" s="8"/>
      <c r="E209" s="26"/>
      <c r="F209" s="14"/>
      <c r="G209" s="8"/>
      <c r="H209" s="8"/>
      <c r="I209" s="27"/>
      <c r="J209" s="8"/>
      <c r="K209" s="8"/>
      <c r="N209" s="28"/>
      <c r="O209" s="8"/>
      <c r="P209" s="8"/>
      <c r="Q209" s="8"/>
      <c r="R209" s="26"/>
      <c r="S209" s="14"/>
      <c r="T209" s="8"/>
      <c r="U209" s="8"/>
      <c r="V209" s="27"/>
      <c r="W209" s="8"/>
      <c r="X209" s="8"/>
    </row>
    <row r="210" spans="1:24" x14ac:dyDescent="0.3">
      <c r="A210" s="8"/>
      <c r="B210" s="8"/>
      <c r="C210" s="8"/>
      <c r="D210" s="8"/>
      <c r="E210" s="12" t="s">
        <v>14</v>
      </c>
      <c r="F210" s="13">
        <f>SUM(F177:F209)</f>
        <v>0</v>
      </c>
      <c r="G210" s="14"/>
      <c r="H210" s="14"/>
      <c r="I210" s="14">
        <f>SUM(I177:I209)</f>
        <v>0</v>
      </c>
      <c r="J210" s="8"/>
      <c r="K210" s="8"/>
      <c r="N210" s="8"/>
      <c r="O210" s="8"/>
      <c r="P210" s="8"/>
      <c r="Q210" s="8"/>
      <c r="R210" s="12" t="s">
        <v>14</v>
      </c>
      <c r="S210" s="13">
        <f>SUM(S177:S209)</f>
        <v>0</v>
      </c>
      <c r="T210" s="14"/>
      <c r="U210" s="14"/>
      <c r="V210" s="14">
        <f>SUM(V177:V209)</f>
        <v>0</v>
      </c>
      <c r="W210" s="8"/>
      <c r="X210" s="8"/>
    </row>
    <row r="211" spans="1:24" x14ac:dyDescent="0.3">
      <c r="A211" s="8"/>
      <c r="B211" s="8"/>
      <c r="C211" s="8"/>
      <c r="D211" s="8"/>
      <c r="E211" s="12" t="s">
        <v>17</v>
      </c>
      <c r="F211" s="13">
        <f>F210*0.99</f>
        <v>0</v>
      </c>
      <c r="J211" s="29"/>
      <c r="K211" s="8"/>
      <c r="N211" s="8"/>
      <c r="O211" s="8"/>
      <c r="P211" s="8"/>
      <c r="Q211" s="8"/>
      <c r="R211" s="12" t="s">
        <v>17</v>
      </c>
      <c r="S211" s="13">
        <f>S210*0.99</f>
        <v>0</v>
      </c>
      <c r="W211" s="29"/>
      <c r="X211" s="8"/>
    </row>
    <row r="212" spans="1:24" x14ac:dyDescent="0.3">
      <c r="E212" s="202" t="s">
        <v>18</v>
      </c>
      <c r="F212" s="203"/>
      <c r="G212" s="203"/>
      <c r="H212" s="204"/>
      <c r="I212" s="18">
        <f>F211-I210</f>
        <v>0</v>
      </c>
      <c r="R212" s="202" t="s">
        <v>18</v>
      </c>
      <c r="S212" s="203"/>
      <c r="T212" s="203"/>
      <c r="U212" s="204"/>
      <c r="V212" s="18">
        <f>S211-V210</f>
        <v>0</v>
      </c>
    </row>
    <row r="218" spans="1:24" ht="28.8" x14ac:dyDescent="0.55000000000000004">
      <c r="B218" s="3"/>
      <c r="C218" s="3" t="s">
        <v>96</v>
      </c>
      <c r="D218" s="3"/>
      <c r="O218" s="3"/>
      <c r="P218" s="3" t="s">
        <v>0</v>
      </c>
      <c r="Q218" s="3"/>
    </row>
    <row r="219" spans="1:24" x14ac:dyDescent="0.3">
      <c r="A219" s="5" t="s">
        <v>26</v>
      </c>
      <c r="B219" s="5" t="s">
        <v>2</v>
      </c>
      <c r="C219" s="5" t="s">
        <v>19</v>
      </c>
      <c r="D219" s="5" t="s">
        <v>5</v>
      </c>
      <c r="E219" s="5" t="s">
        <v>27</v>
      </c>
      <c r="F219" s="5" t="s">
        <v>7</v>
      </c>
      <c r="G219" s="5" t="s">
        <v>3</v>
      </c>
      <c r="H219" s="5"/>
      <c r="I219" s="5" t="s">
        <v>20</v>
      </c>
      <c r="J219" s="25"/>
      <c r="K219" s="5" t="s">
        <v>10</v>
      </c>
      <c r="N219" s="5" t="s">
        <v>26</v>
      </c>
      <c r="O219" s="5" t="s">
        <v>2</v>
      </c>
      <c r="P219" s="5" t="s">
        <v>19</v>
      </c>
      <c r="Q219" s="5" t="s">
        <v>5</v>
      </c>
      <c r="R219" s="5" t="s">
        <v>27</v>
      </c>
      <c r="S219" s="5" t="s">
        <v>7</v>
      </c>
      <c r="T219" s="5" t="s">
        <v>3</v>
      </c>
      <c r="U219" s="5"/>
      <c r="V219" s="5" t="s">
        <v>20</v>
      </c>
      <c r="W219" s="25"/>
      <c r="X219" s="5" t="s">
        <v>10</v>
      </c>
    </row>
    <row r="220" spans="1:24" x14ac:dyDescent="0.3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3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3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3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3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3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3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3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3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3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3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3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3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3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3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3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3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3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3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3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3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3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3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3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3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3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3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3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3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3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3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3">
      <c r="A251" s="7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7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3">
      <c r="A252" s="28"/>
      <c r="B252" s="8"/>
      <c r="C252" s="8"/>
      <c r="D252" s="8"/>
      <c r="E252" s="26"/>
      <c r="F252" s="14"/>
      <c r="G252" s="8"/>
      <c r="H252" s="8"/>
      <c r="I252" s="27"/>
      <c r="J252" s="8"/>
      <c r="K252" s="8"/>
      <c r="N252" s="28"/>
      <c r="O252" s="8"/>
      <c r="P252" s="8"/>
      <c r="Q252" s="8"/>
      <c r="R252" s="26"/>
      <c r="S252" s="14"/>
      <c r="T252" s="8"/>
      <c r="U252" s="8"/>
      <c r="V252" s="27"/>
      <c r="W252" s="8"/>
      <c r="X252" s="8"/>
    </row>
    <row r="253" spans="1:24" x14ac:dyDescent="0.3">
      <c r="A253" s="8"/>
      <c r="B253" s="8"/>
      <c r="C253" s="8"/>
      <c r="D253" s="8"/>
      <c r="E253" s="12" t="s">
        <v>14</v>
      </c>
      <c r="F253" s="13">
        <f>SUM(F220:F252)</f>
        <v>0</v>
      </c>
      <c r="G253" s="14"/>
      <c r="H253" s="14"/>
      <c r="I253" s="14">
        <f>SUM(I220:I252)</f>
        <v>0</v>
      </c>
      <c r="J253" s="8"/>
      <c r="K253" s="8"/>
      <c r="N253" s="8"/>
      <c r="O253" s="8"/>
      <c r="P253" s="8"/>
      <c r="Q253" s="8"/>
      <c r="R253" s="12" t="s">
        <v>14</v>
      </c>
      <c r="S253" s="13">
        <f>SUM(S220:S252)</f>
        <v>0</v>
      </c>
      <c r="T253" s="14"/>
      <c r="U253" s="14"/>
      <c r="V253" s="14">
        <f>SUM(V220:V252)</f>
        <v>0</v>
      </c>
      <c r="W253" s="8"/>
      <c r="X253" s="8"/>
    </row>
    <row r="254" spans="1:24" x14ac:dyDescent="0.3">
      <c r="A254" s="8"/>
      <c r="B254" s="8"/>
      <c r="C254" s="8"/>
      <c r="D254" s="8"/>
      <c r="E254" s="12" t="s">
        <v>17</v>
      </c>
      <c r="F254" s="13">
        <f>F253*0.99</f>
        <v>0</v>
      </c>
      <c r="J254" s="29"/>
      <c r="K254" s="8"/>
      <c r="N254" s="8"/>
      <c r="O254" s="8"/>
      <c r="P254" s="8"/>
      <c r="Q254" s="8"/>
      <c r="R254" s="12" t="s">
        <v>17</v>
      </c>
      <c r="S254" s="13">
        <f>S253*0.99</f>
        <v>0</v>
      </c>
      <c r="W254" s="29"/>
      <c r="X254" s="8"/>
    </row>
    <row r="255" spans="1:24" x14ac:dyDescent="0.3">
      <c r="E255" s="202" t="s">
        <v>18</v>
      </c>
      <c r="F255" s="203"/>
      <c r="G255" s="203"/>
      <c r="H255" s="204"/>
      <c r="I255" s="18">
        <f>F254-I253</f>
        <v>0</v>
      </c>
      <c r="R255" s="202" t="s">
        <v>18</v>
      </c>
      <c r="S255" s="203"/>
      <c r="T255" s="203"/>
      <c r="U255" s="204"/>
      <c r="V255" s="18">
        <f>S254-V253</f>
        <v>0</v>
      </c>
    </row>
  </sheetData>
  <mergeCells count="12">
    <mergeCell ref="E169:H169"/>
    <mergeCell ref="R169:U169"/>
    <mergeCell ref="E212:H212"/>
    <mergeCell ref="R212:U212"/>
    <mergeCell ref="E255:H255"/>
    <mergeCell ref="R255:U255"/>
    <mergeCell ref="E38:H38"/>
    <mergeCell ref="R38:U38"/>
    <mergeCell ref="E80:H80"/>
    <mergeCell ref="R80:U80"/>
    <mergeCell ref="E124:H124"/>
    <mergeCell ref="R124:U12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31"/>
  <sheetViews>
    <sheetView topLeftCell="A91" workbookViewId="0">
      <selection activeCell="G112" sqref="G112"/>
    </sheetView>
  </sheetViews>
  <sheetFormatPr baseColWidth="10" defaultRowHeight="14.4" x14ac:dyDescent="0.3"/>
  <cols>
    <col min="2" max="2" width="15.6640625" customWidth="1"/>
    <col min="10" max="10" width="19.44140625" customWidth="1"/>
  </cols>
  <sheetData>
    <row r="1" spans="1:10" ht="27.6" x14ac:dyDescent="0.45">
      <c r="B1" s="206" t="s">
        <v>24</v>
      </c>
      <c r="C1" s="206"/>
      <c r="D1" s="206"/>
      <c r="E1" s="206"/>
    </row>
    <row r="2" spans="1:10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3">
      <c r="F23" s="12" t="s">
        <v>17</v>
      </c>
      <c r="G23" s="13">
        <f>G22*0.99</f>
        <v>0</v>
      </c>
    </row>
    <row r="24" spans="1:10" x14ac:dyDescent="0.3">
      <c r="F24" s="202" t="s">
        <v>18</v>
      </c>
      <c r="G24" s="203"/>
      <c r="H24" s="203"/>
      <c r="I24" s="204"/>
      <c r="J24" s="30">
        <f>G23-J22</f>
        <v>0</v>
      </c>
    </row>
    <row r="29" spans="1:10" ht="27.6" x14ac:dyDescent="0.45">
      <c r="B29" s="206" t="s">
        <v>87</v>
      </c>
      <c r="C29" s="206"/>
      <c r="D29" s="206"/>
      <c r="E29" s="206"/>
    </row>
    <row r="30" spans="1:10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3">
      <c r="F51" s="12" t="s">
        <v>17</v>
      </c>
      <c r="G51" s="13">
        <f>G50*0.99</f>
        <v>297</v>
      </c>
    </row>
    <row r="52" spans="1:10" x14ac:dyDescent="0.3">
      <c r="F52" s="202" t="s">
        <v>18</v>
      </c>
      <c r="G52" s="203"/>
      <c r="H52" s="203"/>
      <c r="I52" s="204"/>
      <c r="J52" s="30">
        <f>G51-J50</f>
        <v>17</v>
      </c>
    </row>
    <row r="56" spans="1:10" ht="27.6" x14ac:dyDescent="0.45">
      <c r="B56" s="206" t="s">
        <v>88</v>
      </c>
      <c r="C56" s="206"/>
      <c r="D56" s="206"/>
      <c r="E56" s="206"/>
    </row>
    <row r="57" spans="1:10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4">
        <v>30324220</v>
      </c>
      <c r="G58" s="137">
        <v>150</v>
      </c>
      <c r="H58" s="136"/>
      <c r="I58" s="97">
        <v>503</v>
      </c>
      <c r="J58" s="14">
        <v>140</v>
      </c>
    </row>
    <row r="59" spans="1:10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4">
        <v>30324479</v>
      </c>
      <c r="G59" s="138">
        <v>326.52999999999997</v>
      </c>
      <c r="H59" s="136"/>
      <c r="I59" s="97">
        <v>503</v>
      </c>
      <c r="J59" s="14">
        <v>300</v>
      </c>
    </row>
    <row r="60" spans="1:10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4">
        <v>30324478</v>
      </c>
      <c r="G60" s="138">
        <v>326.52999999999997</v>
      </c>
      <c r="H60" s="136"/>
      <c r="I60" s="97">
        <v>503</v>
      </c>
      <c r="J60" s="14">
        <v>300</v>
      </c>
    </row>
    <row r="61" spans="1:10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5">
        <v>30325116</v>
      </c>
      <c r="G61" s="138">
        <v>346.5</v>
      </c>
      <c r="H61" s="136"/>
      <c r="I61" s="97">
        <v>503</v>
      </c>
      <c r="J61" s="14">
        <v>320</v>
      </c>
    </row>
    <row r="62" spans="1:10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5">
        <v>30325061</v>
      </c>
      <c r="G62" s="137">
        <v>116.4</v>
      </c>
      <c r="H62" s="136"/>
      <c r="I62" s="97">
        <v>503</v>
      </c>
      <c r="J62" s="14">
        <v>105</v>
      </c>
    </row>
    <row r="63" spans="1:10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3">
      <c r="F78" s="12" t="s">
        <v>17</v>
      </c>
      <c r="G78" s="13">
        <f>G77*0.99</f>
        <v>1253.3004000000001</v>
      </c>
    </row>
    <row r="79" spans="1:10" x14ac:dyDescent="0.3">
      <c r="F79" s="202" t="s">
        <v>18</v>
      </c>
      <c r="G79" s="203"/>
      <c r="H79" s="203"/>
      <c r="I79" s="204"/>
      <c r="J79" s="30">
        <f>G78-J77</f>
        <v>88.300400000000081</v>
      </c>
    </row>
    <row r="82" spans="1:10" ht="27.6" x14ac:dyDescent="0.45">
      <c r="B82" s="206" t="s">
        <v>499</v>
      </c>
      <c r="C82" s="206"/>
      <c r="D82" s="206"/>
      <c r="E82" s="206"/>
    </row>
    <row r="83" spans="1:10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3">
      <c r="A84" s="7"/>
      <c r="B84" s="8"/>
      <c r="C84" s="8"/>
      <c r="D84" s="8"/>
      <c r="E84" s="8"/>
      <c r="F84" s="134"/>
      <c r="G84" s="137"/>
      <c r="H84" s="136"/>
      <c r="I84" s="97"/>
      <c r="J84" s="14"/>
    </row>
    <row r="85" spans="1:10" x14ac:dyDescent="0.3">
      <c r="A85" s="7"/>
      <c r="B85" s="8"/>
      <c r="C85" s="8"/>
      <c r="D85" s="8"/>
      <c r="E85" s="8"/>
      <c r="F85" s="134"/>
      <c r="G85" s="138"/>
      <c r="H85" s="136"/>
      <c r="I85" s="97"/>
      <c r="J85" s="14"/>
    </row>
    <row r="86" spans="1:10" x14ac:dyDescent="0.3">
      <c r="A86" s="7"/>
      <c r="B86" s="8"/>
      <c r="C86" s="8"/>
      <c r="D86" s="8"/>
      <c r="E86" s="8"/>
      <c r="F86" s="134"/>
      <c r="G86" s="138"/>
      <c r="H86" s="136"/>
      <c r="I86" s="97"/>
      <c r="J86" s="14"/>
    </row>
    <row r="87" spans="1:10" x14ac:dyDescent="0.3">
      <c r="A87" s="7"/>
      <c r="B87" s="8"/>
      <c r="C87" s="8"/>
      <c r="D87" s="8"/>
      <c r="E87" s="8"/>
      <c r="F87" s="135"/>
      <c r="G87" s="138"/>
      <c r="H87" s="136"/>
      <c r="I87" s="97"/>
      <c r="J87" s="14"/>
    </row>
    <row r="88" spans="1:10" x14ac:dyDescent="0.3">
      <c r="A88" s="7"/>
      <c r="B88" s="8"/>
      <c r="C88" s="8"/>
      <c r="D88" s="8"/>
      <c r="E88" s="8"/>
      <c r="F88" s="135"/>
      <c r="G88" s="137"/>
      <c r="H88" s="136"/>
      <c r="I88" s="97"/>
      <c r="J88" s="14"/>
    </row>
    <row r="89" spans="1:10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3">
      <c r="F104" s="12" t="s">
        <v>17</v>
      </c>
      <c r="G104" s="13">
        <f>G103*0.99</f>
        <v>0</v>
      </c>
    </row>
    <row r="105" spans="1:10" x14ac:dyDescent="0.3">
      <c r="F105" s="202" t="s">
        <v>18</v>
      </c>
      <c r="G105" s="203"/>
      <c r="H105" s="203"/>
      <c r="I105" s="204"/>
      <c r="J105" s="30">
        <f>G104-J103</f>
        <v>0</v>
      </c>
    </row>
    <row r="108" spans="1:10" ht="27.6" x14ac:dyDescent="0.45">
      <c r="B108" s="206" t="s">
        <v>97</v>
      </c>
      <c r="C108" s="206"/>
      <c r="D108" s="206"/>
      <c r="E108" s="206"/>
    </row>
    <row r="109" spans="1:10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3">
      <c r="A110" s="7"/>
      <c r="B110" s="8"/>
      <c r="C110" s="8"/>
      <c r="D110" s="8"/>
      <c r="E110" s="8"/>
      <c r="F110" s="134"/>
      <c r="G110" s="137"/>
      <c r="H110" s="136"/>
      <c r="I110" s="97"/>
      <c r="J110" s="14"/>
    </row>
    <row r="111" spans="1:10" x14ac:dyDescent="0.3">
      <c r="A111" s="7"/>
      <c r="B111" s="8"/>
      <c r="C111" s="8"/>
      <c r="D111" s="8"/>
      <c r="E111" s="8"/>
      <c r="F111" s="134"/>
      <c r="G111" s="138"/>
      <c r="H111" s="136"/>
      <c r="I111" s="97"/>
      <c r="J111" s="14"/>
    </row>
    <row r="112" spans="1:10" x14ac:dyDescent="0.3">
      <c r="A112" s="7"/>
      <c r="B112" s="8"/>
      <c r="C112" s="8"/>
      <c r="D112" s="8"/>
      <c r="E112" s="8"/>
      <c r="F112" s="134"/>
      <c r="G112" s="138"/>
      <c r="H112" s="136"/>
      <c r="I112" s="97"/>
      <c r="J112" s="14"/>
    </row>
    <row r="113" spans="1:10" x14ac:dyDescent="0.3">
      <c r="A113" s="7"/>
      <c r="B113" s="8"/>
      <c r="C113" s="8"/>
      <c r="D113" s="8"/>
      <c r="E113" s="8"/>
      <c r="F113" s="135"/>
      <c r="G113" s="138"/>
      <c r="H113" s="136"/>
      <c r="I113" s="97"/>
      <c r="J113" s="14"/>
    </row>
    <row r="114" spans="1:10" x14ac:dyDescent="0.3">
      <c r="A114" s="7"/>
      <c r="B114" s="8"/>
      <c r="C114" s="8"/>
      <c r="D114" s="8"/>
      <c r="E114" s="8"/>
      <c r="F114" s="135"/>
      <c r="G114" s="137"/>
      <c r="H114" s="136"/>
      <c r="I114" s="97"/>
      <c r="J114" s="14"/>
    </row>
    <row r="115" spans="1:10" x14ac:dyDescent="0.3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3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3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3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3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3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3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3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3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3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3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3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3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3">
      <c r="A129" s="8"/>
      <c r="B129" s="8"/>
      <c r="C129" s="8"/>
      <c r="D129" s="8"/>
      <c r="E129" s="8"/>
      <c r="F129" s="12" t="s">
        <v>14</v>
      </c>
      <c r="G129" s="13">
        <f>SUM(G110:G128)</f>
        <v>0</v>
      </c>
      <c r="H129" s="14"/>
      <c r="I129" s="14"/>
      <c r="J129" s="14">
        <f>SUM(J110:J128)</f>
        <v>0</v>
      </c>
    </row>
    <row r="130" spans="1:10" x14ac:dyDescent="0.3">
      <c r="F130" s="12" t="s">
        <v>17</v>
      </c>
      <c r="G130" s="13">
        <f>G129*0.99</f>
        <v>0</v>
      </c>
    </row>
    <row r="131" spans="1:10" x14ac:dyDescent="0.3">
      <c r="F131" s="202" t="s">
        <v>18</v>
      </c>
      <c r="G131" s="203"/>
      <c r="H131" s="203"/>
      <c r="I131" s="204"/>
      <c r="J131" s="30">
        <f>G130-J129</f>
        <v>0</v>
      </c>
    </row>
  </sheetData>
  <mergeCells count="10">
    <mergeCell ref="B82:E82"/>
    <mergeCell ref="F105:I105"/>
    <mergeCell ref="B108:E108"/>
    <mergeCell ref="F131:I131"/>
    <mergeCell ref="F79:I79"/>
    <mergeCell ref="B1:E1"/>
    <mergeCell ref="F24:I24"/>
    <mergeCell ref="B29:E29"/>
    <mergeCell ref="F52:I52"/>
    <mergeCell ref="B56:E56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46" zoomScale="112" zoomScaleNormal="112" workbookViewId="0">
      <selection activeCell="F61" sqref="F61"/>
    </sheetView>
  </sheetViews>
  <sheetFormatPr baseColWidth="10" defaultRowHeight="14.4" x14ac:dyDescent="0.3"/>
  <cols>
    <col min="2" max="2" width="20.6640625" customWidth="1"/>
    <col min="10" max="10" width="18.44140625" customWidth="1"/>
    <col min="14" max="14" width="15.5546875" customWidth="1"/>
    <col min="17" max="17" width="9.44140625" customWidth="1"/>
    <col min="18" max="18" width="14" customWidth="1"/>
    <col min="32" max="32" width="4.88671875" customWidth="1"/>
    <col min="33" max="33" width="17.5546875" customWidth="1"/>
  </cols>
  <sheetData>
    <row r="1" spans="1:22" ht="27.6" x14ac:dyDescent="0.45">
      <c r="B1" s="206" t="s">
        <v>24</v>
      </c>
      <c r="C1" s="206"/>
      <c r="D1" s="206"/>
      <c r="E1" s="206"/>
      <c r="N1" s="206" t="s">
        <v>87</v>
      </c>
      <c r="O1" s="206"/>
      <c r="P1" s="206"/>
      <c r="Q1" s="206"/>
    </row>
    <row r="2" spans="1:22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3">
      <c r="F24" s="202" t="s">
        <v>18</v>
      </c>
      <c r="G24" s="203"/>
      <c r="H24" s="203"/>
      <c r="I24" s="204"/>
      <c r="J24" s="30">
        <f>G23-J22</f>
        <v>43.5</v>
      </c>
      <c r="R24" s="202" t="s">
        <v>18</v>
      </c>
      <c r="S24" s="203"/>
      <c r="T24" s="203"/>
      <c r="U24" s="204"/>
      <c r="V24" s="30">
        <f>S23-V22</f>
        <v>26.100000000000023</v>
      </c>
    </row>
    <row r="29" spans="1:22" ht="27.6" x14ac:dyDescent="0.45">
      <c r="B29" s="206" t="s">
        <v>88</v>
      </c>
      <c r="C29" s="206"/>
      <c r="D29" s="206"/>
      <c r="E29" s="206"/>
      <c r="N29" s="206" t="s">
        <v>89</v>
      </c>
      <c r="O29" s="206"/>
      <c r="P29" s="206"/>
      <c r="Q29" s="206"/>
    </row>
    <row r="30" spans="1:22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/>
      <c r="V30" s="5" t="s">
        <v>29</v>
      </c>
    </row>
    <row r="31" spans="1:22" x14ac:dyDescent="0.3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4"/>
      <c r="V31" s="14">
        <v>360</v>
      </c>
    </row>
    <row r="32" spans="1:22" x14ac:dyDescent="0.3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4"/>
      <c r="V32" s="14">
        <v>120</v>
      </c>
    </row>
    <row r="33" spans="1:33" x14ac:dyDescent="0.3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4"/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3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4"/>
      <c r="V34" s="14">
        <v>120</v>
      </c>
      <c r="X34" s="1"/>
      <c r="AC34" s="162"/>
      <c r="AD34" s="170"/>
      <c r="AE34" s="170"/>
      <c r="AF34" s="170"/>
      <c r="AG34" s="170"/>
    </row>
    <row r="35" spans="1:33" x14ac:dyDescent="0.3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4"/>
      <c r="V35" s="14">
        <v>120</v>
      </c>
      <c r="X35" s="1"/>
      <c r="AC35" s="162"/>
      <c r="AD35" s="170"/>
      <c r="AE35" s="170"/>
      <c r="AF35" s="170"/>
      <c r="AG35" s="170"/>
    </row>
    <row r="36" spans="1:33" x14ac:dyDescent="0.3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4"/>
      <c r="V36" s="14">
        <v>360</v>
      </c>
    </row>
    <row r="37" spans="1:33" x14ac:dyDescent="0.3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497</v>
      </c>
      <c r="Q37" s="8" t="s">
        <v>498</v>
      </c>
      <c r="R37" s="11"/>
      <c r="S37" s="14">
        <v>400</v>
      </c>
      <c r="T37" s="14"/>
      <c r="U37" s="14"/>
      <c r="V37" s="14">
        <v>380</v>
      </c>
    </row>
    <row r="38" spans="1:33" x14ac:dyDescent="0.3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3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2"/>
      <c r="AD39" s="170"/>
      <c r="AE39" s="170"/>
      <c r="AF39" s="170"/>
      <c r="AG39" s="170"/>
    </row>
    <row r="40" spans="1:33" x14ac:dyDescent="0.3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2"/>
      <c r="AD40" s="170"/>
      <c r="AE40" s="170"/>
      <c r="AF40" s="170"/>
      <c r="AG40" s="170"/>
    </row>
    <row r="41" spans="1:33" x14ac:dyDescent="0.3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2"/>
      <c r="AD41" s="170"/>
      <c r="AE41" s="170"/>
      <c r="AF41" s="170"/>
      <c r="AG41" s="170"/>
    </row>
    <row r="42" spans="1:33" x14ac:dyDescent="0.3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2"/>
      <c r="AD42" s="170"/>
      <c r="AE42" s="170"/>
      <c r="AF42" s="170"/>
      <c r="AG42" s="170"/>
    </row>
    <row r="43" spans="1:33" x14ac:dyDescent="0.3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3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3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3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3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3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3">
      <c r="F52" s="202" t="s">
        <v>18</v>
      </c>
      <c r="G52" s="203"/>
      <c r="H52" s="203"/>
      <c r="I52" s="204"/>
      <c r="J52" s="30">
        <f>G51-J50</f>
        <v>92.650000000000091</v>
      </c>
      <c r="R52" s="202" t="s">
        <v>18</v>
      </c>
      <c r="S52" s="203"/>
      <c r="T52" s="203"/>
      <c r="U52" s="204"/>
      <c r="V52" s="30">
        <f>S51-V50</f>
        <v>83.200000000000045</v>
      </c>
    </row>
    <row r="57" spans="1:22" ht="27.6" x14ac:dyDescent="0.45">
      <c r="B57" s="206" t="s">
        <v>97</v>
      </c>
      <c r="C57" s="206"/>
      <c r="D57" s="206"/>
      <c r="E57" s="206"/>
      <c r="N57" s="206" t="s">
        <v>91</v>
      </c>
      <c r="O57" s="206"/>
      <c r="P57" s="206"/>
      <c r="Q57" s="206"/>
    </row>
    <row r="58" spans="1:22" x14ac:dyDescent="0.3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3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14"/>
      <c r="J59" s="14">
        <v>120</v>
      </c>
      <c r="M59" s="7"/>
      <c r="N59" s="8"/>
      <c r="O59" s="8"/>
      <c r="P59" s="8"/>
      <c r="Q59" s="8"/>
      <c r="R59" s="11"/>
      <c r="S59" s="14"/>
      <c r="T59" s="14"/>
      <c r="U59" s="14"/>
      <c r="V59" s="14"/>
    </row>
    <row r="60" spans="1:22" x14ac:dyDescent="0.3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14"/>
      <c r="J60" s="14">
        <v>120</v>
      </c>
      <c r="M60" s="7"/>
      <c r="N60" s="8"/>
      <c r="O60" s="8"/>
      <c r="P60" s="8"/>
      <c r="Q60" s="8"/>
      <c r="R60" s="11"/>
      <c r="S60" s="14"/>
      <c r="T60" s="14"/>
      <c r="U60" s="14"/>
      <c r="V60" s="14"/>
    </row>
    <row r="61" spans="1:22" x14ac:dyDescent="0.3">
      <c r="A61" s="7"/>
      <c r="B61" s="8"/>
      <c r="C61" s="8"/>
      <c r="D61" s="8"/>
      <c r="E61" s="8"/>
      <c r="F61" s="11"/>
      <c r="G61" s="14"/>
      <c r="H61" s="14"/>
      <c r="I61" s="14"/>
      <c r="J61" s="14"/>
      <c r="M61" s="7"/>
      <c r="N61" s="8"/>
      <c r="O61" s="8"/>
      <c r="P61" s="8"/>
      <c r="Q61" s="8"/>
      <c r="R61" s="11"/>
      <c r="S61" s="14"/>
      <c r="T61" s="14"/>
      <c r="U61" s="14"/>
      <c r="V61" s="14"/>
    </row>
    <row r="62" spans="1:22" x14ac:dyDescent="0.3">
      <c r="A62" s="7"/>
      <c r="B62" s="8"/>
      <c r="C62" s="8"/>
      <c r="D62" s="8"/>
      <c r="E62" s="8"/>
      <c r="F62" s="11"/>
      <c r="G62" s="14"/>
      <c r="H62" s="14"/>
      <c r="I62" s="14"/>
      <c r="J62" s="14"/>
      <c r="M62" s="7"/>
      <c r="N62" s="8"/>
      <c r="O62" s="8"/>
      <c r="P62" s="8"/>
      <c r="Q62" s="8"/>
      <c r="R62" s="11"/>
      <c r="S62" s="14"/>
      <c r="T62" s="14"/>
      <c r="U62" s="14"/>
      <c r="V62" s="14"/>
    </row>
    <row r="63" spans="1:22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3">
      <c r="A67" s="7"/>
      <c r="B67" s="8"/>
      <c r="C67" s="8"/>
      <c r="D67" s="8"/>
      <c r="E67" s="8"/>
      <c r="F67" s="11"/>
      <c r="G67" s="14"/>
      <c r="H67" s="14"/>
      <c r="I67" s="14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3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3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3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3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3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3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3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3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3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3">
      <c r="A78" s="8"/>
      <c r="B78" s="8"/>
      <c r="C78" s="8"/>
      <c r="D78" s="8"/>
      <c r="E78" s="8"/>
      <c r="F78" s="12" t="s">
        <v>14</v>
      </c>
      <c r="G78" s="13">
        <f>SUM(G59:G77)</f>
        <v>260</v>
      </c>
      <c r="H78" s="14"/>
      <c r="I78" s="14"/>
      <c r="J78" s="14">
        <f>SUM(J59:J77)</f>
        <v>240</v>
      </c>
      <c r="M78" s="8"/>
      <c r="N78" s="8"/>
      <c r="O78" s="8"/>
      <c r="P78" s="8"/>
      <c r="Q78" s="8"/>
      <c r="R78" s="12" t="s">
        <v>14</v>
      </c>
      <c r="S78" s="13">
        <f>SUM(S59:S77)</f>
        <v>0</v>
      </c>
      <c r="T78" s="14"/>
      <c r="U78" s="14"/>
      <c r="V78" s="14">
        <f>SUM(V59:V77)</f>
        <v>0</v>
      </c>
    </row>
    <row r="79" spans="1:22" x14ac:dyDescent="0.3">
      <c r="F79" s="12" t="s">
        <v>17</v>
      </c>
      <c r="G79" s="13">
        <f>G78*0.99</f>
        <v>257.39999999999998</v>
      </c>
      <c r="R79" s="12" t="s">
        <v>17</v>
      </c>
      <c r="S79" s="13">
        <f>S78*0.99</f>
        <v>0</v>
      </c>
    </row>
    <row r="80" spans="1:22" x14ac:dyDescent="0.3">
      <c r="F80" s="202" t="s">
        <v>18</v>
      </c>
      <c r="G80" s="203"/>
      <c r="H80" s="203"/>
      <c r="I80" s="204"/>
      <c r="J80" s="30">
        <f>G79-J78</f>
        <v>17.399999999999977</v>
      </c>
      <c r="R80" s="202" t="s">
        <v>18</v>
      </c>
      <c r="S80" s="203"/>
      <c r="T80" s="203"/>
      <c r="U80" s="204"/>
      <c r="V80" s="30">
        <f>S79-V78</f>
        <v>0</v>
      </c>
    </row>
    <row r="84" spans="1:22" ht="27.6" x14ac:dyDescent="0.45">
      <c r="B84" s="206" t="s">
        <v>92</v>
      </c>
      <c r="C84" s="206"/>
      <c r="D84" s="206"/>
      <c r="E84" s="206"/>
      <c r="N84" s="206" t="s">
        <v>93</v>
      </c>
      <c r="O84" s="206"/>
      <c r="P84" s="206"/>
      <c r="Q84" s="206"/>
    </row>
    <row r="85" spans="1:22" x14ac:dyDescent="0.3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3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3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3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3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3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3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3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3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3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3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3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3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3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3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3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3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3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3">
      <c r="F107" s="202" t="s">
        <v>18</v>
      </c>
      <c r="G107" s="203"/>
      <c r="H107" s="203"/>
      <c r="I107" s="204"/>
      <c r="J107" s="30">
        <f>G106-J105</f>
        <v>0</v>
      </c>
      <c r="R107" s="202" t="s">
        <v>18</v>
      </c>
      <c r="S107" s="203"/>
      <c r="T107" s="203"/>
      <c r="U107" s="204"/>
      <c r="V107" s="30">
        <f>S106-V105</f>
        <v>0</v>
      </c>
    </row>
    <row r="112" spans="1:22" ht="27.6" x14ac:dyDescent="0.45">
      <c r="B112" s="206" t="s">
        <v>94</v>
      </c>
      <c r="C112" s="206"/>
      <c r="D112" s="206"/>
      <c r="E112" s="206"/>
      <c r="N112" s="206" t="s">
        <v>99</v>
      </c>
      <c r="O112" s="206"/>
      <c r="P112" s="206"/>
      <c r="Q112" s="206"/>
    </row>
    <row r="113" spans="1:22" x14ac:dyDescent="0.3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3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3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3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3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3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3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3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3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3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3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3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3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3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3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3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3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3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3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3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3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3">
      <c r="F135" s="202" t="s">
        <v>18</v>
      </c>
      <c r="G135" s="203"/>
      <c r="H135" s="203"/>
      <c r="I135" s="204"/>
      <c r="J135" s="30">
        <f>G134-J133</f>
        <v>0</v>
      </c>
      <c r="R135" s="202" t="s">
        <v>18</v>
      </c>
      <c r="S135" s="203"/>
      <c r="T135" s="203"/>
      <c r="U135" s="204"/>
      <c r="V135" s="30">
        <f>S134-V133</f>
        <v>0</v>
      </c>
    </row>
    <row r="141" spans="1:22" ht="27.6" x14ac:dyDescent="0.45">
      <c r="B141" s="206" t="s">
        <v>96</v>
      </c>
      <c r="C141" s="206"/>
      <c r="D141" s="206"/>
      <c r="E141" s="206"/>
      <c r="N141" s="206" t="s">
        <v>0</v>
      </c>
      <c r="O141" s="206"/>
      <c r="P141" s="206"/>
      <c r="Q141" s="206"/>
    </row>
    <row r="142" spans="1:22" x14ac:dyDescent="0.3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3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3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3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3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3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3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3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3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3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3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3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3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3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3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3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3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3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3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3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3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3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3">
      <c r="F164" s="202" t="s">
        <v>18</v>
      </c>
      <c r="G164" s="203"/>
      <c r="H164" s="203"/>
      <c r="I164" s="204"/>
      <c r="J164" s="30">
        <f>G163-J162</f>
        <v>0</v>
      </c>
      <c r="R164" s="202" t="s">
        <v>18</v>
      </c>
      <c r="S164" s="203"/>
      <c r="T164" s="203"/>
      <c r="U164" s="204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</sheetPr>
  <dimension ref="A1:AD108"/>
  <sheetViews>
    <sheetView topLeftCell="A31" zoomScale="90" zoomScaleNormal="90" workbookViewId="0">
      <selection activeCell="I40" sqref="I40"/>
    </sheetView>
  </sheetViews>
  <sheetFormatPr baseColWidth="10" defaultRowHeight="14.4" x14ac:dyDescent="0.3"/>
  <cols>
    <col min="2" max="2" width="16.5546875" customWidth="1"/>
    <col min="12" max="12" width="12.88671875" customWidth="1"/>
    <col min="13" max="13" width="19.88671875" customWidth="1"/>
    <col min="23" max="23" width="12.88671875" customWidth="1"/>
    <col min="30" max="30" width="17.33203125" customWidth="1"/>
  </cols>
  <sheetData>
    <row r="1" spans="1:21" ht="25.8" x14ac:dyDescent="0.5">
      <c r="C1" s="207" t="s">
        <v>24</v>
      </c>
      <c r="D1" s="207"/>
      <c r="E1" s="207"/>
      <c r="N1" s="207" t="s">
        <v>87</v>
      </c>
      <c r="O1" s="207"/>
      <c r="P1" s="207"/>
    </row>
    <row r="2" spans="1:21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3">
      <c r="A15" s="7"/>
      <c r="B15" s="8"/>
      <c r="C15" s="8"/>
      <c r="D15" s="8"/>
      <c r="E15" s="8"/>
      <c r="F15" s="202" t="s">
        <v>18</v>
      </c>
      <c r="G15" s="203"/>
      <c r="H15" s="203"/>
      <c r="I15" s="204"/>
      <c r="J15" s="30">
        <f>G14-J13</f>
        <v>28.199999999999989</v>
      </c>
      <c r="L15" s="7"/>
      <c r="M15" s="8"/>
      <c r="N15" s="8"/>
      <c r="O15" s="8"/>
      <c r="P15" s="8"/>
      <c r="Q15" s="202" t="s">
        <v>18</v>
      </c>
      <c r="R15" s="203"/>
      <c r="S15" s="203"/>
      <c r="T15" s="204"/>
      <c r="U15" s="30">
        <f>R14-U13</f>
        <v>56.399999999999977</v>
      </c>
    </row>
    <row r="16" spans="1:21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8" x14ac:dyDescent="0.5">
      <c r="C20" s="207" t="s">
        <v>88</v>
      </c>
      <c r="D20" s="207"/>
      <c r="E20" s="207"/>
      <c r="N20" s="207" t="s">
        <v>89</v>
      </c>
      <c r="O20" s="207"/>
      <c r="P20" s="207"/>
    </row>
    <row r="21" spans="1:30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524</v>
      </c>
      <c r="U23" s="8">
        <v>160</v>
      </c>
      <c r="W23" s="1"/>
    </row>
    <row r="24" spans="1:30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524</v>
      </c>
      <c r="U24" s="8">
        <v>160</v>
      </c>
      <c r="W24" s="1"/>
    </row>
    <row r="25" spans="1:30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524</v>
      </c>
      <c r="U25" s="8">
        <v>160</v>
      </c>
      <c r="W25" s="1"/>
    </row>
    <row r="26" spans="1:30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21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21" x14ac:dyDescent="0.3">
      <c r="A34" s="7"/>
      <c r="B34" s="8"/>
      <c r="C34" s="8"/>
      <c r="D34" s="8"/>
      <c r="E34" s="8"/>
      <c r="F34" s="202" t="s">
        <v>18</v>
      </c>
      <c r="G34" s="203"/>
      <c r="H34" s="203"/>
      <c r="I34" s="204"/>
      <c r="J34" s="30">
        <f>G33-J32</f>
        <v>18.199999999999989</v>
      </c>
      <c r="L34" s="7"/>
      <c r="M34" s="8"/>
      <c r="N34" s="8"/>
      <c r="O34" s="8"/>
      <c r="P34" s="8"/>
      <c r="Q34" s="202" t="s">
        <v>18</v>
      </c>
      <c r="R34" s="203"/>
      <c r="S34" s="203"/>
      <c r="T34" s="204"/>
      <c r="U34" s="30">
        <f>R33-U32</f>
        <v>72.799999999999955</v>
      </c>
    </row>
    <row r="38" spans="1:21" ht="25.8" x14ac:dyDescent="0.5">
      <c r="C38" s="207" t="s">
        <v>97</v>
      </c>
      <c r="D38" s="207"/>
      <c r="E38" s="207"/>
      <c r="N38" s="207" t="s">
        <v>91</v>
      </c>
      <c r="O38" s="207"/>
      <c r="P38" s="207"/>
    </row>
    <row r="39" spans="1:21" x14ac:dyDescent="0.3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/>
      <c r="U39" s="5" t="s">
        <v>32</v>
      </c>
    </row>
    <row r="40" spans="1:21" x14ac:dyDescent="0.3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512</v>
      </c>
      <c r="F40" s="8"/>
      <c r="G40" s="8">
        <v>180</v>
      </c>
      <c r="H40" s="8"/>
      <c r="I40" s="8"/>
      <c r="J40" s="8">
        <v>160</v>
      </c>
      <c r="L40" s="7"/>
      <c r="M40" s="8"/>
      <c r="N40" s="8"/>
      <c r="O40" s="8"/>
      <c r="P40" s="8"/>
      <c r="Q40" s="8"/>
      <c r="R40" s="8"/>
      <c r="S40" s="8"/>
      <c r="T40" s="31"/>
      <c r="U40" s="8"/>
    </row>
    <row r="41" spans="1:21" x14ac:dyDescent="0.3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512</v>
      </c>
      <c r="F41" s="8"/>
      <c r="G41" s="8">
        <v>180</v>
      </c>
      <c r="H41" s="8"/>
      <c r="I41" s="31"/>
      <c r="J41" s="8">
        <v>160</v>
      </c>
      <c r="L41" s="7"/>
      <c r="M41" s="8"/>
      <c r="N41" s="8"/>
      <c r="O41" s="8"/>
      <c r="P41" s="8"/>
      <c r="Q41" s="8"/>
      <c r="R41" s="8"/>
      <c r="S41" s="8"/>
      <c r="T41" s="31"/>
      <c r="U41" s="8"/>
    </row>
    <row r="42" spans="1:21" x14ac:dyDescent="0.3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512</v>
      </c>
      <c r="F42" s="8"/>
      <c r="G42" s="8">
        <v>180</v>
      </c>
      <c r="H42" s="8"/>
      <c r="I42" s="31"/>
      <c r="J42" s="8">
        <v>160</v>
      </c>
      <c r="L42" s="7"/>
      <c r="M42" s="8"/>
      <c r="N42" s="8"/>
      <c r="O42" s="8"/>
      <c r="P42" s="8"/>
      <c r="Q42" s="8"/>
      <c r="R42" s="8"/>
      <c r="S42" s="8"/>
      <c r="T42" s="31"/>
      <c r="U42" s="8"/>
    </row>
    <row r="43" spans="1:21" x14ac:dyDescent="0.3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/>
      <c r="J43" s="8">
        <v>160</v>
      </c>
      <c r="L43" s="7"/>
      <c r="M43" s="8"/>
      <c r="N43" s="8"/>
      <c r="O43" s="8"/>
      <c r="P43" s="8"/>
      <c r="Q43" s="8"/>
      <c r="R43" s="8"/>
      <c r="S43" s="8"/>
      <c r="T43" s="31"/>
      <c r="U43" s="8"/>
    </row>
    <row r="44" spans="1:21" x14ac:dyDescent="0.3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512</v>
      </c>
      <c r="F44" s="8"/>
      <c r="G44" s="8">
        <v>180</v>
      </c>
      <c r="H44" s="8"/>
      <c r="I44" s="31"/>
      <c r="J44" s="8">
        <v>160</v>
      </c>
      <c r="K44" s="33"/>
      <c r="L44" s="7"/>
      <c r="M44" s="8"/>
      <c r="N44" s="8"/>
      <c r="O44" s="8"/>
      <c r="P44" s="8"/>
      <c r="Q44" s="8"/>
      <c r="R44" s="8"/>
      <c r="S44" s="8"/>
      <c r="T44" s="31"/>
      <c r="U44" s="8"/>
    </row>
    <row r="45" spans="1:21" x14ac:dyDescent="0.3">
      <c r="A45" s="7"/>
      <c r="B45" s="8"/>
      <c r="C45" s="8"/>
      <c r="D45" s="8"/>
      <c r="E45" s="8"/>
      <c r="F45" s="8"/>
      <c r="G45" s="8"/>
      <c r="H45" s="8"/>
      <c r="I45" s="31"/>
      <c r="J45" s="8"/>
      <c r="L45" s="7"/>
      <c r="M45" s="8"/>
      <c r="N45" s="8"/>
      <c r="O45" s="8"/>
      <c r="P45" s="8"/>
      <c r="Q45" s="8"/>
      <c r="R45" s="8"/>
      <c r="S45" s="8"/>
      <c r="T45" s="31"/>
      <c r="U45" s="8"/>
    </row>
    <row r="46" spans="1:21" ht="15.6" x14ac:dyDescent="0.3">
      <c r="A46" s="7"/>
      <c r="B46" s="8"/>
      <c r="C46" s="8"/>
      <c r="D46" s="8"/>
      <c r="E46" s="8"/>
      <c r="F46" s="8"/>
      <c r="G46" s="8"/>
      <c r="H46" s="8"/>
      <c r="I46" s="31"/>
      <c r="J46" s="8"/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21" x14ac:dyDescent="0.3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21" x14ac:dyDescent="0.3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3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3">
      <c r="A50" s="7"/>
      <c r="B50" s="8"/>
      <c r="C50" s="8"/>
      <c r="D50" s="8"/>
      <c r="E50" s="8"/>
      <c r="F50" s="13" t="s">
        <v>14</v>
      </c>
      <c r="G50" s="13">
        <f>SUM(G41:G49)</f>
        <v>720</v>
      </c>
      <c r="H50" s="13"/>
      <c r="I50" s="32"/>
      <c r="J50" s="13">
        <f>SUM(J41:J49)</f>
        <v>640</v>
      </c>
      <c r="L50" s="7"/>
      <c r="M50" s="8"/>
      <c r="N50" s="8"/>
      <c r="O50" s="8"/>
      <c r="P50" s="8"/>
      <c r="Q50" s="13" t="s">
        <v>14</v>
      </c>
      <c r="R50" s="13">
        <f>SUM(R40:R49)</f>
        <v>0</v>
      </c>
      <c r="S50" s="13"/>
      <c r="T50" s="32"/>
      <c r="U50" s="13">
        <f>SUM(U40:U49)</f>
        <v>0</v>
      </c>
    </row>
    <row r="51" spans="1:21" x14ac:dyDescent="0.3">
      <c r="A51" s="7"/>
      <c r="B51" s="8"/>
      <c r="C51" s="8"/>
      <c r="D51" s="8"/>
      <c r="E51" s="8"/>
      <c r="F51" s="13" t="s">
        <v>17</v>
      </c>
      <c r="G51" s="13">
        <f>G50*0.99</f>
        <v>712.8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0</v>
      </c>
      <c r="S51" s="13"/>
      <c r="T51" s="32"/>
      <c r="U51" s="10"/>
    </row>
    <row r="52" spans="1:21" x14ac:dyDescent="0.3">
      <c r="A52" s="7"/>
      <c r="B52" s="8"/>
      <c r="C52" s="8"/>
      <c r="D52" s="8"/>
      <c r="E52" s="8"/>
      <c r="F52" s="202" t="s">
        <v>18</v>
      </c>
      <c r="G52" s="203"/>
      <c r="H52" s="203"/>
      <c r="I52" s="204"/>
      <c r="J52" s="30">
        <f>G51-J50</f>
        <v>72.799999999999955</v>
      </c>
      <c r="L52" s="7"/>
      <c r="M52" s="8"/>
      <c r="N52" s="8"/>
      <c r="O52" s="8"/>
      <c r="P52" s="8"/>
      <c r="Q52" s="202" t="s">
        <v>18</v>
      </c>
      <c r="R52" s="203"/>
      <c r="S52" s="203"/>
      <c r="T52" s="204"/>
      <c r="U52" s="30">
        <f>R51-U50</f>
        <v>0</v>
      </c>
    </row>
    <row r="57" spans="1:21" ht="25.8" x14ac:dyDescent="0.5">
      <c r="C57" s="207" t="s">
        <v>92</v>
      </c>
      <c r="D57" s="207"/>
      <c r="E57" s="207"/>
      <c r="N57" s="207" t="s">
        <v>93</v>
      </c>
      <c r="O57" s="207"/>
      <c r="P57" s="207"/>
    </row>
    <row r="58" spans="1:21" x14ac:dyDescent="0.3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3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3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3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3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3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3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6" x14ac:dyDescent="0.3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3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3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3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3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3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3">
      <c r="A71" s="7"/>
      <c r="B71" s="8"/>
      <c r="C71" s="8"/>
      <c r="D71" s="8"/>
      <c r="E71" s="8"/>
      <c r="F71" s="202" t="s">
        <v>18</v>
      </c>
      <c r="G71" s="203"/>
      <c r="H71" s="203"/>
      <c r="I71" s="204"/>
      <c r="J71" s="30">
        <f>G70-J69</f>
        <v>0</v>
      </c>
      <c r="L71" s="7"/>
      <c r="M71" s="8"/>
      <c r="N71" s="8"/>
      <c r="O71" s="8"/>
      <c r="P71" s="8"/>
      <c r="Q71" s="202" t="s">
        <v>18</v>
      </c>
      <c r="R71" s="203"/>
      <c r="S71" s="203"/>
      <c r="T71" s="204"/>
      <c r="U71" s="30">
        <f>R70-U69</f>
        <v>0</v>
      </c>
    </row>
    <row r="75" spans="1:21" ht="25.8" x14ac:dyDescent="0.5">
      <c r="C75" s="207" t="s">
        <v>94</v>
      </c>
      <c r="D75" s="207"/>
      <c r="E75" s="207"/>
      <c r="N75" s="207" t="s">
        <v>99</v>
      </c>
      <c r="O75" s="207"/>
      <c r="P75" s="207"/>
    </row>
    <row r="76" spans="1:21" x14ac:dyDescent="0.3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3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3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3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3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3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3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6" x14ac:dyDescent="0.3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3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3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3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3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3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3">
      <c r="A89" s="7"/>
      <c r="B89" s="8"/>
      <c r="C89" s="8"/>
      <c r="D89" s="8"/>
      <c r="E89" s="8"/>
      <c r="F89" s="202" t="s">
        <v>18</v>
      </c>
      <c r="G89" s="203"/>
      <c r="H89" s="203"/>
      <c r="I89" s="204"/>
      <c r="J89" s="30">
        <f>G88-J87</f>
        <v>0</v>
      </c>
      <c r="L89" s="7"/>
      <c r="M89" s="8"/>
      <c r="N89" s="8"/>
      <c r="O89" s="8"/>
      <c r="P89" s="8"/>
      <c r="Q89" s="202" t="s">
        <v>18</v>
      </c>
      <c r="R89" s="203"/>
      <c r="S89" s="203"/>
      <c r="T89" s="204"/>
      <c r="U89" s="30">
        <f>R88-U87</f>
        <v>0</v>
      </c>
    </row>
    <row r="94" spans="1:21" ht="25.8" x14ac:dyDescent="0.5">
      <c r="C94" s="207" t="s">
        <v>96</v>
      </c>
      <c r="D94" s="207"/>
      <c r="E94" s="207"/>
      <c r="N94" s="207" t="s">
        <v>0</v>
      </c>
      <c r="O94" s="207"/>
      <c r="P94" s="207"/>
    </row>
    <row r="95" spans="1:21" x14ac:dyDescent="0.3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3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3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3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3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3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3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6" x14ac:dyDescent="0.3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3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3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3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3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3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3">
      <c r="A108" s="7"/>
      <c r="B108" s="8"/>
      <c r="C108" s="8"/>
      <c r="D108" s="8"/>
      <c r="E108" s="8"/>
      <c r="F108" s="202" t="s">
        <v>18</v>
      </c>
      <c r="G108" s="203"/>
      <c r="H108" s="203"/>
      <c r="I108" s="204"/>
      <c r="J108" s="30">
        <f>G107-J106</f>
        <v>0</v>
      </c>
      <c r="L108" s="7"/>
      <c r="M108" s="8"/>
      <c r="N108" s="8"/>
      <c r="O108" s="8"/>
      <c r="P108" s="8"/>
      <c r="Q108" s="202" t="s">
        <v>18</v>
      </c>
      <c r="R108" s="203"/>
      <c r="S108" s="203"/>
      <c r="T108" s="204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6600"/>
  </sheetPr>
  <dimension ref="A1:AC479"/>
  <sheetViews>
    <sheetView topLeftCell="A124" zoomScale="96" zoomScaleNormal="96" workbookViewId="0">
      <selection activeCell="A146" sqref="A146"/>
    </sheetView>
  </sheetViews>
  <sheetFormatPr baseColWidth="10" defaultRowHeight="14.4" x14ac:dyDescent="0.3"/>
  <cols>
    <col min="1" max="1" width="12.33203125" customWidth="1"/>
    <col min="2" max="2" width="17.44140625" customWidth="1"/>
    <col min="5" max="5" width="12.88671875" customWidth="1"/>
    <col min="6" max="6" width="15.44140625" customWidth="1"/>
    <col min="9" max="10" width="12.5546875" customWidth="1"/>
    <col min="12" max="12" width="15.109375" customWidth="1"/>
    <col min="13" max="13" width="18.88671875" customWidth="1"/>
    <col min="17" max="17" width="16.109375" customWidth="1"/>
    <col min="18" max="18" width="10.6640625" customWidth="1"/>
    <col min="21" max="21" width="11.44140625" customWidth="1"/>
    <col min="22" max="22" width="12" customWidth="1"/>
    <col min="23" max="23" width="20.33203125" customWidth="1"/>
    <col min="24" max="24" width="11.109375" customWidth="1"/>
    <col min="25" max="25" width="10.33203125" customWidth="1"/>
    <col min="26" max="26" width="11.109375" customWidth="1"/>
    <col min="27" max="27" width="13.6640625" customWidth="1"/>
    <col min="28" max="28" width="11.33203125" customWidth="1"/>
    <col min="29" max="29" width="12.44140625" customWidth="1"/>
    <col min="30" max="30" width="11.5546875" customWidth="1"/>
    <col min="31" max="31" width="17.33203125" customWidth="1"/>
  </cols>
  <sheetData>
    <row r="1" spans="1:20" ht="25.8" x14ac:dyDescent="0.5">
      <c r="C1" s="207" t="s">
        <v>24</v>
      </c>
      <c r="D1" s="207"/>
      <c r="E1" s="207"/>
      <c r="N1" s="207" t="s">
        <v>87</v>
      </c>
      <c r="O1" s="207"/>
      <c r="P1" s="207"/>
    </row>
    <row r="2" spans="1:20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3">
      <c r="A63" s="8"/>
      <c r="B63" s="8"/>
      <c r="C63" s="8"/>
      <c r="D63" s="8"/>
      <c r="E63" s="209" t="s">
        <v>18</v>
      </c>
      <c r="F63" s="210"/>
      <c r="G63" s="210"/>
      <c r="H63" s="211"/>
      <c r="I63" s="30">
        <f>G62-I61</f>
        <v>903.5</v>
      </c>
      <c r="J63" s="84"/>
      <c r="L63" s="8"/>
      <c r="M63" s="8"/>
      <c r="N63" s="8"/>
      <c r="O63" s="8"/>
      <c r="P63" s="209" t="s">
        <v>18</v>
      </c>
      <c r="Q63" s="210"/>
      <c r="R63" s="210"/>
      <c r="S63" s="211"/>
      <c r="T63" s="30">
        <f>R62-T61</f>
        <v>610.84999999999945</v>
      </c>
    </row>
    <row r="64" spans="1:20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7" x14ac:dyDescent="0.3">
      <c r="G65" s="36"/>
      <c r="H65" s="36"/>
    </row>
    <row r="66" spans="1:27" x14ac:dyDescent="0.3">
      <c r="G66" s="36"/>
      <c r="H66" s="36"/>
    </row>
    <row r="67" spans="1:27" x14ac:dyDescent="0.3">
      <c r="G67" s="36"/>
      <c r="H67" s="36"/>
    </row>
    <row r="68" spans="1:27" x14ac:dyDescent="0.3">
      <c r="G68" s="36"/>
      <c r="H68" s="36"/>
    </row>
    <row r="69" spans="1:27" ht="25.8" x14ac:dyDescent="0.5">
      <c r="C69" s="207" t="s">
        <v>88</v>
      </c>
      <c r="D69" s="207"/>
      <c r="E69" s="207"/>
      <c r="N69" s="207" t="s">
        <v>89</v>
      </c>
      <c r="O69" s="207"/>
      <c r="P69" s="207"/>
    </row>
    <row r="70" spans="1:27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538</v>
      </c>
      <c r="W70" s="5" t="s">
        <v>539</v>
      </c>
      <c r="X70" s="5" t="s">
        <v>540</v>
      </c>
      <c r="Y70" s="5" t="s">
        <v>541</v>
      </c>
      <c r="Z70" s="5" t="s">
        <v>542</v>
      </c>
      <c r="AA70" s="5" t="s">
        <v>7</v>
      </c>
    </row>
    <row r="71" spans="1:27" x14ac:dyDescent="0.3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7">
        <v>1</v>
      </c>
      <c r="W71" s="8">
        <v>101292289</v>
      </c>
      <c r="X71" s="8">
        <v>542</v>
      </c>
      <c r="Y71" s="8">
        <v>7182024702</v>
      </c>
      <c r="Z71" s="8"/>
      <c r="AA71" s="8">
        <v>175</v>
      </c>
    </row>
    <row r="72" spans="1:27" x14ac:dyDescent="0.3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7">
        <v>2</v>
      </c>
      <c r="W72" s="8">
        <v>101292289</v>
      </c>
      <c r="X72" s="8">
        <v>542</v>
      </c>
      <c r="Y72" s="8">
        <v>7181899931</v>
      </c>
      <c r="Z72" s="8"/>
      <c r="AA72" s="8">
        <v>250</v>
      </c>
    </row>
    <row r="73" spans="1:27" x14ac:dyDescent="0.3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7">
        <v>3</v>
      </c>
      <c r="W73" s="8">
        <v>101292289</v>
      </c>
      <c r="X73" s="8">
        <v>542</v>
      </c>
      <c r="Y73" s="8">
        <v>7181922491</v>
      </c>
      <c r="Z73" s="8"/>
      <c r="AA73" s="8">
        <v>250</v>
      </c>
    </row>
    <row r="74" spans="1:27" x14ac:dyDescent="0.3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7">
        <v>4</v>
      </c>
      <c r="W74" s="8">
        <v>101292289</v>
      </c>
      <c r="X74" s="8">
        <v>542</v>
      </c>
      <c r="Y74" s="8">
        <v>7182529561</v>
      </c>
      <c r="Z74" s="8"/>
      <c r="AA74" s="8">
        <v>250</v>
      </c>
    </row>
    <row r="75" spans="1:27" x14ac:dyDescent="0.3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4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3">
        <v>518</v>
      </c>
      <c r="T75" s="39">
        <v>200</v>
      </c>
      <c r="V75" s="177">
        <v>5</v>
      </c>
      <c r="W75" s="8">
        <v>101292289</v>
      </c>
      <c r="X75" s="8">
        <v>542</v>
      </c>
      <c r="Y75" s="8">
        <v>7180940433</v>
      </c>
      <c r="Z75" s="8"/>
      <c r="AA75" s="8">
        <v>175</v>
      </c>
    </row>
    <row r="76" spans="1:27" x14ac:dyDescent="0.3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3">
        <v>518</v>
      </c>
      <c r="T76" s="39">
        <v>200</v>
      </c>
      <c r="V76" s="177">
        <v>6</v>
      </c>
      <c r="W76" s="8">
        <v>101292289</v>
      </c>
      <c r="X76" s="8">
        <v>542</v>
      </c>
      <c r="Y76" s="8">
        <v>7182703617</v>
      </c>
      <c r="Z76" s="8"/>
      <c r="AA76" s="8">
        <v>175</v>
      </c>
    </row>
    <row r="77" spans="1:27" x14ac:dyDescent="0.3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3">
        <v>518</v>
      </c>
      <c r="T77" s="39">
        <v>150</v>
      </c>
      <c r="V77" s="177">
        <v>7</v>
      </c>
      <c r="W77" s="8">
        <v>101292289</v>
      </c>
      <c r="X77" s="8">
        <v>542</v>
      </c>
      <c r="Y77" s="8">
        <v>7180526611</v>
      </c>
      <c r="Z77" s="8"/>
      <c r="AA77" s="8">
        <v>175</v>
      </c>
    </row>
    <row r="78" spans="1:27" x14ac:dyDescent="0.3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3">
        <v>518</v>
      </c>
      <c r="T78" s="39">
        <v>150</v>
      </c>
      <c r="V78" s="177">
        <v>8</v>
      </c>
      <c r="W78" s="8">
        <v>101292289</v>
      </c>
      <c r="X78" s="8">
        <v>542</v>
      </c>
      <c r="Y78" s="8">
        <v>7182084656</v>
      </c>
      <c r="Z78" s="8"/>
      <c r="AA78" s="8">
        <v>175</v>
      </c>
    </row>
    <row r="79" spans="1:27" x14ac:dyDescent="0.3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4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3">
        <v>518</v>
      </c>
      <c r="T79" s="39">
        <v>200</v>
      </c>
      <c r="V79" s="177">
        <v>9</v>
      </c>
      <c r="W79" s="8">
        <v>101292289</v>
      </c>
      <c r="X79" s="8">
        <v>542</v>
      </c>
      <c r="Y79" s="8">
        <v>7180526612</v>
      </c>
      <c r="Z79" s="8"/>
      <c r="AA79" s="8">
        <v>175</v>
      </c>
    </row>
    <row r="80" spans="1:27" x14ac:dyDescent="0.3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4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3">
        <v>518</v>
      </c>
      <c r="T80" s="39">
        <v>200</v>
      </c>
      <c r="Z80" s="12" t="s">
        <v>40</v>
      </c>
      <c r="AA80" s="8">
        <f>SUM(AA71:AA79)</f>
        <v>1800</v>
      </c>
    </row>
    <row r="81" spans="1:29" x14ac:dyDescent="0.3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4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3">
        <v>518</v>
      </c>
      <c r="T81" s="39">
        <v>150</v>
      </c>
      <c r="W81" s="208" t="s">
        <v>543</v>
      </c>
      <c r="X81" s="208"/>
    </row>
    <row r="82" spans="1:29" x14ac:dyDescent="0.3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40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3">
        <v>518</v>
      </c>
      <c r="T82" s="39">
        <v>150</v>
      </c>
      <c r="W82" s="208"/>
      <c r="X82" s="208"/>
    </row>
    <row r="83" spans="1:29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4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3">
        <v>522</v>
      </c>
      <c r="T83" s="39">
        <v>200</v>
      </c>
      <c r="W83" t="s">
        <v>544</v>
      </c>
      <c r="X83">
        <f>Y71</f>
        <v>7182024702</v>
      </c>
    </row>
    <row r="84" spans="1:29" x14ac:dyDescent="0.3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4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3">
        <v>522</v>
      </c>
      <c r="T84" s="39">
        <v>200</v>
      </c>
    </row>
    <row r="85" spans="1:29" x14ac:dyDescent="0.3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4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3">
        <v>522</v>
      </c>
      <c r="T85" s="39">
        <v>200</v>
      </c>
    </row>
    <row r="86" spans="1:29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41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3">
        <v>522</v>
      </c>
      <c r="T86" s="39">
        <v>175</v>
      </c>
    </row>
    <row r="87" spans="1:29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41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3">
        <v>522</v>
      </c>
      <c r="T87" s="39">
        <v>200</v>
      </c>
    </row>
    <row r="88" spans="1:29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2">
        <v>8028322339</v>
      </c>
      <c r="G88" s="143">
        <v>175</v>
      </c>
      <c r="H88" s="39"/>
      <c r="I88" s="39">
        <v>150</v>
      </c>
      <c r="J88" s="146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3">
        <v>522</v>
      </c>
      <c r="T88" s="39">
        <v>200</v>
      </c>
    </row>
    <row r="89" spans="1:29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2">
        <v>8028322322</v>
      </c>
      <c r="G89" s="143">
        <v>250</v>
      </c>
      <c r="H89" s="39"/>
      <c r="I89" s="39">
        <v>200</v>
      </c>
      <c r="J89" s="146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3">
        <v>522</v>
      </c>
      <c r="T89" s="39">
        <v>200</v>
      </c>
    </row>
    <row r="90" spans="1:29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2">
        <v>8028323603</v>
      </c>
      <c r="G90" s="143">
        <v>175</v>
      </c>
      <c r="H90" s="39"/>
      <c r="I90" s="39">
        <v>150</v>
      </c>
      <c r="J90" s="146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3">
        <v>542</v>
      </c>
      <c r="T90" s="39">
        <v>200</v>
      </c>
    </row>
    <row r="91" spans="1:29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2">
        <v>8028333015</v>
      </c>
      <c r="G91" s="143">
        <v>250</v>
      </c>
      <c r="H91" s="39"/>
      <c r="I91" s="39">
        <v>200</v>
      </c>
      <c r="J91" s="146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3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2">
        <v>8028333043</v>
      </c>
      <c r="G92" s="143">
        <v>250</v>
      </c>
      <c r="H92" s="39"/>
      <c r="I92" s="39">
        <v>200</v>
      </c>
      <c r="J92" s="146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3">
        <v>527</v>
      </c>
      <c r="T92" s="39">
        <v>150</v>
      </c>
      <c r="V92" s="1"/>
      <c r="AA92" s="147"/>
      <c r="AB92" s="170"/>
      <c r="AC92" s="170"/>
    </row>
    <row r="93" spans="1:29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2">
        <v>8028333049</v>
      </c>
      <c r="G93" s="143">
        <v>175</v>
      </c>
      <c r="H93" s="39"/>
      <c r="I93" s="39">
        <v>150</v>
      </c>
      <c r="J93" s="146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3">
        <v>527</v>
      </c>
      <c r="T93" s="39">
        <v>150</v>
      </c>
      <c r="V93" s="1"/>
      <c r="AB93" s="170"/>
      <c r="AC93" s="170"/>
    </row>
    <row r="94" spans="1:29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8"/>
      <c r="G94" s="39">
        <v>175</v>
      </c>
      <c r="H94" s="39"/>
      <c r="I94" s="39">
        <v>150</v>
      </c>
      <c r="J94" s="139"/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35">
        <v>8028433505</v>
      </c>
      <c r="R94" s="39">
        <v>250</v>
      </c>
      <c r="S94" s="153"/>
      <c r="T94" s="39">
        <v>200</v>
      </c>
      <c r="V94" s="1"/>
      <c r="AB94" s="170"/>
      <c r="AC94" s="170"/>
    </row>
    <row r="95" spans="1:29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2">
        <v>8028333062</v>
      </c>
      <c r="G95" s="143">
        <v>175</v>
      </c>
      <c r="H95" s="39"/>
      <c r="I95" s="39">
        <v>150</v>
      </c>
      <c r="J95" s="146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35">
        <v>8028433520</v>
      </c>
      <c r="R95" s="39">
        <v>250</v>
      </c>
      <c r="S95" s="153"/>
      <c r="T95" s="39">
        <v>200</v>
      </c>
      <c r="V95" s="1"/>
      <c r="AB95" s="170"/>
      <c r="AC95" s="170"/>
    </row>
    <row r="96" spans="1:29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35">
        <v>8028433522</v>
      </c>
      <c r="R96" s="39">
        <v>175</v>
      </c>
      <c r="S96" s="153"/>
      <c r="T96" s="39">
        <v>150</v>
      </c>
      <c r="V96" s="1"/>
      <c r="AB96" s="170"/>
      <c r="AC96" s="170"/>
    </row>
    <row r="97" spans="1:29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35">
        <v>8028433530</v>
      </c>
      <c r="R97" s="39">
        <v>175</v>
      </c>
      <c r="S97" s="153"/>
      <c r="T97" s="39">
        <v>150</v>
      </c>
      <c r="V97" s="1"/>
      <c r="AB97" s="170"/>
      <c r="AC97" s="170"/>
    </row>
    <row r="98" spans="1:29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3">
        <v>542</v>
      </c>
      <c r="T98" s="39">
        <v>150</v>
      </c>
      <c r="V98" s="1"/>
      <c r="AB98" s="170"/>
      <c r="AC98" s="170"/>
    </row>
    <row r="99" spans="1:29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492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3">
        <v>542</v>
      </c>
      <c r="T99" s="39">
        <v>150</v>
      </c>
      <c r="V99" s="1"/>
      <c r="AB99" s="170"/>
      <c r="AC99" s="170"/>
    </row>
    <row r="100" spans="1:29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3">
        <v>542</v>
      </c>
      <c r="T100" s="39">
        <v>200</v>
      </c>
      <c r="V100" s="1"/>
      <c r="AB100" s="170"/>
      <c r="AC100" s="170"/>
    </row>
    <row r="101" spans="1:29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500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3">
        <v>542</v>
      </c>
      <c r="T101" s="39">
        <v>200</v>
      </c>
      <c r="AB101" s="50"/>
      <c r="AC101" s="50"/>
    </row>
    <row r="102" spans="1:29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3"/>
      <c r="T102" s="39"/>
    </row>
    <row r="103" spans="1:29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3">
      <c r="A131" s="8"/>
      <c r="B131" s="8"/>
      <c r="C131" s="8"/>
      <c r="D131" s="8"/>
      <c r="E131" s="209" t="s">
        <v>18</v>
      </c>
      <c r="F131" s="210"/>
      <c r="G131" s="210"/>
      <c r="H131" s="211"/>
      <c r="I131" s="30">
        <f>G130-I129</f>
        <v>606</v>
      </c>
      <c r="J131" s="84"/>
      <c r="L131" s="8"/>
      <c r="M131" s="8"/>
      <c r="N131" s="8"/>
      <c r="O131" s="8"/>
      <c r="P131" s="209" t="s">
        <v>18</v>
      </c>
      <c r="Q131" s="210"/>
      <c r="R131" s="210"/>
      <c r="S131" s="211"/>
      <c r="T131" s="30">
        <f>R130-T129</f>
        <v>996.75</v>
      </c>
    </row>
    <row r="132" spans="1:20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3">
      <c r="G133" s="36"/>
      <c r="H133" s="36"/>
    </row>
    <row r="137" spans="1:20" ht="25.8" x14ac:dyDescent="0.5">
      <c r="C137" s="207" t="s">
        <v>97</v>
      </c>
      <c r="D137" s="207"/>
      <c r="E137" s="207"/>
      <c r="N137" s="207" t="s">
        <v>91</v>
      </c>
      <c r="O137" s="207"/>
      <c r="P137" s="207"/>
    </row>
    <row r="138" spans="1:20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/>
      <c r="T138" s="5" t="s">
        <v>33</v>
      </c>
    </row>
    <row r="139" spans="1:20" x14ac:dyDescent="0.3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/>
      <c r="M139" s="8"/>
      <c r="N139" s="8"/>
      <c r="O139" s="8"/>
      <c r="P139" s="8"/>
      <c r="Q139" s="8"/>
      <c r="R139" s="14"/>
      <c r="S139" s="14"/>
      <c r="T139" s="14"/>
    </row>
    <row r="140" spans="1:20" x14ac:dyDescent="0.3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/>
      <c r="M140" s="8"/>
      <c r="N140" s="8"/>
      <c r="O140" s="8"/>
      <c r="P140" s="8"/>
      <c r="Q140" s="8"/>
      <c r="R140" s="14"/>
      <c r="S140" s="14"/>
      <c r="T140" s="14"/>
    </row>
    <row r="141" spans="1:20" x14ac:dyDescent="0.3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501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/>
      <c r="M141" s="8"/>
      <c r="N141" s="8"/>
      <c r="O141" s="8"/>
      <c r="P141" s="8"/>
      <c r="Q141" s="8"/>
      <c r="R141" s="14"/>
      <c r="S141" s="14"/>
      <c r="T141" s="14"/>
    </row>
    <row r="142" spans="1:20" x14ac:dyDescent="0.3">
      <c r="A142" s="7">
        <v>45051</v>
      </c>
      <c r="B142" s="8" t="s">
        <v>508</v>
      </c>
      <c r="C142" s="8" t="s">
        <v>521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/>
      <c r="M142" s="8"/>
      <c r="N142" s="8"/>
      <c r="O142" s="8"/>
      <c r="P142" s="8"/>
      <c r="Q142" s="8"/>
      <c r="R142" s="14"/>
      <c r="S142" s="14"/>
      <c r="T142" s="14"/>
    </row>
    <row r="143" spans="1:20" x14ac:dyDescent="0.3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39"/>
      <c r="I143" s="39">
        <v>200</v>
      </c>
      <c r="J143" s="82"/>
      <c r="L143" s="37"/>
      <c r="M143" s="38"/>
      <c r="N143" s="38"/>
      <c r="O143" s="38"/>
      <c r="P143" s="38"/>
      <c r="Q143" s="38"/>
      <c r="R143" s="39"/>
      <c r="S143" s="39"/>
      <c r="T143" s="39"/>
    </row>
    <row r="144" spans="1:20" x14ac:dyDescent="0.3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39"/>
      <c r="I144" s="39">
        <v>200</v>
      </c>
      <c r="J144" s="82"/>
      <c r="L144" s="37"/>
      <c r="M144" s="38"/>
      <c r="N144" s="38"/>
      <c r="O144" s="38"/>
      <c r="P144" s="38"/>
      <c r="Q144" s="38"/>
      <c r="R144" s="39"/>
      <c r="S144" s="39"/>
      <c r="T144" s="39"/>
    </row>
    <row r="145" spans="1:20" x14ac:dyDescent="0.3">
      <c r="A145" s="37">
        <v>45054</v>
      </c>
      <c r="B145" s="38" t="s">
        <v>508</v>
      </c>
      <c r="C145" s="38" t="s">
        <v>521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39"/>
      <c r="I145" s="39">
        <v>200</v>
      </c>
      <c r="J145" s="82"/>
      <c r="L145" s="37"/>
      <c r="M145" s="38"/>
      <c r="N145" s="38"/>
      <c r="O145" s="38"/>
      <c r="P145" s="38"/>
      <c r="Q145" s="38"/>
      <c r="R145" s="39"/>
      <c r="S145" s="39"/>
      <c r="T145" s="39"/>
    </row>
    <row r="146" spans="1:20" x14ac:dyDescent="0.3">
      <c r="A146" s="37"/>
      <c r="B146" s="38"/>
      <c r="C146" s="38"/>
      <c r="D146" s="38"/>
      <c r="E146" s="38"/>
      <c r="F146" s="38"/>
      <c r="G146" s="39"/>
      <c r="H146" s="39"/>
      <c r="I146" s="39"/>
      <c r="J146" s="82"/>
      <c r="L146" s="37"/>
      <c r="M146" s="38"/>
      <c r="N146" s="38"/>
      <c r="O146" s="38"/>
      <c r="P146" s="38"/>
      <c r="Q146" s="38"/>
      <c r="R146" s="39"/>
      <c r="S146" s="39"/>
      <c r="T146" s="39"/>
    </row>
    <row r="147" spans="1:20" x14ac:dyDescent="0.3">
      <c r="A147" s="37"/>
      <c r="B147" s="38"/>
      <c r="C147" s="38"/>
      <c r="D147" s="38"/>
      <c r="E147" s="38"/>
      <c r="F147" s="38"/>
      <c r="G147" s="39"/>
      <c r="H147" s="39"/>
      <c r="I147" s="39"/>
      <c r="J147" s="82"/>
      <c r="L147" s="37"/>
      <c r="M147" s="38"/>
      <c r="N147" s="38"/>
      <c r="O147" s="38"/>
      <c r="P147" s="38"/>
      <c r="Q147" s="38"/>
      <c r="R147" s="39"/>
      <c r="S147" s="39"/>
      <c r="T147" s="39"/>
    </row>
    <row r="148" spans="1:20" x14ac:dyDescent="0.3">
      <c r="A148" s="37"/>
      <c r="B148" s="38"/>
      <c r="C148" s="38"/>
      <c r="D148" s="38"/>
      <c r="E148" s="38"/>
      <c r="F148" s="38"/>
      <c r="G148" s="39"/>
      <c r="H148" s="39"/>
      <c r="I148" s="39"/>
      <c r="J148" s="82"/>
      <c r="L148" s="37"/>
      <c r="M148" s="38"/>
      <c r="N148" s="38"/>
      <c r="O148" s="38"/>
      <c r="P148" s="38"/>
      <c r="Q148" s="38"/>
      <c r="R148" s="39"/>
      <c r="S148" s="39"/>
      <c r="T148" s="39"/>
    </row>
    <row r="149" spans="1:20" x14ac:dyDescent="0.3">
      <c r="A149" s="37"/>
      <c r="B149" s="38"/>
      <c r="C149" s="38"/>
      <c r="D149" s="38"/>
      <c r="E149" s="38"/>
      <c r="F149" s="38"/>
      <c r="G149" s="39"/>
      <c r="H149" s="39"/>
      <c r="I149" s="39"/>
      <c r="J149" s="82"/>
      <c r="L149" s="37"/>
      <c r="M149" s="38"/>
      <c r="N149" s="38"/>
      <c r="O149" s="38"/>
      <c r="P149" s="38"/>
      <c r="Q149" s="38"/>
      <c r="R149" s="39"/>
      <c r="S149" s="39"/>
      <c r="T149" s="39"/>
    </row>
    <row r="150" spans="1:20" x14ac:dyDescent="0.3">
      <c r="A150" s="37"/>
      <c r="B150" s="38"/>
      <c r="C150" s="38"/>
      <c r="D150" s="38"/>
      <c r="E150" s="38"/>
      <c r="F150" s="38"/>
      <c r="G150" s="39"/>
      <c r="H150" s="39"/>
      <c r="I150" s="39"/>
      <c r="J150" s="82"/>
      <c r="L150" s="37"/>
      <c r="M150" s="38"/>
      <c r="N150" s="38"/>
      <c r="O150" s="38"/>
      <c r="P150" s="38"/>
      <c r="Q150" s="38"/>
      <c r="R150" s="39"/>
      <c r="S150" s="39"/>
      <c r="T150" s="39"/>
    </row>
    <row r="151" spans="1:20" x14ac:dyDescent="0.3">
      <c r="A151" s="37"/>
      <c r="B151" s="38"/>
      <c r="C151" s="38"/>
      <c r="D151" s="38"/>
      <c r="E151" s="38"/>
      <c r="F151" s="38"/>
      <c r="G151" s="39"/>
      <c r="H151" s="39"/>
      <c r="I151" s="39"/>
      <c r="J151" s="82"/>
      <c r="L151" s="37"/>
      <c r="M151" s="38"/>
      <c r="N151" s="38"/>
      <c r="O151" s="38"/>
      <c r="P151" s="38"/>
      <c r="Q151" s="38"/>
      <c r="R151" s="39"/>
      <c r="S151" s="39"/>
      <c r="T151" s="39"/>
    </row>
    <row r="152" spans="1:20" x14ac:dyDescent="0.3">
      <c r="A152" s="37"/>
      <c r="B152" s="38"/>
      <c r="C152" s="38"/>
      <c r="D152" s="38"/>
      <c r="E152" s="38"/>
      <c r="F152" s="38"/>
      <c r="G152" s="39"/>
      <c r="H152" s="39"/>
      <c r="I152" s="39"/>
      <c r="J152" s="82"/>
      <c r="L152" s="37"/>
      <c r="M152" s="38"/>
      <c r="N152" s="38"/>
      <c r="O152" s="38"/>
      <c r="P152" s="38"/>
      <c r="Q152" s="38"/>
      <c r="R152" s="39"/>
      <c r="S152" s="39"/>
      <c r="T152" s="39"/>
    </row>
    <row r="153" spans="1:20" x14ac:dyDescent="0.3">
      <c r="A153" s="37"/>
      <c r="B153" s="38"/>
      <c r="C153" s="38"/>
      <c r="D153" s="38"/>
      <c r="E153" s="38"/>
      <c r="F153" s="38"/>
      <c r="G153" s="39"/>
      <c r="H153" s="39"/>
      <c r="I153" s="39"/>
      <c r="J153" s="82"/>
      <c r="L153" s="37"/>
      <c r="M153" s="38"/>
      <c r="N153" s="38"/>
      <c r="O153" s="38"/>
      <c r="P153" s="38"/>
      <c r="Q153" s="38"/>
      <c r="R153" s="39"/>
      <c r="S153" s="39"/>
      <c r="T153" s="39"/>
    </row>
    <row r="154" spans="1:20" x14ac:dyDescent="0.3">
      <c r="A154" s="37"/>
      <c r="B154" s="38"/>
      <c r="C154" s="38"/>
      <c r="D154" s="38"/>
      <c r="E154" s="38"/>
      <c r="F154" s="38"/>
      <c r="G154" s="39"/>
      <c r="H154" s="39"/>
      <c r="I154" s="39"/>
      <c r="J154" s="82"/>
      <c r="L154" s="37"/>
      <c r="M154" s="38"/>
      <c r="N154" s="38"/>
      <c r="O154" s="38"/>
      <c r="P154" s="38"/>
      <c r="Q154" s="38"/>
      <c r="R154" s="39"/>
      <c r="S154" s="39"/>
      <c r="T154" s="39"/>
    </row>
    <row r="155" spans="1:20" x14ac:dyDescent="0.3">
      <c r="A155" s="37"/>
      <c r="B155" s="38"/>
      <c r="C155" s="38"/>
      <c r="D155" s="38"/>
      <c r="E155" s="38"/>
      <c r="F155" s="38"/>
      <c r="G155" s="39"/>
      <c r="H155" s="39"/>
      <c r="I155" s="39"/>
      <c r="J155" s="82"/>
      <c r="L155" s="37"/>
      <c r="M155" s="38"/>
      <c r="N155" s="38"/>
      <c r="O155" s="38"/>
      <c r="P155" s="38"/>
      <c r="Q155" s="38"/>
      <c r="R155" s="39"/>
      <c r="S155" s="39"/>
      <c r="T155" s="39"/>
    </row>
    <row r="156" spans="1:20" x14ac:dyDescent="0.3">
      <c r="A156" s="37"/>
      <c r="B156" s="38"/>
      <c r="C156" s="38"/>
      <c r="D156" s="38"/>
      <c r="E156" s="38"/>
      <c r="F156" s="38"/>
      <c r="G156" s="39"/>
      <c r="H156" s="39"/>
      <c r="I156" s="39"/>
      <c r="J156" s="82"/>
      <c r="L156" s="37"/>
      <c r="M156" s="38"/>
      <c r="N156" s="38"/>
      <c r="O156" s="38"/>
      <c r="P156" s="38"/>
      <c r="Q156" s="38"/>
      <c r="R156" s="39"/>
      <c r="S156" s="39"/>
      <c r="T156" s="39"/>
    </row>
    <row r="157" spans="1:20" x14ac:dyDescent="0.3">
      <c r="A157" s="37"/>
      <c r="B157" s="38"/>
      <c r="C157" s="38"/>
      <c r="D157" s="38"/>
      <c r="E157" s="38"/>
      <c r="F157" s="38"/>
      <c r="G157" s="39"/>
      <c r="H157" s="39"/>
      <c r="I157" s="39"/>
      <c r="J157" s="82"/>
      <c r="L157" s="37"/>
      <c r="M157" s="38"/>
      <c r="N157" s="38"/>
      <c r="O157" s="38"/>
      <c r="P157" s="38"/>
      <c r="Q157" s="38"/>
      <c r="R157" s="39"/>
      <c r="S157" s="39"/>
      <c r="T157" s="39"/>
    </row>
    <row r="158" spans="1:20" x14ac:dyDescent="0.3">
      <c r="A158" s="37"/>
      <c r="B158" s="38"/>
      <c r="C158" s="38"/>
      <c r="D158" s="38"/>
      <c r="E158" s="38"/>
      <c r="F158" s="38"/>
      <c r="G158" s="39"/>
      <c r="H158" s="39"/>
      <c r="I158" s="39"/>
      <c r="J158" s="82"/>
      <c r="L158" s="37"/>
      <c r="M158" s="38"/>
      <c r="N158" s="38"/>
      <c r="O158" s="38"/>
      <c r="P158" s="38"/>
      <c r="Q158" s="38"/>
      <c r="R158" s="39"/>
      <c r="S158" s="39"/>
      <c r="T158" s="39"/>
    </row>
    <row r="159" spans="1:20" x14ac:dyDescent="0.3">
      <c r="A159" s="37"/>
      <c r="B159" s="37"/>
      <c r="C159" s="37"/>
      <c r="D159" s="37"/>
      <c r="E159" s="37"/>
      <c r="F159" s="38"/>
      <c r="G159" s="39"/>
      <c r="H159" s="39"/>
      <c r="I159" s="39"/>
      <c r="J159" s="82"/>
      <c r="L159" s="37"/>
      <c r="M159" s="37"/>
      <c r="N159" s="37"/>
      <c r="O159" s="37"/>
      <c r="P159" s="37"/>
      <c r="Q159" s="38"/>
      <c r="R159" s="39"/>
      <c r="S159" s="39"/>
      <c r="T159" s="39"/>
    </row>
    <row r="160" spans="1:20" x14ac:dyDescent="0.3">
      <c r="A160" s="37"/>
      <c r="B160" s="38"/>
      <c r="C160" s="38"/>
      <c r="D160" s="38"/>
      <c r="E160" s="38"/>
      <c r="F160" s="38"/>
      <c r="G160" s="39"/>
      <c r="H160" s="39"/>
      <c r="I160" s="39"/>
      <c r="J160" s="82"/>
      <c r="L160" s="37"/>
      <c r="M160" s="38"/>
      <c r="N160" s="38"/>
      <c r="O160" s="38"/>
      <c r="P160" s="38"/>
      <c r="Q160" s="38"/>
      <c r="R160" s="39"/>
      <c r="S160" s="39"/>
      <c r="T160" s="39"/>
    </row>
    <row r="161" spans="1:20" x14ac:dyDescent="0.3">
      <c r="A161" s="37"/>
      <c r="B161" s="38"/>
      <c r="C161" s="38"/>
      <c r="D161" s="38"/>
      <c r="E161" s="38"/>
      <c r="F161" s="38"/>
      <c r="G161" s="39"/>
      <c r="H161" s="39"/>
      <c r="I161" s="39"/>
      <c r="J161" s="82"/>
      <c r="L161" s="37"/>
      <c r="M161" s="38"/>
      <c r="N161" s="38"/>
      <c r="O161" s="38"/>
      <c r="P161" s="38"/>
      <c r="Q161" s="38"/>
      <c r="R161" s="39"/>
      <c r="S161" s="39"/>
      <c r="T161" s="39"/>
    </row>
    <row r="162" spans="1:20" x14ac:dyDescent="0.3">
      <c r="A162" s="37"/>
      <c r="B162" s="38"/>
      <c r="C162" s="38"/>
      <c r="D162" s="38"/>
      <c r="E162" s="38"/>
      <c r="F162" s="38"/>
      <c r="G162" s="39"/>
      <c r="H162" s="39"/>
      <c r="I162" s="39"/>
      <c r="J162" s="82"/>
      <c r="L162" s="37"/>
      <c r="M162" s="38"/>
      <c r="N162" s="38"/>
      <c r="O162" s="38"/>
      <c r="P162" s="38"/>
      <c r="Q162" s="38"/>
      <c r="R162" s="39"/>
      <c r="S162" s="39"/>
      <c r="T162" s="39"/>
    </row>
    <row r="163" spans="1:20" x14ac:dyDescent="0.3">
      <c r="A163" s="37"/>
      <c r="B163" s="38"/>
      <c r="C163" s="38"/>
      <c r="D163" s="38"/>
      <c r="E163" s="38"/>
      <c r="F163" s="38"/>
      <c r="G163" s="39"/>
      <c r="H163" s="39"/>
      <c r="I163" s="39"/>
      <c r="J163" s="82"/>
      <c r="L163" s="37"/>
      <c r="M163" s="38"/>
      <c r="N163" s="38"/>
      <c r="O163" s="38"/>
      <c r="P163" s="38"/>
      <c r="Q163" s="38"/>
      <c r="R163" s="39"/>
      <c r="S163" s="39"/>
      <c r="T163" s="39"/>
    </row>
    <row r="164" spans="1:20" x14ac:dyDescent="0.3">
      <c r="A164" s="37"/>
      <c r="B164" s="38"/>
      <c r="C164" s="38"/>
      <c r="D164" s="38"/>
      <c r="E164" s="38"/>
      <c r="F164" s="38"/>
      <c r="G164" s="39"/>
      <c r="H164" s="39"/>
      <c r="I164" s="39"/>
      <c r="J164" s="82"/>
      <c r="L164" s="37"/>
      <c r="M164" s="38"/>
      <c r="N164" s="38"/>
      <c r="O164" s="38"/>
      <c r="P164" s="38"/>
      <c r="Q164" s="38"/>
      <c r="R164" s="39"/>
      <c r="S164" s="39"/>
      <c r="T164" s="39"/>
    </row>
    <row r="165" spans="1:20" x14ac:dyDescent="0.3">
      <c r="A165" s="37"/>
      <c r="B165" s="38"/>
      <c r="C165" s="38"/>
      <c r="D165" s="38"/>
      <c r="E165" s="38"/>
      <c r="F165" s="38"/>
      <c r="G165" s="39"/>
      <c r="H165" s="39"/>
      <c r="I165" s="39"/>
      <c r="J165" s="82"/>
      <c r="L165" s="37"/>
      <c r="M165" s="38"/>
      <c r="N165" s="38"/>
      <c r="O165" s="38"/>
      <c r="P165" s="38"/>
      <c r="Q165" s="38"/>
      <c r="R165" s="39"/>
      <c r="S165" s="39"/>
      <c r="T165" s="39"/>
    </row>
    <row r="166" spans="1:20" x14ac:dyDescent="0.3">
      <c r="A166" s="37"/>
      <c r="B166" s="38"/>
      <c r="C166" s="38"/>
      <c r="D166" s="38"/>
      <c r="E166" s="38"/>
      <c r="F166" s="38"/>
      <c r="G166" s="39"/>
      <c r="H166" s="39"/>
      <c r="I166" s="39"/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0" x14ac:dyDescent="0.3">
      <c r="A167" s="37"/>
      <c r="B167" s="38"/>
      <c r="C167" s="38"/>
      <c r="D167" s="38"/>
      <c r="E167" s="38"/>
      <c r="F167" s="38"/>
      <c r="G167" s="39"/>
      <c r="H167" s="39"/>
      <c r="I167" s="39"/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0" x14ac:dyDescent="0.3">
      <c r="A168" s="37"/>
      <c r="B168" s="38"/>
      <c r="C168" s="38"/>
      <c r="D168" s="38"/>
      <c r="E168" s="38"/>
      <c r="F168" s="38"/>
      <c r="G168" s="39"/>
      <c r="H168" s="39"/>
      <c r="I168" s="39"/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0" x14ac:dyDescent="0.3">
      <c r="A169" s="37"/>
      <c r="B169" s="38"/>
      <c r="C169" s="38"/>
      <c r="D169" s="38"/>
      <c r="E169" s="38"/>
      <c r="F169" s="38"/>
      <c r="G169" s="39"/>
      <c r="H169" s="39"/>
      <c r="I169" s="39"/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0" x14ac:dyDescent="0.3">
      <c r="A170" s="37"/>
      <c r="B170" s="38"/>
      <c r="C170" s="38"/>
      <c r="D170" s="38"/>
      <c r="E170" s="38"/>
      <c r="F170" s="38"/>
      <c r="G170" s="39"/>
      <c r="H170" s="39"/>
      <c r="I170" s="39"/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0" x14ac:dyDescent="0.3">
      <c r="A171" s="37"/>
      <c r="B171" s="38"/>
      <c r="C171" s="38"/>
      <c r="D171" s="38"/>
      <c r="E171" s="38"/>
      <c r="F171" s="38"/>
      <c r="G171" s="39"/>
      <c r="H171" s="39"/>
      <c r="I171" s="39"/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0" x14ac:dyDescent="0.3">
      <c r="A172" s="37"/>
      <c r="B172" s="38"/>
      <c r="C172" s="38"/>
      <c r="D172" s="38"/>
      <c r="E172" s="38"/>
      <c r="F172" s="38"/>
      <c r="G172" s="39"/>
      <c r="H172" s="39"/>
      <c r="I172" s="39"/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0" x14ac:dyDescent="0.3">
      <c r="A173" s="37"/>
      <c r="B173" s="38"/>
      <c r="C173" s="38"/>
      <c r="D173" s="38"/>
      <c r="E173" s="38"/>
      <c r="F173" s="38"/>
      <c r="G173" s="39"/>
      <c r="H173" s="39"/>
      <c r="I173" s="39"/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0" x14ac:dyDescent="0.3">
      <c r="A174" s="37"/>
      <c r="B174" s="38"/>
      <c r="C174" s="38"/>
      <c r="D174" s="38"/>
      <c r="E174" s="38"/>
      <c r="F174" s="38"/>
      <c r="G174" s="39"/>
      <c r="H174" s="39"/>
      <c r="I174" s="39"/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0" x14ac:dyDescent="0.3">
      <c r="A175" s="37"/>
      <c r="B175" s="38"/>
      <c r="C175" s="38"/>
      <c r="D175" s="38"/>
      <c r="E175" s="38"/>
      <c r="F175" s="38"/>
      <c r="G175" s="39"/>
      <c r="H175" s="39"/>
      <c r="I175" s="39"/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0" x14ac:dyDescent="0.3">
      <c r="A176" s="37"/>
      <c r="B176" s="38"/>
      <c r="C176" s="38"/>
      <c r="D176" s="38"/>
      <c r="E176" s="38"/>
      <c r="F176" s="38"/>
      <c r="G176" s="39"/>
      <c r="H176" s="39"/>
      <c r="I176" s="39"/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3">
      <c r="A177" s="37"/>
      <c r="B177" s="38"/>
      <c r="C177" s="38"/>
      <c r="D177" s="38"/>
      <c r="E177" s="38"/>
      <c r="F177" s="38"/>
      <c r="G177" s="39"/>
      <c r="H177" s="39"/>
      <c r="I177" s="39"/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3">
      <c r="A178" s="37"/>
      <c r="B178" s="37"/>
      <c r="C178" s="37"/>
      <c r="D178" s="37"/>
      <c r="E178" s="37"/>
      <c r="F178" s="38"/>
      <c r="G178" s="39"/>
      <c r="H178" s="39"/>
      <c r="I178" s="39"/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3">
      <c r="A179" s="37"/>
      <c r="B179" s="38"/>
      <c r="C179" s="38"/>
      <c r="D179" s="38"/>
      <c r="E179" s="38"/>
      <c r="F179" s="38"/>
      <c r="G179" s="39"/>
      <c r="H179" s="39"/>
      <c r="I179" s="39"/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3">
      <c r="A180" s="37"/>
      <c r="B180" s="37"/>
      <c r="C180" s="37"/>
      <c r="D180" s="37"/>
      <c r="E180" s="37"/>
      <c r="F180" s="38"/>
      <c r="G180" s="39"/>
      <c r="H180" s="39"/>
      <c r="I180" s="39"/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3">
      <c r="A181" s="37"/>
      <c r="B181" s="38"/>
      <c r="C181" s="38"/>
      <c r="D181" s="38"/>
      <c r="E181" s="38"/>
      <c r="F181" s="38"/>
      <c r="G181" s="39"/>
      <c r="H181" s="39"/>
      <c r="I181" s="39"/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3">
      <c r="A182" s="37"/>
      <c r="B182" s="38"/>
      <c r="C182" s="38"/>
      <c r="D182" s="38"/>
      <c r="E182" s="38"/>
      <c r="F182" s="38"/>
      <c r="G182" s="39"/>
      <c r="H182" s="39"/>
      <c r="I182" s="39"/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3">
      <c r="A183" s="37"/>
      <c r="B183" s="38"/>
      <c r="C183" s="38"/>
      <c r="D183" s="38"/>
      <c r="E183" s="38"/>
      <c r="F183" s="38"/>
      <c r="G183" s="39"/>
      <c r="H183" s="39"/>
      <c r="I183" s="39"/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3">
      <c r="A184" s="37"/>
      <c r="B184" s="38"/>
      <c r="C184" s="38"/>
      <c r="D184" s="38"/>
      <c r="E184" s="38"/>
      <c r="F184" s="38"/>
      <c r="G184" s="39"/>
      <c r="H184" s="39"/>
      <c r="I184" s="39"/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3">
      <c r="A185" s="37"/>
      <c r="B185" s="38"/>
      <c r="C185" s="38"/>
      <c r="D185" s="38"/>
      <c r="E185" s="38"/>
      <c r="F185" s="38"/>
      <c r="G185" s="39"/>
      <c r="H185" s="39"/>
      <c r="I185" s="39"/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3">
      <c r="A186" s="37"/>
      <c r="B186" s="38"/>
      <c r="C186" s="38"/>
      <c r="D186" s="38"/>
      <c r="E186" s="38"/>
      <c r="F186" s="38"/>
      <c r="G186" s="39"/>
      <c r="H186" s="39"/>
      <c r="I186" s="39"/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3">
      <c r="A187" s="37"/>
      <c r="B187" s="38"/>
      <c r="C187" s="38"/>
      <c r="D187" s="38"/>
      <c r="E187" s="38"/>
      <c r="F187" s="38"/>
      <c r="G187" s="39"/>
      <c r="H187" s="39"/>
      <c r="I187" s="39"/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3">
      <c r="A188" s="7"/>
      <c r="B188" s="8"/>
      <c r="C188" s="8"/>
      <c r="D188" s="8"/>
      <c r="E188" s="8"/>
      <c r="F188" s="8"/>
      <c r="G188" s="14"/>
      <c r="H188" s="14"/>
      <c r="I188" s="14"/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3">
      <c r="A189" s="7"/>
      <c r="B189" s="8"/>
      <c r="C189" s="8"/>
      <c r="D189" s="8"/>
      <c r="E189" s="8"/>
      <c r="F189" s="8"/>
      <c r="G189" s="14"/>
      <c r="H189" s="14"/>
      <c r="I189" s="14"/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3">
      <c r="A190" s="28"/>
      <c r="B190" s="8"/>
      <c r="C190" s="8"/>
      <c r="D190" s="8"/>
      <c r="E190" s="8"/>
      <c r="F190" s="8"/>
      <c r="G190" s="14"/>
      <c r="H190" s="14"/>
      <c r="I190" s="14"/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3">
      <c r="A191" s="28"/>
      <c r="B191" s="8"/>
      <c r="C191" s="8"/>
      <c r="D191" s="8"/>
      <c r="E191" s="8"/>
      <c r="F191" s="8"/>
      <c r="G191" s="14"/>
      <c r="H191" s="14"/>
      <c r="I191" s="14"/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3">
      <c r="A192" s="28"/>
      <c r="B192" s="8"/>
      <c r="C192" s="8"/>
      <c r="D192" s="8"/>
      <c r="E192" s="8"/>
      <c r="F192" s="8"/>
      <c r="G192" s="14"/>
      <c r="H192" s="14"/>
      <c r="I192" s="14"/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3">
      <c r="A193" s="28"/>
      <c r="B193" s="8"/>
      <c r="C193" s="8"/>
      <c r="D193" s="8"/>
      <c r="E193" s="8"/>
      <c r="F193" s="8"/>
      <c r="G193" s="14"/>
      <c r="H193" s="14"/>
      <c r="I193" s="14"/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3">
      <c r="A194" s="28"/>
      <c r="B194" s="8"/>
      <c r="C194" s="8"/>
      <c r="D194" s="8"/>
      <c r="E194" s="8"/>
      <c r="F194" s="8"/>
      <c r="G194" s="14"/>
      <c r="H194" s="14"/>
      <c r="I194" s="14"/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3">
      <c r="A195" s="28"/>
      <c r="B195" s="8"/>
      <c r="C195" s="8"/>
      <c r="D195" s="8"/>
      <c r="E195" s="8"/>
      <c r="F195" s="8"/>
      <c r="G195" s="14"/>
      <c r="H195" s="14"/>
      <c r="I195" s="14"/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3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3">
      <c r="A197" s="8"/>
      <c r="B197" s="8"/>
      <c r="C197" s="8"/>
      <c r="D197" s="8"/>
      <c r="E197" s="8"/>
      <c r="F197" s="12" t="s">
        <v>14</v>
      </c>
      <c r="G197" s="13">
        <f>SUM(G139:G196)</f>
        <v>1450</v>
      </c>
      <c r="H197" s="14"/>
      <c r="I197" s="16">
        <f>SUM(I139:I196)</f>
        <v>1200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0</v>
      </c>
      <c r="S197" s="14"/>
      <c r="T197" s="16">
        <f>SUM(T139:T196)</f>
        <v>0</v>
      </c>
    </row>
    <row r="198" spans="1:20" x14ac:dyDescent="0.3">
      <c r="A198" s="8"/>
      <c r="B198" s="8"/>
      <c r="C198" s="8"/>
      <c r="D198" s="8"/>
      <c r="E198" s="8"/>
      <c r="F198" s="12" t="s">
        <v>35</v>
      </c>
      <c r="G198" s="13">
        <f>G197*0.97</f>
        <v>1406.5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0</v>
      </c>
      <c r="S198" s="14"/>
      <c r="T198" s="14"/>
    </row>
    <row r="199" spans="1:20" x14ac:dyDescent="0.3">
      <c r="A199" s="8"/>
      <c r="B199" s="8"/>
      <c r="C199" s="8"/>
      <c r="D199" s="8"/>
      <c r="E199" s="209" t="s">
        <v>18</v>
      </c>
      <c r="F199" s="210"/>
      <c r="G199" s="210"/>
      <c r="H199" s="211"/>
      <c r="I199" s="30">
        <f>G198-I197</f>
        <v>206.5</v>
      </c>
      <c r="J199" s="84"/>
      <c r="L199" s="8"/>
      <c r="M199" s="8"/>
      <c r="N199" s="8"/>
      <c r="O199" s="8"/>
      <c r="P199" s="209" t="s">
        <v>18</v>
      </c>
      <c r="Q199" s="210"/>
      <c r="R199" s="210"/>
      <c r="S199" s="211"/>
      <c r="T199" s="30">
        <f>R198-T197</f>
        <v>0</v>
      </c>
    </row>
    <row r="200" spans="1:20" x14ac:dyDescent="0.3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3">
      <c r="G201" s="36"/>
      <c r="H201" s="36"/>
    </row>
    <row r="205" spans="1:20" ht="25.8" x14ac:dyDescent="0.5">
      <c r="C205" s="207" t="s">
        <v>92</v>
      </c>
      <c r="D205" s="207"/>
      <c r="E205" s="207"/>
      <c r="N205" s="207" t="s">
        <v>93</v>
      </c>
      <c r="O205" s="207"/>
      <c r="P205" s="207"/>
    </row>
    <row r="206" spans="1:20" x14ac:dyDescent="0.3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3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3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3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3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3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3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3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3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3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3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3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3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3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3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3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3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3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3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3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3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3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3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3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3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3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3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3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3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3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3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3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3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3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3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3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3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3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3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3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3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3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3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3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3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3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3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3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3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3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3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3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3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3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3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3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3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3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3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3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3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3">
      <c r="A267" s="8"/>
      <c r="B267" s="8"/>
      <c r="C267" s="8"/>
      <c r="D267" s="8"/>
      <c r="E267" s="209" t="s">
        <v>18</v>
      </c>
      <c r="F267" s="210"/>
      <c r="G267" s="210"/>
      <c r="H267" s="211"/>
      <c r="I267" s="30">
        <f>G266-I265</f>
        <v>0</v>
      </c>
      <c r="J267" s="84"/>
      <c r="L267" s="8"/>
      <c r="M267" s="8"/>
      <c r="N267" s="8"/>
      <c r="O267" s="8"/>
      <c r="P267" s="209" t="s">
        <v>18</v>
      </c>
      <c r="Q267" s="210"/>
      <c r="R267" s="210"/>
      <c r="S267" s="211"/>
      <c r="T267" s="30">
        <f>R266-T265</f>
        <v>0</v>
      </c>
    </row>
    <row r="268" spans="1:20" x14ac:dyDescent="0.3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3">
      <c r="G269" s="36"/>
      <c r="H269" s="36"/>
    </row>
    <row r="275" spans="1:20" ht="25.8" x14ac:dyDescent="0.5">
      <c r="C275" s="207" t="s">
        <v>94</v>
      </c>
      <c r="D275" s="207"/>
      <c r="E275" s="207"/>
      <c r="N275" s="207" t="s">
        <v>99</v>
      </c>
      <c r="O275" s="207"/>
      <c r="P275" s="207"/>
    </row>
    <row r="276" spans="1:20" x14ac:dyDescent="0.3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3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3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3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3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3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3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3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3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3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3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3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3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3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3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3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3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3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3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3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3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3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3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3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3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3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3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3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3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3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3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3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3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3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3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3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3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3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3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3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3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3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3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3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3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3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3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3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3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3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3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3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3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3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3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3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3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3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3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3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3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3">
      <c r="A337" s="8"/>
      <c r="B337" s="8"/>
      <c r="C337" s="8"/>
      <c r="D337" s="8"/>
      <c r="E337" s="209" t="s">
        <v>18</v>
      </c>
      <c r="F337" s="210"/>
      <c r="G337" s="210"/>
      <c r="H337" s="211"/>
      <c r="I337" s="30">
        <f>G336-I335</f>
        <v>0</v>
      </c>
      <c r="J337" s="84"/>
      <c r="L337" s="8"/>
      <c r="M337" s="8"/>
      <c r="N337" s="8"/>
      <c r="O337" s="8"/>
      <c r="P337" s="209" t="s">
        <v>18</v>
      </c>
      <c r="Q337" s="210"/>
      <c r="R337" s="210"/>
      <c r="S337" s="211"/>
      <c r="T337" s="30">
        <f>R336-T335</f>
        <v>0</v>
      </c>
    </row>
    <row r="338" spans="1:20" x14ac:dyDescent="0.3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3">
      <c r="G339" s="36"/>
      <c r="H339" s="36"/>
    </row>
    <row r="346" spans="1:20" ht="25.8" x14ac:dyDescent="0.5">
      <c r="C346" s="207" t="s">
        <v>96</v>
      </c>
      <c r="D346" s="207"/>
      <c r="E346" s="207"/>
      <c r="N346" s="207" t="s">
        <v>0</v>
      </c>
      <c r="O346" s="207"/>
      <c r="P346" s="207"/>
    </row>
    <row r="347" spans="1:20" x14ac:dyDescent="0.3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3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3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3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3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3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3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3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3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3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3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3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3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3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3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3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3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3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3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3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3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3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3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3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3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3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3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3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3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3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3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3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3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3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3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3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3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3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3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3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3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3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3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3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3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3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3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3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3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3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3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3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3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3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3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3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3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3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3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3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3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3">
      <c r="A408" s="8"/>
      <c r="B408" s="8"/>
      <c r="C408" s="8"/>
      <c r="D408" s="8"/>
      <c r="E408" s="209" t="s">
        <v>18</v>
      </c>
      <c r="F408" s="210"/>
      <c r="G408" s="210"/>
      <c r="H408" s="211"/>
      <c r="I408" s="30">
        <f>G407-I406</f>
        <v>0</v>
      </c>
      <c r="J408" s="84"/>
      <c r="L408" s="8"/>
      <c r="M408" s="8"/>
      <c r="N408" s="8"/>
      <c r="O408" s="8"/>
      <c r="P408" s="209" t="s">
        <v>18</v>
      </c>
      <c r="Q408" s="210"/>
      <c r="R408" s="210"/>
      <c r="S408" s="211"/>
      <c r="T408" s="30">
        <f>R407-T406</f>
        <v>0</v>
      </c>
    </row>
    <row r="409" spans="1:20" x14ac:dyDescent="0.3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3">
      <c r="G410" s="36"/>
      <c r="H410" s="36"/>
    </row>
    <row r="415" spans="1:20" ht="25.8" x14ac:dyDescent="0.5">
      <c r="C415" s="207" t="s">
        <v>24</v>
      </c>
      <c r="D415" s="207"/>
      <c r="E415" s="207"/>
      <c r="N415" s="207" t="s">
        <v>24</v>
      </c>
      <c r="O415" s="207"/>
      <c r="P415" s="207"/>
    </row>
    <row r="416" spans="1:20" x14ac:dyDescent="0.3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3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3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3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3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3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3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3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3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3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3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3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3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3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3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3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3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3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3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3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3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3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3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3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3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3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3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3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3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3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3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3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3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3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3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3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3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3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3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3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3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3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3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3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3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3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3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3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3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3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3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3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3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3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3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3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3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3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3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3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3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3">
      <c r="A477" s="8"/>
      <c r="B477" s="8"/>
      <c r="C477" s="8"/>
      <c r="D477" s="8"/>
      <c r="E477" s="209" t="s">
        <v>18</v>
      </c>
      <c r="F477" s="210"/>
      <c r="G477" s="210"/>
      <c r="H477" s="211"/>
      <c r="I477" s="30">
        <f>G476-I475</f>
        <v>0</v>
      </c>
      <c r="J477" s="84"/>
      <c r="L477" s="8"/>
      <c r="M477" s="8"/>
      <c r="N477" s="8"/>
      <c r="O477" s="8"/>
      <c r="P477" s="209" t="s">
        <v>18</v>
      </c>
      <c r="Q477" s="210"/>
      <c r="R477" s="210"/>
      <c r="S477" s="211"/>
      <c r="T477" s="30">
        <f>R476-T475</f>
        <v>0</v>
      </c>
    </row>
    <row r="478" spans="1:20" x14ac:dyDescent="0.3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3">
      <c r="G479" s="36"/>
      <c r="H479" s="36"/>
    </row>
  </sheetData>
  <mergeCells count="29"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  <mergeCell ref="C205:E205"/>
    <mergeCell ref="N205:P205"/>
    <mergeCell ref="E267:H267"/>
    <mergeCell ref="P267:S267"/>
    <mergeCell ref="C275:E275"/>
    <mergeCell ref="N275:P275"/>
    <mergeCell ref="E131:H131"/>
    <mergeCell ref="P131:S131"/>
    <mergeCell ref="C137:E137"/>
    <mergeCell ref="N137:P137"/>
    <mergeCell ref="E199:H199"/>
    <mergeCell ref="P199:S199"/>
    <mergeCell ref="W81:X82"/>
    <mergeCell ref="C1:E1"/>
    <mergeCell ref="E63:H63"/>
    <mergeCell ref="N1:P1"/>
    <mergeCell ref="P63:S63"/>
    <mergeCell ref="C69:E69"/>
    <mergeCell ref="N69:P69"/>
  </mergeCells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79998168889431442"/>
  </sheetPr>
  <dimension ref="A1:S127"/>
  <sheetViews>
    <sheetView topLeftCell="D31" workbookViewId="0">
      <selection activeCell="I25" sqref="I25"/>
    </sheetView>
  </sheetViews>
  <sheetFormatPr baseColWidth="10" defaultRowHeight="14.4" x14ac:dyDescent="0.3"/>
  <cols>
    <col min="4" max="4" width="12.5546875" customWidth="1"/>
    <col min="12" max="12" width="15.88671875" customWidth="1"/>
  </cols>
  <sheetData>
    <row r="1" spans="1:19" ht="28.8" x14ac:dyDescent="0.55000000000000004">
      <c r="C1" s="212" t="s">
        <v>24</v>
      </c>
      <c r="D1" s="212"/>
      <c r="E1" s="212"/>
      <c r="M1" s="212" t="s">
        <v>87</v>
      </c>
      <c r="N1" s="212"/>
      <c r="O1" s="212"/>
    </row>
    <row r="2" spans="1:19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3">
      <c r="A17" s="8"/>
      <c r="B17" s="8"/>
      <c r="C17" s="8"/>
      <c r="D17" s="8"/>
      <c r="E17" s="209" t="s">
        <v>18</v>
      </c>
      <c r="F17" s="210"/>
      <c r="G17" s="210"/>
      <c r="H17" s="211"/>
      <c r="I17" s="30">
        <f>G16-I15</f>
        <v>0</v>
      </c>
      <c r="K17" s="8"/>
      <c r="L17" s="8"/>
      <c r="M17" s="8"/>
      <c r="N17" s="8"/>
      <c r="O17" s="209" t="s">
        <v>18</v>
      </c>
      <c r="P17" s="210"/>
      <c r="Q17" s="210"/>
      <c r="R17" s="211"/>
      <c r="S17" s="30">
        <f>Q16-S15</f>
        <v>13.5</v>
      </c>
    </row>
    <row r="18" spans="1:19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8" x14ac:dyDescent="0.55000000000000004">
      <c r="C22" s="212" t="s">
        <v>88</v>
      </c>
      <c r="D22" s="212"/>
      <c r="E22" s="212"/>
      <c r="M22" s="212" t="s">
        <v>89</v>
      </c>
      <c r="N22" s="212"/>
      <c r="O22" s="212"/>
    </row>
    <row r="23" spans="1:19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3">
      <c r="A38" s="8"/>
      <c r="B38" s="8"/>
      <c r="C38" s="8"/>
      <c r="D38" s="8"/>
      <c r="E38" s="209" t="s">
        <v>18</v>
      </c>
      <c r="F38" s="210"/>
      <c r="G38" s="210"/>
      <c r="H38" s="211"/>
      <c r="I38" s="30">
        <f>G37-I36</f>
        <v>21.700000000000045</v>
      </c>
      <c r="K38" s="8"/>
      <c r="L38" s="8"/>
      <c r="M38" s="8"/>
      <c r="N38" s="8"/>
      <c r="O38" s="209" t="s">
        <v>18</v>
      </c>
      <c r="P38" s="210"/>
      <c r="Q38" s="210"/>
      <c r="R38" s="211"/>
      <c r="S38" s="30">
        <f>Q37-S36</f>
        <v>0</v>
      </c>
    </row>
    <row r="39" spans="1:19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8" x14ac:dyDescent="0.55000000000000004">
      <c r="C43" s="212" t="s">
        <v>97</v>
      </c>
      <c r="D43" s="212"/>
      <c r="E43" s="212"/>
      <c r="M43" s="212" t="s">
        <v>91</v>
      </c>
      <c r="N43" s="212"/>
      <c r="O43" s="212"/>
    </row>
    <row r="44" spans="1:19" x14ac:dyDescent="0.3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3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3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3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3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3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3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3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3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3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3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3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3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3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3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3">
      <c r="A59" s="8"/>
      <c r="B59" s="8"/>
      <c r="C59" s="8"/>
      <c r="D59" s="8"/>
      <c r="E59" s="209" t="s">
        <v>18</v>
      </c>
      <c r="F59" s="210"/>
      <c r="G59" s="210"/>
      <c r="H59" s="211"/>
      <c r="I59" s="30">
        <f>G58-I57</f>
        <v>0</v>
      </c>
      <c r="K59" s="8"/>
      <c r="L59" s="8"/>
      <c r="M59" s="8"/>
      <c r="N59" s="8"/>
      <c r="O59" s="209" t="s">
        <v>18</v>
      </c>
      <c r="P59" s="210"/>
      <c r="Q59" s="210"/>
      <c r="R59" s="211"/>
      <c r="S59" s="30">
        <f>Q58-S57</f>
        <v>0</v>
      </c>
    </row>
    <row r="60" spans="1:19" x14ac:dyDescent="0.3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3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8" x14ac:dyDescent="0.55000000000000004">
      <c r="C66" s="212" t="s">
        <v>92</v>
      </c>
      <c r="D66" s="212"/>
      <c r="E66" s="212"/>
      <c r="M66" s="212" t="s">
        <v>93</v>
      </c>
      <c r="N66" s="212"/>
      <c r="O66" s="212"/>
    </row>
    <row r="67" spans="1:19" x14ac:dyDescent="0.3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3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3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3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3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3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3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3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3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3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3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3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3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3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3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3">
      <c r="A82" s="8"/>
      <c r="B82" s="8"/>
      <c r="C82" s="8"/>
      <c r="D82" s="8"/>
      <c r="E82" s="209" t="s">
        <v>18</v>
      </c>
      <c r="F82" s="210"/>
      <c r="G82" s="210"/>
      <c r="H82" s="211"/>
      <c r="I82" s="30">
        <f>G81-I80</f>
        <v>0</v>
      </c>
      <c r="K82" s="8"/>
      <c r="L82" s="8"/>
      <c r="M82" s="8"/>
      <c r="N82" s="8"/>
      <c r="O82" s="209" t="s">
        <v>18</v>
      </c>
      <c r="P82" s="210"/>
      <c r="Q82" s="210"/>
      <c r="R82" s="211"/>
      <c r="S82" s="30">
        <f>Q81-S80</f>
        <v>0</v>
      </c>
    </row>
    <row r="83" spans="1:19" x14ac:dyDescent="0.3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3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8" x14ac:dyDescent="0.55000000000000004">
      <c r="C88" s="212" t="s">
        <v>94</v>
      </c>
      <c r="D88" s="212"/>
      <c r="E88" s="212"/>
      <c r="M88" s="212" t="s">
        <v>99</v>
      </c>
      <c r="N88" s="212"/>
      <c r="O88" s="212"/>
    </row>
    <row r="89" spans="1:19" x14ac:dyDescent="0.3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3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3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3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3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3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3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3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3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3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3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3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3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3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3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3">
      <c r="A104" s="8"/>
      <c r="B104" s="8"/>
      <c r="C104" s="8"/>
      <c r="D104" s="8"/>
      <c r="E104" s="209" t="s">
        <v>18</v>
      </c>
      <c r="F104" s="210"/>
      <c r="G104" s="210"/>
      <c r="H104" s="211"/>
      <c r="I104" s="30">
        <f>G103-I102</f>
        <v>0</v>
      </c>
      <c r="K104" s="8"/>
      <c r="L104" s="8"/>
      <c r="M104" s="8"/>
      <c r="N104" s="8"/>
      <c r="O104" s="209" t="s">
        <v>18</v>
      </c>
      <c r="P104" s="210"/>
      <c r="Q104" s="210"/>
      <c r="R104" s="211"/>
      <c r="S104" s="30">
        <f>Q103-S102</f>
        <v>0</v>
      </c>
    </row>
    <row r="105" spans="1:19" x14ac:dyDescent="0.3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3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8" x14ac:dyDescent="0.55000000000000004">
      <c r="C109" s="212" t="s">
        <v>96</v>
      </c>
      <c r="D109" s="212"/>
      <c r="E109" s="212"/>
      <c r="M109" s="212" t="s">
        <v>0</v>
      </c>
      <c r="N109" s="212"/>
      <c r="O109" s="212"/>
    </row>
    <row r="110" spans="1:19" x14ac:dyDescent="0.3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3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3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3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3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3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3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3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3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3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3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3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3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3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3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3">
      <c r="A125" s="8"/>
      <c r="B125" s="8"/>
      <c r="C125" s="8"/>
      <c r="D125" s="8"/>
      <c r="E125" s="209" t="s">
        <v>18</v>
      </c>
      <c r="F125" s="210"/>
      <c r="G125" s="210"/>
      <c r="H125" s="211"/>
      <c r="I125" s="30">
        <f>G124-I123</f>
        <v>0</v>
      </c>
      <c r="K125" s="8"/>
      <c r="L125" s="8"/>
      <c r="M125" s="8"/>
      <c r="N125" s="8"/>
      <c r="O125" s="209" t="s">
        <v>18</v>
      </c>
      <c r="P125" s="210"/>
      <c r="Q125" s="210"/>
      <c r="R125" s="211"/>
      <c r="S125" s="30">
        <f>Q124-S123</f>
        <v>0</v>
      </c>
    </row>
    <row r="126" spans="1:19" x14ac:dyDescent="0.3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3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B37" workbookViewId="0">
      <selection activeCell="W26" sqref="W26:AF28"/>
    </sheetView>
  </sheetViews>
  <sheetFormatPr baseColWidth="10" defaultRowHeight="14.4" x14ac:dyDescent="0.3"/>
  <cols>
    <col min="2" max="2" width="19" customWidth="1"/>
    <col min="10" max="10" width="16.109375" customWidth="1"/>
    <col min="30" max="30" width="4.88671875" customWidth="1"/>
    <col min="32" max="32" width="17.88671875" customWidth="1"/>
  </cols>
  <sheetData>
    <row r="1" spans="1:21" ht="25.8" x14ac:dyDescent="0.5">
      <c r="C1" s="207" t="s">
        <v>24</v>
      </c>
      <c r="D1" s="207"/>
      <c r="E1" s="207"/>
      <c r="N1" s="207" t="s">
        <v>87</v>
      </c>
      <c r="O1" s="207"/>
      <c r="P1" s="207"/>
    </row>
    <row r="2" spans="1:21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3">
      <c r="A17" s="7"/>
      <c r="B17" s="8"/>
      <c r="C17" s="8"/>
      <c r="D17" s="8"/>
      <c r="E17" s="8"/>
      <c r="F17" s="209" t="s">
        <v>18</v>
      </c>
      <c r="G17" s="210"/>
      <c r="H17" s="210"/>
      <c r="I17" s="211"/>
      <c r="J17" s="30">
        <f>G16-J15</f>
        <v>48.799999999999955</v>
      </c>
      <c r="L17" s="7"/>
      <c r="M17" s="8"/>
      <c r="N17" s="8"/>
      <c r="O17" s="8"/>
      <c r="P17" s="8"/>
      <c r="Q17" s="209" t="s">
        <v>18</v>
      </c>
      <c r="R17" s="210"/>
      <c r="S17" s="210"/>
      <c r="T17" s="211"/>
      <c r="U17" s="30">
        <f>R16-U15</f>
        <v>0</v>
      </c>
    </row>
    <row r="18" spans="1:32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8" x14ac:dyDescent="0.5">
      <c r="C24" s="207" t="s">
        <v>88</v>
      </c>
      <c r="D24" s="207"/>
      <c r="E24" s="207"/>
      <c r="N24" s="207" t="s">
        <v>89</v>
      </c>
      <c r="O24" s="207"/>
      <c r="P24" s="207"/>
    </row>
    <row r="25" spans="1:32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3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525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490</v>
      </c>
      <c r="N28" s="8" t="s">
        <v>491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525</v>
      </c>
      <c r="U28" s="8">
        <v>110</v>
      </c>
      <c r="W28" s="7">
        <v>45043</v>
      </c>
      <c r="X28" s="8" t="s">
        <v>490</v>
      </c>
      <c r="Y28" s="8" t="s">
        <v>491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3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3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3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3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3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3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3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3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3">
      <c r="A40" s="7"/>
      <c r="B40" s="8"/>
      <c r="C40" s="8"/>
      <c r="D40" s="8"/>
      <c r="E40" s="8"/>
      <c r="F40" s="209" t="s">
        <v>18</v>
      </c>
      <c r="G40" s="210"/>
      <c r="H40" s="210"/>
      <c r="I40" s="211"/>
      <c r="J40" s="30">
        <f>G39-J38</f>
        <v>8.7999999999999972</v>
      </c>
      <c r="L40" s="7"/>
      <c r="M40" s="8"/>
      <c r="N40" s="8"/>
      <c r="O40" s="8"/>
      <c r="P40" s="8"/>
      <c r="Q40" s="209" t="s">
        <v>18</v>
      </c>
      <c r="R40" s="210"/>
      <c r="S40" s="210"/>
      <c r="T40" s="211"/>
      <c r="U40" s="30">
        <f>R39-U38</f>
        <v>26.399999999999977</v>
      </c>
    </row>
    <row r="41" spans="1:21" x14ac:dyDescent="0.3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3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3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5.8" x14ac:dyDescent="0.5">
      <c r="C48" s="207" t="s">
        <v>97</v>
      </c>
      <c r="D48" s="207"/>
      <c r="E48" s="207"/>
      <c r="N48" s="207" t="s">
        <v>91</v>
      </c>
      <c r="O48" s="207"/>
      <c r="P48" s="207"/>
    </row>
    <row r="49" spans="1:21" x14ac:dyDescent="0.3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/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3">
      <c r="A50" s="7"/>
      <c r="B50" s="8"/>
      <c r="C50" s="8"/>
      <c r="D50" s="8"/>
      <c r="E50" s="8"/>
      <c r="F50" s="8"/>
      <c r="G50" s="8"/>
      <c r="H50" s="8"/>
      <c r="I50" s="31"/>
      <c r="J50" s="8"/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3">
      <c r="A51" s="7"/>
      <c r="B51" s="8"/>
      <c r="C51" s="8"/>
      <c r="D51" s="8"/>
      <c r="E51" s="8"/>
      <c r="F51" s="8"/>
      <c r="G51" s="8"/>
      <c r="H51" s="8"/>
      <c r="I51" s="31"/>
      <c r="J51" s="8"/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3">
      <c r="A52" s="7"/>
      <c r="B52" s="8"/>
      <c r="C52" s="8"/>
      <c r="D52" s="8"/>
      <c r="E52" s="8"/>
      <c r="F52" s="8"/>
      <c r="G52" s="8"/>
      <c r="H52" s="8"/>
      <c r="I52" s="31"/>
      <c r="J52" s="8"/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3">
      <c r="A53" s="7"/>
      <c r="B53" s="8"/>
      <c r="C53" s="8"/>
      <c r="D53" s="8"/>
      <c r="E53" s="8"/>
      <c r="F53" s="8"/>
      <c r="G53" s="8"/>
      <c r="H53" s="8"/>
      <c r="I53" s="31"/>
      <c r="J53" s="8"/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3">
      <c r="A54" s="7"/>
      <c r="B54" s="8"/>
      <c r="C54" s="8"/>
      <c r="D54" s="8"/>
      <c r="E54" s="8"/>
      <c r="F54" s="8"/>
      <c r="G54" s="8"/>
      <c r="H54" s="8"/>
      <c r="I54" s="31"/>
      <c r="J54" s="8"/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3">
      <c r="A55" s="7"/>
      <c r="B55" s="8"/>
      <c r="C55" s="8"/>
      <c r="D55" s="8"/>
      <c r="E55" s="8"/>
      <c r="F55" s="8"/>
      <c r="G55" s="8"/>
      <c r="H55" s="8"/>
      <c r="I55" s="31"/>
      <c r="J55" s="8"/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3">
      <c r="A56" s="7"/>
      <c r="B56" s="8"/>
      <c r="C56" s="8"/>
      <c r="D56" s="8"/>
      <c r="E56" s="8"/>
      <c r="F56" s="8"/>
      <c r="G56" s="8"/>
      <c r="H56" s="8"/>
      <c r="I56" s="31"/>
      <c r="J56" s="8"/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3">
      <c r="A57" s="7"/>
      <c r="B57" s="8"/>
      <c r="C57" s="8"/>
      <c r="D57" s="8"/>
      <c r="E57" s="8"/>
      <c r="F57" s="8"/>
      <c r="G57" s="8"/>
      <c r="H57" s="8"/>
      <c r="I57" s="31"/>
      <c r="J57" s="8"/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3">
      <c r="A58" s="7"/>
      <c r="B58" s="8"/>
      <c r="C58" s="8"/>
      <c r="D58" s="8"/>
      <c r="E58" s="8"/>
      <c r="F58" s="8"/>
      <c r="G58" s="8"/>
      <c r="H58" s="8"/>
      <c r="I58" s="31"/>
      <c r="J58" s="8"/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3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3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3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3">
      <c r="A62" s="7"/>
      <c r="B62" s="8"/>
      <c r="C62" s="8"/>
      <c r="D62" s="8"/>
      <c r="E62" s="8"/>
      <c r="F62" s="12" t="s">
        <v>14</v>
      </c>
      <c r="G62" s="13">
        <f>SUM(G50:G61)</f>
        <v>0</v>
      </c>
      <c r="H62" s="13"/>
      <c r="I62" s="32"/>
      <c r="J62" s="13">
        <f>SUM(J50:J61)</f>
        <v>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3">
      <c r="A63" s="7"/>
      <c r="B63" s="8"/>
      <c r="C63" s="8"/>
      <c r="D63" s="8"/>
      <c r="E63" s="8"/>
      <c r="F63" s="12" t="s">
        <v>17</v>
      </c>
      <c r="G63" s="12">
        <f>G62*0.99</f>
        <v>0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3">
      <c r="A64" s="7"/>
      <c r="B64" s="8"/>
      <c r="C64" s="8"/>
      <c r="D64" s="8"/>
      <c r="E64" s="8"/>
      <c r="F64" s="209" t="s">
        <v>18</v>
      </c>
      <c r="G64" s="210"/>
      <c r="H64" s="210"/>
      <c r="I64" s="211"/>
      <c r="J64" s="30">
        <f>G63-J62</f>
        <v>0</v>
      </c>
      <c r="L64" s="7"/>
      <c r="M64" s="8"/>
      <c r="N64" s="8"/>
      <c r="O64" s="8"/>
      <c r="P64" s="8"/>
      <c r="Q64" s="209" t="s">
        <v>18</v>
      </c>
      <c r="R64" s="210"/>
      <c r="S64" s="210"/>
      <c r="T64" s="211"/>
      <c r="U64" s="30">
        <f>R63-U62</f>
        <v>0</v>
      </c>
    </row>
    <row r="65" spans="1:21" x14ac:dyDescent="0.3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3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3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5.8" x14ac:dyDescent="0.5">
      <c r="C71" s="207" t="s">
        <v>92</v>
      </c>
      <c r="D71" s="207"/>
      <c r="E71" s="207"/>
      <c r="N71" s="207" t="s">
        <v>93</v>
      </c>
      <c r="O71" s="207"/>
      <c r="P71" s="207"/>
    </row>
    <row r="72" spans="1:21" x14ac:dyDescent="0.3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3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3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3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3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3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3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3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3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3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3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3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3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3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3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3">
      <c r="A87" s="7"/>
      <c r="B87" s="8"/>
      <c r="C87" s="8"/>
      <c r="D87" s="8"/>
      <c r="E87" s="8"/>
      <c r="F87" s="209" t="s">
        <v>18</v>
      </c>
      <c r="G87" s="210"/>
      <c r="H87" s="210"/>
      <c r="I87" s="211"/>
      <c r="J87" s="30">
        <f>G86-J85</f>
        <v>0</v>
      </c>
      <c r="L87" s="7"/>
      <c r="M87" s="8"/>
      <c r="N87" s="8"/>
      <c r="O87" s="8"/>
      <c r="P87" s="8"/>
      <c r="Q87" s="209" t="s">
        <v>18</v>
      </c>
      <c r="R87" s="210"/>
      <c r="S87" s="210"/>
      <c r="T87" s="211"/>
      <c r="U87" s="30">
        <f>R86-U85</f>
        <v>0</v>
      </c>
    </row>
    <row r="88" spans="1:21" x14ac:dyDescent="0.3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3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3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5.8" x14ac:dyDescent="0.5">
      <c r="C95" s="207" t="s">
        <v>94</v>
      </c>
      <c r="D95" s="207"/>
      <c r="E95" s="207"/>
      <c r="N95" s="207" t="s">
        <v>99</v>
      </c>
      <c r="O95" s="207"/>
      <c r="P95" s="207"/>
    </row>
    <row r="96" spans="1:21" x14ac:dyDescent="0.3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3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3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3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3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3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3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3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3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3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3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3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3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3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3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3">
      <c r="A111" s="7"/>
      <c r="B111" s="8"/>
      <c r="C111" s="8"/>
      <c r="D111" s="8"/>
      <c r="E111" s="8"/>
      <c r="F111" s="209" t="s">
        <v>18</v>
      </c>
      <c r="G111" s="210"/>
      <c r="H111" s="210"/>
      <c r="I111" s="211"/>
      <c r="J111" s="30">
        <f>G110-J109</f>
        <v>0</v>
      </c>
      <c r="L111" s="7"/>
      <c r="M111" s="8"/>
      <c r="N111" s="8"/>
      <c r="O111" s="8"/>
      <c r="P111" s="8"/>
      <c r="Q111" s="209" t="s">
        <v>18</v>
      </c>
      <c r="R111" s="210"/>
      <c r="S111" s="210"/>
      <c r="T111" s="211"/>
      <c r="U111" s="30">
        <f>R110-U109</f>
        <v>0</v>
      </c>
    </row>
    <row r="112" spans="1:21" x14ac:dyDescent="0.3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3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3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5.8" x14ac:dyDescent="0.5">
      <c r="C118" s="207" t="s">
        <v>100</v>
      </c>
      <c r="D118" s="207"/>
      <c r="E118" s="207"/>
      <c r="N118" s="207" t="s">
        <v>0</v>
      </c>
      <c r="O118" s="207"/>
      <c r="P118" s="207"/>
    </row>
    <row r="119" spans="1:21" x14ac:dyDescent="0.3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3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3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3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3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3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3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3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3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3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3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3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3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3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3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3">
      <c r="A134" s="7"/>
      <c r="B134" s="8"/>
      <c r="C134" s="8"/>
      <c r="D134" s="8"/>
      <c r="E134" s="8"/>
      <c r="F134" s="209" t="s">
        <v>18</v>
      </c>
      <c r="G134" s="210"/>
      <c r="H134" s="210"/>
      <c r="I134" s="211"/>
      <c r="J134" s="30">
        <f>G133-J132</f>
        <v>0</v>
      </c>
      <c r="L134" s="7"/>
      <c r="M134" s="8"/>
      <c r="N134" s="8"/>
      <c r="O134" s="8"/>
      <c r="P134" s="8"/>
      <c r="Q134" s="209" t="s">
        <v>18</v>
      </c>
      <c r="R134" s="210"/>
      <c r="S134" s="210"/>
      <c r="T134" s="211"/>
      <c r="U134" s="30">
        <f>R133-U132</f>
        <v>0</v>
      </c>
    </row>
    <row r="135" spans="1:21" x14ac:dyDescent="0.3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3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3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ecuaquimica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Samuel Mecias</cp:lastModifiedBy>
  <cp:lastPrinted>2023-05-10T18:08:53Z</cp:lastPrinted>
  <dcterms:created xsi:type="dcterms:W3CDTF">2022-12-25T20:49:22Z</dcterms:created>
  <dcterms:modified xsi:type="dcterms:W3CDTF">2023-05-11T19:13:43Z</dcterms:modified>
</cp:coreProperties>
</file>