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7563F74A-678C-43CD-904C-4F0C3745A163}" xr6:coauthVersionLast="47" xr6:coauthVersionMax="47" xr10:uidLastSave="{00000000-0000-0000-0000-000000000000}"/>
  <bookViews>
    <workbookView xWindow="-120" yWindow="-120" windowWidth="20730" windowHeight="11040" tabRatio="647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OTROS CLIENTES 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  <sheet name="Hoja3" sheetId="31" r:id="rId28"/>
  </sheets>
  <externalReferences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5" l="1"/>
  <c r="T178" i="7"/>
  <c r="T179" i="7"/>
  <c r="T180" i="7"/>
  <c r="T181" i="7"/>
  <c r="T182" i="7"/>
  <c r="T183" i="7"/>
  <c r="T184" i="7"/>
  <c r="T185" i="7"/>
  <c r="T186" i="7"/>
  <c r="T177" i="7"/>
  <c r="G14" i="31"/>
  <c r="T176" i="7"/>
  <c r="T171" i="7"/>
  <c r="T172" i="7"/>
  <c r="T173" i="7"/>
  <c r="T174" i="7"/>
  <c r="T175" i="7"/>
  <c r="T170" i="7"/>
  <c r="T169" i="7"/>
  <c r="AC85" i="11"/>
  <c r="I151" i="7"/>
  <c r="G157" i="4"/>
  <c r="G158" i="4" s="1"/>
  <c r="J157" i="4"/>
  <c r="R53" i="19"/>
  <c r="J159" i="4" l="1"/>
  <c r="E168" i="13" s="1"/>
  <c r="G172" i="1"/>
  <c r="F166" i="2"/>
  <c r="F121" i="3"/>
  <c r="G129" i="4"/>
  <c r="G197" i="7"/>
  <c r="G62" i="15"/>
  <c r="I96" i="11"/>
  <c r="H96" i="11"/>
  <c r="G96" i="11"/>
  <c r="G82" i="18"/>
  <c r="C39" i="29" l="1"/>
  <c r="J145" i="13" s="1"/>
  <c r="J113" i="4" l="1"/>
  <c r="J114" i="4"/>
  <c r="J112" i="4"/>
  <c r="J50" i="6"/>
  <c r="G50" i="6"/>
  <c r="J54" i="15" l="1"/>
  <c r="J55" i="15"/>
  <c r="J56" i="15"/>
  <c r="J57" i="15"/>
  <c r="J58" i="15"/>
  <c r="J59" i="15"/>
  <c r="J60" i="15"/>
  <c r="J61" i="15"/>
  <c r="J50" i="15"/>
  <c r="J51" i="15"/>
  <c r="J52" i="15"/>
  <c r="J53" i="15"/>
  <c r="I149" i="7" l="1"/>
  <c r="I150" i="7"/>
  <c r="I152" i="7"/>
  <c r="I153" i="7"/>
  <c r="I194" i="7"/>
  <c r="I195" i="7"/>
  <c r="I183" i="7"/>
  <c r="I184" i="7"/>
  <c r="I185" i="7"/>
  <c r="I186" i="7"/>
  <c r="I187" i="7"/>
  <c r="I188" i="7"/>
  <c r="I189" i="7"/>
  <c r="I190" i="7"/>
  <c r="I191" i="7"/>
  <c r="I192" i="7"/>
  <c r="I19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55" i="7"/>
  <c r="I156" i="7"/>
  <c r="I157" i="7"/>
  <c r="I158" i="7"/>
  <c r="I159" i="7"/>
  <c r="I160" i="7"/>
  <c r="I161" i="7"/>
  <c r="I162" i="7"/>
  <c r="I163" i="7"/>
  <c r="I154" i="7"/>
  <c r="I197" i="7" l="1"/>
  <c r="J61" i="9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Q18" i="29" l="1"/>
  <c r="J115" i="13" s="1"/>
  <c r="P59" i="29"/>
  <c r="L59" i="29"/>
  <c r="G59" i="29"/>
  <c r="B59" i="29"/>
  <c r="P39" i="29"/>
  <c r="L39" i="29"/>
  <c r="G39" i="29"/>
  <c r="J176" i="13" s="1"/>
  <c r="J129" i="4" l="1"/>
  <c r="G130" i="4"/>
  <c r="J103" i="4"/>
  <c r="G103" i="4"/>
  <c r="G104" i="4" s="1"/>
  <c r="J105" i="4" s="1"/>
  <c r="J131" i="4" l="1"/>
  <c r="E137" i="13" s="1"/>
  <c r="S115" i="1"/>
  <c r="N22" i="23" l="1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62" i="24"/>
  <c r="L62" i="24"/>
  <c r="G62" i="24"/>
  <c r="B62" i="24"/>
  <c r="P42" i="24"/>
  <c r="L42" i="24"/>
  <c r="G42" i="24"/>
  <c r="J173" i="13" s="1"/>
  <c r="B42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F50" i="23"/>
  <c r="E186" i="13" s="1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F39" i="22"/>
  <c r="E184" i="13" s="1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F39" i="21"/>
  <c r="E183" i="13" s="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E63" i="20"/>
  <c r="L62" i="20"/>
  <c r="E62" i="20"/>
  <c r="L61" i="20"/>
  <c r="E61" i="20"/>
  <c r="L60" i="20"/>
  <c r="E60" i="20"/>
  <c r="L59" i="20"/>
  <c r="E59" i="20"/>
  <c r="L58" i="20"/>
  <c r="E58" i="20"/>
  <c r="L57" i="20"/>
  <c r="E57" i="20"/>
  <c r="L56" i="20"/>
  <c r="E56" i="20"/>
  <c r="L40" i="20"/>
  <c r="E40" i="20"/>
  <c r="E48" i="20" s="1"/>
  <c r="E151" i="13" s="1"/>
  <c r="L29" i="20"/>
  <c r="L23" i="20"/>
  <c r="E29" i="20"/>
  <c r="E23" i="20"/>
  <c r="L12" i="20"/>
  <c r="L9" i="20"/>
  <c r="L6" i="20"/>
  <c r="E6" i="20"/>
  <c r="E7" i="20"/>
  <c r="E8" i="20"/>
  <c r="E9" i="20"/>
  <c r="E10" i="20"/>
  <c r="E11" i="20"/>
  <c r="E12" i="20"/>
  <c r="E5" i="20"/>
  <c r="E31" i="20" l="1"/>
  <c r="E89" i="13" s="1"/>
  <c r="L31" i="20"/>
  <c r="E121" i="13" s="1"/>
  <c r="L14" i="20"/>
  <c r="E59" i="13" s="1"/>
  <c r="E83" i="20"/>
  <c r="E101" i="20"/>
  <c r="L65" i="20"/>
  <c r="L83" i="20"/>
  <c r="L101" i="20"/>
  <c r="L48" i="20"/>
  <c r="E182" i="13" s="1"/>
  <c r="E65" i="20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E211" i="13"/>
  <c r="E210" i="13"/>
  <c r="E209" i="13"/>
  <c r="E208" i="13"/>
  <c r="E207" i="13"/>
  <c r="E206" i="13"/>
  <c r="E205" i="13"/>
  <c r="E217" i="13" s="1"/>
  <c r="E204" i="13"/>
  <c r="E203" i="13"/>
  <c r="E202" i="13"/>
  <c r="E201" i="13"/>
  <c r="E200" i="13"/>
  <c r="E199" i="13"/>
  <c r="E198" i="13"/>
  <c r="E197" i="13"/>
  <c r="E196" i="13"/>
  <c r="E195" i="13"/>
  <c r="E194" i="13"/>
  <c r="J186" i="13"/>
  <c r="H8" i="14" s="1"/>
  <c r="H12" i="14" s="1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I3" i="14"/>
  <c r="I6" i="14" s="1"/>
  <c r="I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G94" i="16"/>
  <c r="F94" i="16"/>
  <c r="P93" i="16"/>
  <c r="O93" i="16"/>
  <c r="G93" i="16"/>
  <c r="F93" i="16"/>
  <c r="P92" i="16"/>
  <c r="O92" i="16"/>
  <c r="G92" i="16"/>
  <c r="F92" i="16"/>
  <c r="P91" i="16"/>
  <c r="O91" i="16"/>
  <c r="G91" i="16"/>
  <c r="F91" i="16"/>
  <c r="P90" i="16"/>
  <c r="O90" i="16"/>
  <c r="G90" i="16"/>
  <c r="F90" i="16"/>
  <c r="P89" i="16"/>
  <c r="O89" i="16"/>
  <c r="G89" i="16"/>
  <c r="F89" i="16"/>
  <c r="P88" i="16"/>
  <c r="O88" i="16"/>
  <c r="G88" i="16"/>
  <c r="F88" i="16"/>
  <c r="P87" i="16"/>
  <c r="O87" i="16"/>
  <c r="G87" i="16"/>
  <c r="F87" i="16"/>
  <c r="O86" i="16"/>
  <c r="P86" i="16" s="1"/>
  <c r="F86" i="16"/>
  <c r="G86" i="16" s="1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4" i="19"/>
  <c r="J53" i="19"/>
  <c r="H53" i="19"/>
  <c r="G53" i="19"/>
  <c r="U24" i="19"/>
  <c r="S24" i="19"/>
  <c r="R24" i="19"/>
  <c r="J24" i="19"/>
  <c r="H24" i="19"/>
  <c r="G24" i="19"/>
  <c r="U165" i="18"/>
  <c r="S165" i="18"/>
  <c r="R165" i="18"/>
  <c r="R166" i="18" s="1"/>
  <c r="J166" i="18"/>
  <c r="H166" i="18"/>
  <c r="G166" i="18"/>
  <c r="G167" i="18" s="1"/>
  <c r="U137" i="18"/>
  <c r="S137" i="18"/>
  <c r="R137" i="18"/>
  <c r="R138" i="18" s="1"/>
  <c r="J138" i="18"/>
  <c r="H138" i="18"/>
  <c r="G138" i="18"/>
  <c r="G139" i="18" s="1"/>
  <c r="U109" i="18"/>
  <c r="S109" i="18"/>
  <c r="R109" i="18"/>
  <c r="R110" i="18" s="1"/>
  <c r="J110" i="18"/>
  <c r="H110" i="18"/>
  <c r="G110" i="18"/>
  <c r="G111" i="18" s="1"/>
  <c r="U81" i="18"/>
  <c r="S81" i="18"/>
  <c r="R81" i="18"/>
  <c r="R82" i="18" s="1"/>
  <c r="J82" i="18"/>
  <c r="H82" i="18"/>
  <c r="G83" i="18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192" i="11"/>
  <c r="R192" i="11"/>
  <c r="Q192" i="11"/>
  <c r="Q193" i="11" s="1"/>
  <c r="I193" i="11"/>
  <c r="H193" i="11"/>
  <c r="G193" i="11"/>
  <c r="G194" i="11" s="1"/>
  <c r="S159" i="11"/>
  <c r="R159" i="11"/>
  <c r="Q159" i="11"/>
  <c r="Q160" i="11" s="1"/>
  <c r="I160" i="11"/>
  <c r="H160" i="11"/>
  <c r="G160" i="11"/>
  <c r="G161" i="11" s="1"/>
  <c r="S127" i="11"/>
  <c r="R127" i="11"/>
  <c r="Q127" i="11"/>
  <c r="Q128" i="11" s="1"/>
  <c r="I128" i="11"/>
  <c r="H128" i="11"/>
  <c r="G128" i="11"/>
  <c r="G129" i="11" s="1"/>
  <c r="S95" i="11"/>
  <c r="R95" i="11"/>
  <c r="Q95" i="11"/>
  <c r="Q96" i="11" s="1"/>
  <c r="G97" i="1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S161" i="11" l="1"/>
  <c r="J112" i="12"/>
  <c r="J55" i="18"/>
  <c r="E85" i="13" s="1"/>
  <c r="J168" i="18"/>
  <c r="J112" i="19"/>
  <c r="J140" i="17"/>
  <c r="G158" i="16"/>
  <c r="G102" i="16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E176" i="13" s="1"/>
  <c r="J168" i="12"/>
  <c r="J112" i="18"/>
  <c r="J168" i="19"/>
  <c r="J84" i="17"/>
  <c r="E150" i="13" s="1"/>
  <c r="H175" i="10"/>
  <c r="H176" i="10" s="1"/>
  <c r="I162" i="11"/>
  <c r="U84" i="12"/>
  <c r="E177" i="13" s="1"/>
  <c r="U26" i="18"/>
  <c r="E55" i="13" s="1"/>
  <c r="U139" i="18"/>
  <c r="U84" i="19"/>
  <c r="E179" i="13" s="1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194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30" i="11"/>
  <c r="U55" i="12"/>
  <c r="E116" i="13" s="1"/>
  <c r="U168" i="12"/>
  <c r="U111" i="18"/>
  <c r="U55" i="19"/>
  <c r="E118" i="13" s="1"/>
  <c r="U168" i="19"/>
  <c r="U84" i="17"/>
  <c r="E181" i="13" s="1"/>
  <c r="X22" i="10"/>
  <c r="AB22" i="10" s="1"/>
  <c r="AC22" i="10" s="1"/>
  <c r="P75" i="16"/>
  <c r="E164" i="13" s="1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3" i="18"/>
  <c r="E178" i="13" s="1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8" i="11"/>
  <c r="E145" i="13" s="1"/>
  <c r="U140" i="12"/>
  <c r="U140" i="19"/>
  <c r="U55" i="17"/>
  <c r="X71" i="10"/>
  <c r="AB71" i="10" s="1"/>
  <c r="AC71" i="10" s="1"/>
  <c r="S129" i="11"/>
  <c r="J84" i="12"/>
  <c r="E146" i="13" s="1"/>
  <c r="J26" i="18"/>
  <c r="E19" i="13" s="1"/>
  <c r="J140" i="18"/>
  <c r="J84" i="19"/>
  <c r="E148" i="13" s="1"/>
  <c r="J112" i="17"/>
  <c r="I195" i="11"/>
  <c r="U112" i="12"/>
  <c r="U55" i="18"/>
  <c r="E117" i="13" s="1"/>
  <c r="U167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3" i="15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I265" i="7"/>
  <c r="G265" i="7"/>
  <c r="G266" i="7" s="1"/>
  <c r="T197" i="7"/>
  <c r="R197" i="7"/>
  <c r="R198" i="7" s="1"/>
  <c r="G198" i="7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J108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G51" i="6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2" i="3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7" i="2"/>
  <c r="F110" i="2"/>
  <c r="R52" i="2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W115" i="1"/>
  <c r="U115" i="1"/>
  <c r="I114" i="1"/>
  <c r="U53" i="1"/>
  <c r="I15" i="8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AA85" i="10" l="1"/>
  <c r="E175" i="13" s="1"/>
  <c r="T267" i="7"/>
  <c r="T408" i="7"/>
  <c r="U134" i="15"/>
  <c r="G232" i="1"/>
  <c r="G233" i="1" s="1"/>
  <c r="I232" i="1" s="1"/>
  <c r="J234" i="1" s="1"/>
  <c r="V168" i="3"/>
  <c r="V123" i="3"/>
  <c r="E167" i="13" s="1"/>
  <c r="V211" i="3"/>
  <c r="U71" i="6"/>
  <c r="S82" i="8"/>
  <c r="V254" i="3"/>
  <c r="J135" i="5"/>
  <c r="T18" i="9"/>
  <c r="T19" i="9" s="1"/>
  <c r="E51" i="13" s="1"/>
  <c r="T110" i="9"/>
  <c r="I254" i="3"/>
  <c r="J89" i="6"/>
  <c r="T337" i="7"/>
  <c r="I104" i="8"/>
  <c r="U111" i="15"/>
  <c r="T87" i="9"/>
  <c r="I82" i="8"/>
  <c r="L84" i="10"/>
  <c r="E144" i="13" s="1"/>
  <c r="S38" i="8"/>
  <c r="I125" i="8"/>
  <c r="J87" i="15"/>
  <c r="AA26" i="10"/>
  <c r="E52" i="13" s="1"/>
  <c r="AC146" i="10"/>
  <c r="L177" i="10"/>
  <c r="U52" i="6"/>
  <c r="E170" i="13" s="1"/>
  <c r="AA148" i="10"/>
  <c r="I211" i="3"/>
  <c r="S59" i="8"/>
  <c r="E172" i="13" s="1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E173" i="13" s="1"/>
  <c r="S104" i="8"/>
  <c r="U131" i="9"/>
  <c r="G353" i="1"/>
  <c r="G354" i="1" s="1"/>
  <c r="I353" i="1" s="1"/>
  <c r="J355" i="1" s="1"/>
  <c r="U108" i="6"/>
  <c r="U108" i="9"/>
  <c r="L115" i="10"/>
  <c r="AC176" i="10"/>
  <c r="S173" i="1"/>
  <c r="S174" i="1" s="1"/>
  <c r="U173" i="1" s="1"/>
  <c r="V175" i="1" s="1"/>
  <c r="E165" i="13" s="1"/>
  <c r="V80" i="5"/>
  <c r="E169" i="13" s="1"/>
  <c r="V135" i="5"/>
  <c r="U89" i="6"/>
  <c r="I59" i="8"/>
  <c r="E141" i="13" s="1"/>
  <c r="U85" i="9"/>
  <c r="AC114" i="10"/>
  <c r="I168" i="3"/>
  <c r="J71" i="6"/>
  <c r="I408" i="7"/>
  <c r="S17" i="8"/>
  <c r="E49" i="13" s="1"/>
  <c r="J134" i="15"/>
  <c r="I40" i="9"/>
  <c r="I41" i="9" s="1"/>
  <c r="E81" i="13" s="1"/>
  <c r="AC83" i="10"/>
  <c r="AA178" i="10"/>
  <c r="I267" i="7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E166" i="13" s="1"/>
  <c r="I227" i="2"/>
  <c r="U227" i="2"/>
  <c r="I286" i="2"/>
  <c r="U286" i="2"/>
  <c r="I345" i="2"/>
  <c r="U345" i="2"/>
  <c r="T199" i="7"/>
  <c r="E171" i="13" s="1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2" i="1"/>
  <c r="S233" i="1" s="1"/>
  <c r="U232" i="1" s="1"/>
  <c r="V234" i="1" s="1"/>
  <c r="G293" i="1"/>
  <c r="G294" i="1" s="1"/>
  <c r="I293" i="1" s="1"/>
  <c r="J295" i="1" s="1"/>
  <c r="S293" i="1"/>
  <c r="S294" i="1" s="1"/>
  <c r="U293" i="1" s="1"/>
  <c r="V295" i="1" s="1"/>
  <c r="S353" i="1"/>
  <c r="S354" i="1" s="1"/>
  <c r="U353" i="1" s="1"/>
  <c r="V355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T63" i="9"/>
  <c r="E174" i="13" s="1"/>
  <c r="U61" i="9"/>
  <c r="E143" i="13"/>
  <c r="T41" i="9"/>
  <c r="U39" i="9"/>
  <c r="V24" i="5"/>
  <c r="E46" i="13" s="1"/>
  <c r="J52" i="5"/>
  <c r="E76" i="13" s="1"/>
  <c r="J107" i="5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187" i="13" l="1"/>
  <c r="H3" i="14" s="1"/>
  <c r="H6" i="14" s="1"/>
  <c r="H15" i="14" s="1"/>
  <c r="E156" i="13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32" i="13" s="1"/>
  <c r="E41" i="13"/>
  <c r="E63" i="13" s="1"/>
  <c r="E3" i="14"/>
  <c r="E6" i="14" s="1"/>
  <c r="E15" i="14" s="1"/>
  <c r="D3" i="14" l="1"/>
  <c r="D6" i="14" s="1"/>
  <c r="D15" i="14" s="1"/>
  <c r="C3" i="14"/>
  <c r="C6" i="14" s="1"/>
  <c r="C8" i="14"/>
  <c r="C12" i="14" s="1"/>
  <c r="C15" i="14" l="1"/>
  <c r="AA81" i="7"/>
</calcChain>
</file>

<file path=xl/sharedStrings.xml><?xml version="1.0" encoding="utf-8"?>
<sst xmlns="http://schemas.openxmlformats.org/spreadsheetml/2006/main" count="8617" uniqueCount="672">
  <si>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</si>
  <si>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</si>
  <si>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</si>
  <si>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</si>
  <si>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</si>
  <si>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</si>
  <si>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</si>
  <si>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</si>
  <si>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</si>
  <si>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</si>
  <si>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</si>
  <si>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</si>
  <si>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</si>
  <si>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</si>
  <si>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</si>
  <si>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</si>
  <si>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</si>
  <si>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</si>
  <si>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</si>
  <si>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</si>
  <si>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</si>
  <si>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</si>
  <si>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</si>
  <si>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</si>
  <si>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</si>
  <si>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</si>
  <si>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</si>
  <si>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</si>
  <si>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</si>
  <si>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</si>
  <si>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</si>
  <si>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</si>
  <si>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</si>
  <si>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</si>
  <si>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</si>
  <si>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</si>
  <si>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</si>
  <si>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</si>
  <si>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</si>
  <si>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</si>
  <si>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</si>
  <si>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</si>
  <si>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</si>
  <si>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</si>
  <si>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</si>
  <si>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</si>
  <si>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</si>
  <si>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</si>
  <si>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</si>
  <si>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</si>
  <si>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</si>
  <si>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</si>
  <si>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</si>
  <si>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</si>
  <si>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</si>
  <si>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</si>
  <si>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</si>
  <si>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</si>
  <si>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</si>
  <si>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</si>
  <si>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</si>
  <si>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</si>
  <si>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</si>
  <si>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</si>
  <si>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</si>
  <si>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</si>
  <si>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</si>
  <si>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</si>
  <si>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</si>
  <si>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</si>
  <si>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</si>
  <si>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</si>
  <si>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</si>
  <si>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</si>
  <si>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</si>
  <si>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</si>
  <si>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</si>
  <si>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</si>
  <si>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</si>
  <si>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</si>
  <si>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</si>
  <si>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</si>
  <si>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</si>
  <si>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</si>
  <si>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</si>
  <si>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</si>
  <si>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</si>
  <si>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</si>
  <si>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</si>
  <si>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</si>
  <si>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</si>
  <si>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</si>
  <si>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</si>
  <si>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</si>
  <si>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</si>
  <si>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</si>
  <si>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</si>
  <si>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</si>
  <si>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</si>
  <si>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</si>
  <si>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</si>
  <si>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</si>
  <si>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</si>
  <si>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</si>
  <si>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</si>
  <si>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</si>
  <si>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</si>
  <si>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</si>
  <si>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</si>
  <si>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</si>
  <si>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</si>
  <si>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</si>
  <si>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</si>
  <si>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</si>
  <si>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</si>
  <si>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</si>
  <si>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</si>
  <si>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</si>
  <si>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</si>
  <si>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</si>
  <si>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</si>
  <si>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</si>
  <si>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</si>
  <si>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</si>
  <si>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</si>
  <si>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</si>
  <si>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</si>
  <si>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</si>
  <si>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</si>
  <si>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</si>
  <si>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</si>
  <si>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</si>
  <si>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</si>
  <si>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</si>
  <si>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</si>
  <si>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</si>
  <si>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</si>
  <si>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</si>
  <si>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</si>
  <si>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</si>
  <si>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</si>
  <si>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</si>
  <si>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</si>
  <si>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</si>
  <si>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</si>
  <si>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</si>
  <si>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</si>
  <si>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</si>
  <si>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</si>
  <si>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</si>
  <si>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</si>
  <si>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</si>
  <si>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</si>
  <si>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</si>
  <si>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</si>
  <si>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</si>
  <si>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</si>
  <si>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</si>
  <si>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</si>
  <si>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</si>
  <si>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</si>
  <si>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</si>
  <si>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</si>
  <si>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</si>
  <si>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</si>
  <si>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</si>
  <si>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</si>
  <si>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</si>
  <si>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</si>
  <si>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</si>
  <si>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</si>
  <si>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</si>
  <si>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</si>
  <si>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</si>
  <si>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</si>
  <si>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</si>
  <si>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</si>
  <si>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</si>
  <si>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</si>
  <si>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</si>
  <si>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</si>
  <si>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</si>
  <si>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</si>
  <si>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</si>
  <si>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</si>
  <si>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</si>
  <si>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</si>
  <si>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</si>
  <si>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</si>
  <si>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</si>
  <si>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</si>
  <si>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</si>
  <si>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</si>
  <si>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</si>
  <si>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</si>
  <si>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</si>
  <si>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</si>
  <si>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</si>
  <si>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</si>
  <si>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</si>
  <si>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</si>
  <si>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</si>
  <si>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</si>
  <si>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</si>
  <si>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</si>
  <si>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</si>
  <si>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</si>
  <si>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</si>
  <si>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</si>
  <si>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</si>
  <si>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</si>
  <si>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</si>
  <si>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</si>
  <si>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</si>
  <si>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</si>
  <si>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</si>
  <si>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</si>
  <si>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</si>
  <si>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</si>
  <si>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</si>
  <si>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</si>
  <si>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</si>
  <si>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</si>
  <si>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</si>
  <si>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</si>
  <si>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</si>
  <si>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</si>
  <si>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</si>
  <si>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</si>
  <si>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</si>
  <si>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</si>
  <si>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</si>
  <si>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</si>
  <si>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</si>
  <si>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</si>
  <si>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</si>
  <si>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</si>
  <si>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</si>
  <si>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</si>
  <si>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</si>
  <si>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</si>
  <si>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</si>
  <si>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</si>
  <si>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</si>
  <si>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</si>
  <si>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</si>
  <si>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</si>
  <si>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</si>
  <si>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</si>
  <si>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</si>
  <si>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</si>
  <si>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</si>
  <si>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</si>
  <si>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</si>
  <si>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</si>
  <si>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</si>
  <si>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</si>
  <si>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</si>
  <si>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</si>
  <si>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</si>
  <si>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</si>
  <si>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</si>
  <si>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</si>
  <si>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</si>
  <si>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</si>
  <si>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</si>
  <si>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</si>
  <si>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</si>
  <si>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</si>
  <si>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</si>
  <si>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</si>
  <si>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</si>
  <si>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</si>
  <si>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</si>
  <si>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</si>
  <si>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</si>
  <si>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</si>
  <si>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</si>
  <si>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</si>
  <si>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</si>
  <si>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</si>
  <si>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</si>
  <si>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</si>
  <si>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</si>
  <si>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</si>
  <si>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</si>
  <si>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</si>
  <si>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</si>
  <si>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</si>
  <si>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</si>
  <si>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</si>
  <si>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</si>
  <si>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</si>
  <si>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</si>
  <si>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</si>
  <si>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</si>
  <si>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</si>
  <si>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</si>
  <si>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</si>
  <si>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</si>
  <si>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</si>
  <si>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</si>
  <si>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</si>
  <si>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</si>
  <si>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</si>
  <si>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</si>
  <si>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</si>
  <si>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</si>
  <si>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</si>
  <si>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</si>
  <si>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</si>
  <si>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</si>
  <si>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</si>
  <si>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</si>
  <si>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</si>
  <si>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</si>
  <si>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</si>
  <si>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</si>
  <si>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</si>
  <si>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</si>
  <si>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</si>
  <si>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</si>
  <si>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</si>
  <si>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</si>
  <si>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</si>
  <si>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</si>
  <si>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</si>
  <si>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</si>
  <si>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</si>
  <si>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</si>
  <si>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</si>
  <si>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</si>
  <si>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</si>
  <si>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</si>
  <si>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</si>
  <si>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</si>
  <si>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</si>
  <si>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</si>
  <si>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</si>
  <si>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</si>
  <si>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</si>
  <si>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</si>
  <si>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</si>
  <si>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</si>
  <si>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</si>
  <si>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</si>
  <si>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</si>
  <si>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</si>
  <si>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</si>
  <si>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</si>
  <si>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</si>
  <si>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</si>
  <si>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</si>
  <si>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</si>
  <si>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</si>
  <si>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</si>
  <si>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</si>
  <si>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</si>
  <si>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</si>
  <si>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</si>
  <si>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</si>
  <si>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</si>
  <si>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</si>
  <si>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</si>
  <si>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</si>
  <si>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</si>
  <si>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</si>
  <si>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</si>
  <si>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</si>
  <si>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</si>
  <si>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</si>
  <si>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</si>
  <si>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</si>
  <si>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</si>
  <si>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</si>
  <si>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</si>
  <si>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</si>
  <si>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</si>
  <si>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</si>
  <si>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</si>
  <si>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</si>
  <si>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</si>
  <si>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</si>
  <si>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</si>
  <si>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</si>
  <si>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</si>
  <si>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</si>
  <si>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</si>
  <si>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</si>
  <si>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</si>
  <si>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</si>
  <si>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</si>
  <si>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</si>
  <si>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</si>
  <si>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</si>
  <si>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</si>
  <si>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</si>
  <si>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</si>
  <si>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</si>
  <si>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</si>
  <si>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</si>
  <si>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</si>
  <si>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</si>
  <si>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</si>
  <si>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</si>
  <si>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</si>
  <si>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</si>
  <si>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</si>
  <si>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</si>
  <si>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</si>
  <si>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</si>
  <si>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</si>
  <si>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</si>
  <si>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</si>
  <si>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</si>
  <si>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</si>
  <si>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</si>
  <si>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</si>
  <si>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</si>
  <si>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</si>
  <si>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</si>
  <si>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</si>
  <si>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</si>
  <si>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</si>
  <si>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</si>
  <si>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</si>
  <si>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</si>
  <si>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</si>
  <si>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</si>
  <si>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</si>
  <si>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</si>
  <si>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</si>
  <si>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</si>
  <si>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</si>
  <si>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</si>
  <si>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</si>
  <si>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</si>
  <si>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</si>
  <si>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</si>
  <si>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</si>
  <si>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</si>
  <si>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</si>
  <si>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</si>
  <si>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</si>
  <si>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</si>
  <si>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</si>
  <si>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</si>
  <si>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</si>
  <si>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</si>
  <si>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</si>
  <si>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</si>
  <si>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</si>
  <si>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</si>
  <si>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</si>
  <si>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</si>
  <si>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</si>
  <si>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</si>
  <si>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</si>
  <si>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</si>
  <si>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</si>
  <si>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</si>
  <si>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</si>
  <si>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</si>
  <si>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</si>
  <si>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</si>
  <si>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</si>
  <si>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</si>
  <si>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</si>
  <si>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</si>
  <si>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</si>
  <si>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</si>
  <si>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</si>
  <si>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</si>
  <si>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</si>
  <si>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</si>
  <si>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</si>
  <si>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</si>
  <si>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</si>
  <si>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</si>
  <si>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</si>
  <si>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</si>
  <si>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</si>
  <si>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</si>
  <si>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</si>
  <si>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</si>
  <si>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</si>
  <si>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</si>
  <si>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</si>
  <si>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</si>
  <si>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</si>
  <si>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</si>
  <si>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</si>
  <si>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</si>
  <si>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</si>
  <si>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</si>
  <si>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</si>
  <si>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</si>
  <si>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</si>
  <si>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</si>
  <si>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</si>
  <si>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</si>
  <si>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</si>
  <si>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</si>
  <si>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</si>
  <si>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</si>
  <si>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</si>
  <si>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</si>
  <si>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</si>
  <si>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</si>
  <si>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</si>
  <si>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</si>
  <si>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</si>
  <si>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</si>
  <si>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</si>
  <si>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</si>
  <si>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</si>
  <si>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</si>
  <si>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</si>
  <si>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</si>
  <si>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</si>
  <si>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</si>
  <si>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</si>
  <si>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</si>
  <si>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</si>
  <si>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</si>
  <si>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</si>
  <si>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</si>
  <si>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</si>
  <si>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</si>
  <si>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</si>
  <si>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</si>
  <si>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</si>
  <si>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</si>
  <si>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</si>
  <si>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</si>
  <si>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</si>
  <si>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</si>
  <si>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</si>
  <si>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</si>
  <si>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</si>
  <si>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</si>
  <si>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</si>
  <si>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</si>
  <si>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</si>
  <si>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</si>
  <si>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</si>
  <si>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</si>
  <si>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</si>
  <si>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</si>
  <si>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</si>
  <si>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</si>
  <si>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</si>
  <si>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</si>
  <si>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</si>
  <si>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</si>
  <si>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</si>
  <si>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</si>
  <si>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</si>
  <si>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</si>
  <si>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</si>
  <si>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</si>
  <si>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</si>
  <si>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</si>
  <si>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</si>
  <si>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</si>
  <si>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</si>
  <si>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</si>
  <si>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</si>
  <si>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</si>
  <si>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</si>
  <si>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</si>
  <si>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</si>
  <si>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</si>
  <si>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</si>
  <si>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</si>
  <si>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</si>
  <si>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</si>
  <si>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</si>
  <si>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</si>
  <si>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</si>
  <si>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</si>
  <si>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</si>
  <si>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</si>
  <si>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</si>
  <si>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</si>
  <si>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</si>
  <si>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</si>
  <si>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</si>
  <si>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</si>
  <si>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</si>
  <si>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</si>
  <si>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</si>
  <si>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</si>
  <si>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</si>
  <si>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</si>
  <si>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</si>
  <si>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</si>
  <si>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</si>
  <si>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</si>
  <si>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</si>
  <si>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</si>
  <si>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</si>
  <si>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</si>
  <si>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</si>
  <si>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</si>
  <si>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</si>
  <si>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</si>
  <si>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</si>
  <si>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</si>
  <si>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</si>
  <si>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</si>
  <si>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</si>
  <si>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</si>
  <si>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</si>
  <si>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</si>
  <si>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</si>
  <si>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</si>
  <si>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</si>
  <si>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</si>
  <si>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</si>
  <si>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</si>
  <si>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</si>
  <si>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</si>
  <si>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</si>
  <si>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</si>
  <si>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</si>
  <si>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</si>
  <si>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</si>
  <si>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</si>
  <si>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</si>
  <si>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</si>
  <si>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</si>
  <si>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</si>
  <si>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</si>
  <si>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</si>
  <si>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</si>
  <si>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</si>
  <si>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</si>
  <si>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</si>
  <si>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</si>
  <si>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</si>
  <si>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</si>
  <si>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</si>
  <si>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</si>
  <si>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</si>
  <si>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</si>
  <si>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</si>
  <si>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</si>
  <si>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</si>
  <si>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</si>
  <si>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</si>
  <si>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</si>
  <si>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</si>
  <si>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</si>
  <si>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</si>
  <si>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>ITEMS</t>
  </si>
  <si>
    <t>NRO DE PROVEEDOR</t>
  </si>
  <si>
    <t>NRO DE FACTURA</t>
  </si>
  <si>
    <t>001-901-000000603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</si>
  <si>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</si>
  <si>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</si>
  <si>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</si>
  <si>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</si>
  <si>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</si>
  <si>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</si>
  <si>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</si>
  <si>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</si>
  <si>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</si>
  <si>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</si>
  <si>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</si>
  <si>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Estudio de seguridad</t>
  </si>
  <si>
    <t>RTORNO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</si>
</sst>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17" fillId="12" borderId="0" xfId="0" applyFont="1" applyFill="1"/>
    <xf numFmtId="0" fontId="0" fillId="13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2" fontId="0" fillId="11" borderId="1" xfId="0" applyNumberFormat="1" applyFill="1" applyBorder="1"/>
    <xf numFmtId="2" fontId="17" fillId="12" borderId="0" xfId="0" applyNumberFormat="1" applyFont="1" applyFill="1"/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2" fontId="18" fillId="4" borderId="0" xfId="0" applyNumberFormat="1" applyFont="1" applyFill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18" fillId="4" borderId="0" xfId="0" applyFont="1" applyFill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" fontId="0" fillId="0" borderId="1" xfId="0" applyNumberFormat="1" applyBorder="1"/>
    <xf numFmtId="164" fontId="0" fillId="10" borderId="1" xfId="1" applyFont="1" applyFill="1" applyBorder="1"/>
    <xf numFmtId="0" fontId="22" fillId="10" borderId="1" xfId="0" applyFont="1" applyFill="1" applyBorder="1"/>
    <xf numFmtId="0" fontId="2" fillId="3" borderId="15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2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7" fillId="6" borderId="1" xfId="0" applyFont="1" applyFill="1" applyBorder="1" applyAlignment="1">
      <alignment horizontal="right"/>
    </xf>
    <xf numFmtId="0" fontId="22" fillId="6" borderId="1" xfId="0" applyFont="1" applyFill="1" applyBorder="1"/>
    <xf numFmtId="164" fontId="0" fillId="6" borderId="0" xfId="0" applyNumberFormat="1" applyFill="1"/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2" fillId="3" borderId="0" xfId="0" applyFont="1" applyFill="1"/>
    <xf numFmtId="0" fontId="0" fillId="0" borderId="0" xfId="0" applyFill="1" applyBorder="1"/>
    <xf numFmtId="0" fontId="2" fillId="0" borderId="0" xfId="0" applyFont="1" applyFill="1" applyBorder="1"/>
    <xf numFmtId="14" fontId="0" fillId="0" borderId="0" xfId="0" applyNumberFormat="1" applyFill="1" applyBorder="1"/>
    <xf numFmtId="0" fontId="22" fillId="0" borderId="0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abSelected="1" topLeftCell="M146" zoomScale="160" zoomScaleNormal="160" workbookViewId="0">
      <selection activeCell="R153" sqref="R153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9" x14ac:dyDescent="0.55000000000000004">
      <c r="A1" s="1"/>
      <c r="B1" s="2"/>
      <c r="C1" s="2"/>
      <c r="D1" s="229" t="s">
        <v>24</v>
      </c>
      <c r="E1" s="229"/>
      <c r="F1" s="229"/>
      <c r="G1" s="229"/>
      <c r="H1" s="2"/>
      <c r="I1" s="2"/>
      <c r="M1" s="1"/>
      <c r="N1" s="2"/>
      <c r="O1" s="2"/>
      <c r="P1" s="229" t="s">
        <v>87</v>
      </c>
      <c r="Q1" s="229"/>
      <c r="R1" s="229"/>
      <c r="S1" s="229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9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92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6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92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6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92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6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92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6">
        <v>180</v>
      </c>
      <c r="T6" s="8" t="s">
        <v>246</v>
      </c>
      <c r="U6" s="10">
        <v>10</v>
      </c>
      <c r="V6" s="162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93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6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93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6">
        <v>405</v>
      </c>
      <c r="T8" s="8" t="s">
        <v>233</v>
      </c>
      <c r="U8" s="10">
        <v>10</v>
      </c>
      <c r="V8" s="113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93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6">
        <v>207</v>
      </c>
      <c r="T9" s="8"/>
      <c r="U9" s="10"/>
      <c r="V9" s="113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93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6">
        <v>180</v>
      </c>
      <c r="T10" s="8"/>
      <c r="U10" s="10"/>
      <c r="V10" s="113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93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6">
        <v>198</v>
      </c>
      <c r="T11" s="8"/>
      <c r="U11" s="10"/>
      <c r="V11" s="163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93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6">
        <v>180</v>
      </c>
      <c r="T12" s="8"/>
      <c r="U12" s="10"/>
      <c r="V12" s="118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6">
        <v>180</v>
      </c>
      <c r="H13" s="8"/>
      <c r="I13" s="10"/>
      <c r="J13" s="108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6">
        <v>180</v>
      </c>
      <c r="T13" s="8" t="s">
        <v>448</v>
      </c>
      <c r="U13" s="10">
        <v>10</v>
      </c>
      <c r="V13" s="113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6">
        <v>180</v>
      </c>
      <c r="H14" s="8" t="s">
        <v>418</v>
      </c>
      <c r="I14" s="10">
        <v>10</v>
      </c>
      <c r="J14" s="108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6">
        <v>207</v>
      </c>
      <c r="T14" s="8" t="s">
        <v>233</v>
      </c>
      <c r="U14" s="10">
        <v>10</v>
      </c>
      <c r="V14" s="113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6">
        <v>198</v>
      </c>
      <c r="H15" s="8"/>
      <c r="I15" s="10"/>
      <c r="J15" s="108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6">
        <v>207</v>
      </c>
      <c r="T15" s="8"/>
      <c r="U15" s="10"/>
      <c r="V15" s="118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6">
        <v>405</v>
      </c>
      <c r="H16" s="8" t="s">
        <v>115</v>
      </c>
      <c r="I16" s="10">
        <v>10</v>
      </c>
      <c r="J16" s="108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6">
        <v>180</v>
      </c>
      <c r="T16" s="8"/>
      <c r="U16" s="10"/>
      <c r="V16" s="118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7" t="s">
        <v>218</v>
      </c>
      <c r="G17" s="106">
        <v>180</v>
      </c>
      <c r="H17" s="8"/>
      <c r="I17" s="10"/>
      <c r="J17" s="108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6">
        <v>405</v>
      </c>
      <c r="T17" s="8" t="s">
        <v>448</v>
      </c>
      <c r="U17" s="10">
        <v>10</v>
      </c>
      <c r="V17" s="118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6">
        <v>180</v>
      </c>
      <c r="H18" s="8"/>
      <c r="I18" s="10"/>
      <c r="J18" s="108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6">
        <v>405</v>
      </c>
      <c r="T18" s="8" t="s">
        <v>448</v>
      </c>
      <c r="U18" s="10">
        <v>10</v>
      </c>
      <c r="V18" s="118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6">
        <v>180</v>
      </c>
      <c r="H19" s="8" t="s">
        <v>115</v>
      </c>
      <c r="I19" s="10">
        <v>10</v>
      </c>
      <c r="J19" s="108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6">
        <v>225</v>
      </c>
      <c r="T19" s="8"/>
      <c r="U19" s="10"/>
      <c r="V19" s="118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6">
        <v>207</v>
      </c>
      <c r="H20" s="8"/>
      <c r="I20" s="10"/>
      <c r="J20" s="108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6">
        <v>205</v>
      </c>
      <c r="T20" s="8" t="s">
        <v>448</v>
      </c>
      <c r="U20" s="10">
        <v>10</v>
      </c>
      <c r="V20" s="118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6">
        <v>180</v>
      </c>
      <c r="H21" s="8"/>
      <c r="I21" s="10"/>
      <c r="J21" s="108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6">
        <v>198</v>
      </c>
      <c r="T21" s="8"/>
      <c r="U21" s="10"/>
      <c r="V21" s="118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6">
        <v>198</v>
      </c>
      <c r="H22" s="8"/>
      <c r="I22" s="10"/>
      <c r="J22" s="108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6">
        <v>207</v>
      </c>
      <c r="T22" s="8"/>
      <c r="U22" s="10"/>
      <c r="V22" s="118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6">
        <v>225</v>
      </c>
      <c r="H23" s="8"/>
      <c r="I23" s="10"/>
      <c r="J23" s="108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6">
        <v>405</v>
      </c>
      <c r="T23" s="8" t="s">
        <v>233</v>
      </c>
      <c r="U23" s="10">
        <v>10</v>
      </c>
      <c r="V23" s="118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6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6">
        <v>198</v>
      </c>
      <c r="T24" s="8"/>
      <c r="U24" s="10"/>
      <c r="V24" s="118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6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6">
        <v>180</v>
      </c>
      <c r="T25" s="8"/>
      <c r="U25" s="10"/>
      <c r="V25" s="118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6">
        <v>198</v>
      </c>
      <c r="T26" s="8"/>
      <c r="U26" s="10"/>
      <c r="V26" s="118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6">
        <v>207</v>
      </c>
      <c r="T27" s="8" t="s">
        <v>448</v>
      </c>
      <c r="U27" s="10">
        <v>10</v>
      </c>
      <c r="V27" s="118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6">
        <v>180</v>
      </c>
      <c r="T28" s="8"/>
      <c r="U28" s="10"/>
      <c r="V28" s="118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6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6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30" t="s">
        <v>18</v>
      </c>
      <c r="G55" s="230"/>
      <c r="H55" s="230"/>
      <c r="I55" s="230"/>
      <c r="J55" s="231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32"/>
      <c r="K56" s="8"/>
      <c r="M56" s="8"/>
      <c r="N56" s="8"/>
      <c r="O56" s="8"/>
      <c r="P56" s="8"/>
      <c r="Q56" s="8"/>
      <c r="R56" s="230" t="s">
        <v>18</v>
      </c>
      <c r="S56" s="230"/>
      <c r="T56" s="230"/>
      <c r="U56" s="230"/>
      <c r="V56" s="231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32"/>
      <c r="W57" s="8"/>
    </row>
    <row r="63" spans="1:23" ht="28.9" x14ac:dyDescent="0.55000000000000004">
      <c r="A63" s="1"/>
      <c r="B63" s="2"/>
      <c r="C63" s="2"/>
      <c r="D63" s="229" t="s">
        <v>88</v>
      </c>
      <c r="E63" s="229"/>
      <c r="F63" s="229"/>
      <c r="G63" s="229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29" t="s">
        <v>89</v>
      </c>
      <c r="Q64" s="229"/>
      <c r="R64" s="229"/>
      <c r="S64" s="229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64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8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6">
        <v>207</v>
      </c>
      <c r="T66" s="8" t="s">
        <v>448</v>
      </c>
      <c r="U66" s="10">
        <v>10</v>
      </c>
      <c r="V66" s="150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21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6">
        <v>207</v>
      </c>
      <c r="T67" s="8"/>
      <c r="U67" s="10"/>
      <c r="V67" s="150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21">
        <v>487</v>
      </c>
      <c r="K68" s="49">
        <v>170</v>
      </c>
      <c r="M68" s="155">
        <v>45019</v>
      </c>
      <c r="N68" s="156" t="s">
        <v>234</v>
      </c>
      <c r="O68" s="156" t="s">
        <v>126</v>
      </c>
      <c r="P68" s="156" t="s">
        <v>430</v>
      </c>
      <c r="Q68" s="156" t="s">
        <v>433</v>
      </c>
      <c r="R68" s="159">
        <v>4077</v>
      </c>
      <c r="S68" s="157">
        <v>180</v>
      </c>
      <c r="T68" s="156" t="s">
        <v>448</v>
      </c>
      <c r="U68" s="158">
        <v>10</v>
      </c>
      <c r="V68" s="156">
        <v>523</v>
      </c>
      <c r="W68" s="157">
        <v>170</v>
      </c>
      <c r="Y68" s="1"/>
      <c r="AD68" s="160"/>
      <c r="AE68" s="161"/>
      <c r="AG68" s="17"/>
      <c r="AH68" s="161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8">
        <v>476</v>
      </c>
      <c r="K69" s="49">
        <v>380</v>
      </c>
      <c r="M69" s="155">
        <v>45019</v>
      </c>
      <c r="N69" s="156" t="s">
        <v>236</v>
      </c>
      <c r="O69" s="156" t="s">
        <v>283</v>
      </c>
      <c r="P69" s="156" t="s">
        <v>430</v>
      </c>
      <c r="Q69" s="156" t="s">
        <v>433</v>
      </c>
      <c r="R69" s="156">
        <v>4083</v>
      </c>
      <c r="S69" s="157">
        <v>207</v>
      </c>
      <c r="T69" s="156" t="s">
        <v>448</v>
      </c>
      <c r="U69" s="158">
        <v>10</v>
      </c>
      <c r="V69" s="156">
        <v>523</v>
      </c>
      <c r="W69" s="157">
        <v>170</v>
      </c>
      <c r="Y69" s="1"/>
      <c r="AE69" s="161"/>
      <c r="AG69" s="17"/>
      <c r="AH69" s="161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21">
        <v>487</v>
      </c>
      <c r="K70" s="49">
        <v>380</v>
      </c>
      <c r="M70" s="155">
        <v>45020</v>
      </c>
      <c r="N70" s="156" t="s">
        <v>119</v>
      </c>
      <c r="O70" s="156" t="s">
        <v>122</v>
      </c>
      <c r="P70" s="156" t="s">
        <v>430</v>
      </c>
      <c r="Q70" s="156" t="s">
        <v>114</v>
      </c>
      <c r="R70" s="156">
        <v>4076</v>
      </c>
      <c r="S70" s="157">
        <v>180</v>
      </c>
      <c r="T70" s="156" t="s">
        <v>448</v>
      </c>
      <c r="U70" s="158">
        <v>10</v>
      </c>
      <c r="V70" s="156">
        <v>523</v>
      </c>
      <c r="W70" s="157">
        <v>170</v>
      </c>
      <c r="Y70" s="1"/>
      <c r="AE70" s="161"/>
      <c r="AG70" s="17"/>
      <c r="AH70" s="161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21">
        <v>487</v>
      </c>
      <c r="K71" s="49">
        <v>190</v>
      </c>
      <c r="M71" s="155">
        <v>45022</v>
      </c>
      <c r="N71" s="156" t="s">
        <v>123</v>
      </c>
      <c r="O71" s="156" t="s">
        <v>141</v>
      </c>
      <c r="P71" s="156" t="s">
        <v>430</v>
      </c>
      <c r="Q71" s="156" t="s">
        <v>131</v>
      </c>
      <c r="R71" s="156">
        <v>4109</v>
      </c>
      <c r="S71" s="157">
        <v>207</v>
      </c>
      <c r="T71" s="156"/>
      <c r="U71" s="158"/>
      <c r="V71" s="156">
        <v>523</v>
      </c>
      <c r="W71" s="157">
        <v>170</v>
      </c>
      <c r="Y71" s="1"/>
      <c r="AE71" s="161"/>
      <c r="AG71" s="17"/>
      <c r="AH71" s="161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21">
        <v>487</v>
      </c>
      <c r="K72" s="14">
        <v>170</v>
      </c>
      <c r="M72" s="155">
        <v>45022</v>
      </c>
      <c r="N72" s="156" t="s">
        <v>125</v>
      </c>
      <c r="O72" s="156" t="s">
        <v>133</v>
      </c>
      <c r="P72" s="156" t="s">
        <v>430</v>
      </c>
      <c r="Q72" s="156" t="s">
        <v>131</v>
      </c>
      <c r="R72" s="156">
        <v>4110</v>
      </c>
      <c r="S72" s="157">
        <v>180</v>
      </c>
      <c r="T72" s="156"/>
      <c r="U72" s="158"/>
      <c r="V72" s="156">
        <v>523</v>
      </c>
      <c r="W72" s="157">
        <v>170</v>
      </c>
      <c r="Y72" s="1"/>
      <c r="AE72" s="161"/>
      <c r="AG72" s="17"/>
      <c r="AH72" s="161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24">
        <v>491</v>
      </c>
      <c r="K73" s="14">
        <v>190</v>
      </c>
      <c r="M73" s="155">
        <v>45022</v>
      </c>
      <c r="N73" s="156" t="s">
        <v>119</v>
      </c>
      <c r="O73" s="156" t="s">
        <v>144</v>
      </c>
      <c r="P73" s="156" t="s">
        <v>430</v>
      </c>
      <c r="Q73" s="156" t="s">
        <v>211</v>
      </c>
      <c r="R73" s="156">
        <v>4100</v>
      </c>
      <c r="S73" s="157">
        <v>405</v>
      </c>
      <c r="T73" s="156" t="s">
        <v>448</v>
      </c>
      <c r="U73" s="158">
        <v>10</v>
      </c>
      <c r="V73" s="156">
        <v>523</v>
      </c>
      <c r="W73" s="157">
        <v>380</v>
      </c>
      <c r="Y73" s="1"/>
      <c r="AE73" s="161"/>
      <c r="AG73" s="17"/>
      <c r="AH73" s="161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24">
        <v>491</v>
      </c>
      <c r="K74" s="14">
        <v>200</v>
      </c>
      <c r="M74" s="155">
        <v>45022</v>
      </c>
      <c r="N74" s="156" t="s">
        <v>234</v>
      </c>
      <c r="O74" s="156" t="s">
        <v>126</v>
      </c>
      <c r="P74" s="156" t="s">
        <v>430</v>
      </c>
      <c r="Q74" s="156" t="s">
        <v>211</v>
      </c>
      <c r="R74" s="156">
        <v>4099</v>
      </c>
      <c r="S74" s="157">
        <v>405</v>
      </c>
      <c r="T74" s="156" t="s">
        <v>448</v>
      </c>
      <c r="U74" s="158">
        <v>10</v>
      </c>
      <c r="V74" s="156">
        <v>523</v>
      </c>
      <c r="W74" s="157">
        <v>380</v>
      </c>
      <c r="Y74" s="1"/>
      <c r="AE74" s="161"/>
      <c r="AG74" s="17"/>
      <c r="AH74" s="161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24">
        <v>491</v>
      </c>
      <c r="K75" s="14">
        <v>170</v>
      </c>
      <c r="M75" s="155">
        <v>45022</v>
      </c>
      <c r="N75" s="156" t="s">
        <v>344</v>
      </c>
      <c r="O75" s="156" t="s">
        <v>133</v>
      </c>
      <c r="P75" s="156" t="s">
        <v>430</v>
      </c>
      <c r="Q75" s="156" t="s">
        <v>241</v>
      </c>
      <c r="R75" s="156">
        <v>4105</v>
      </c>
      <c r="S75" s="157">
        <v>198</v>
      </c>
      <c r="T75" s="156"/>
      <c r="U75" s="158"/>
      <c r="V75" s="156">
        <v>523</v>
      </c>
      <c r="W75" s="157">
        <v>190</v>
      </c>
      <c r="Y75" s="1"/>
      <c r="AE75" s="161"/>
      <c r="AG75" s="17"/>
      <c r="AH75" s="161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24">
        <v>491</v>
      </c>
      <c r="K76" s="14">
        <v>170</v>
      </c>
      <c r="M76" s="155">
        <v>45023</v>
      </c>
      <c r="N76" s="156" t="s">
        <v>123</v>
      </c>
      <c r="O76" s="156" t="s">
        <v>141</v>
      </c>
      <c r="P76" s="156" t="s">
        <v>430</v>
      </c>
      <c r="Q76" s="156" t="s">
        <v>241</v>
      </c>
      <c r="R76" s="156">
        <v>4107</v>
      </c>
      <c r="S76" s="157">
        <v>225</v>
      </c>
      <c r="T76" s="156"/>
      <c r="U76" s="158"/>
      <c r="V76" s="156">
        <v>523</v>
      </c>
      <c r="W76" s="157">
        <v>190</v>
      </c>
      <c r="Y76" s="1"/>
      <c r="AE76" s="161"/>
      <c r="AG76" s="17"/>
      <c r="AH76" s="161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24">
        <v>491</v>
      </c>
      <c r="K77" s="14">
        <v>170</v>
      </c>
      <c r="M77" s="155">
        <v>45023</v>
      </c>
      <c r="N77" s="156" t="s">
        <v>238</v>
      </c>
      <c r="O77" s="156" t="s">
        <v>117</v>
      </c>
      <c r="P77" s="156" t="s">
        <v>430</v>
      </c>
      <c r="Q77" s="156" t="s">
        <v>241</v>
      </c>
      <c r="R77" s="156">
        <v>4106</v>
      </c>
      <c r="S77" s="157">
        <v>207</v>
      </c>
      <c r="T77" s="156"/>
      <c r="U77" s="158"/>
      <c r="V77" s="156">
        <v>523</v>
      </c>
      <c r="W77" s="157">
        <v>190</v>
      </c>
      <c r="Y77" s="1"/>
      <c r="AE77" s="161"/>
      <c r="AG77" s="17"/>
      <c r="AH77" s="161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24">
        <v>491</v>
      </c>
      <c r="K78" s="14">
        <v>380</v>
      </c>
      <c r="M78" s="155">
        <v>45029</v>
      </c>
      <c r="N78" s="156" t="s">
        <v>238</v>
      </c>
      <c r="O78" s="156" t="s">
        <v>117</v>
      </c>
      <c r="P78" s="156" t="s">
        <v>430</v>
      </c>
      <c r="Q78" s="156" t="s">
        <v>131</v>
      </c>
      <c r="R78" s="156">
        <v>4154</v>
      </c>
      <c r="S78" s="157">
        <v>180</v>
      </c>
      <c r="T78" s="156"/>
      <c r="U78" s="158"/>
      <c r="V78" s="156">
        <v>523</v>
      </c>
      <c r="W78" s="157">
        <v>170</v>
      </c>
      <c r="Y78" s="1"/>
      <c r="AE78" s="161"/>
      <c r="AG78" s="17"/>
      <c r="AH78" s="161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24">
        <v>491</v>
      </c>
      <c r="K79" s="14">
        <v>190</v>
      </c>
      <c r="M79" s="155">
        <v>45029</v>
      </c>
      <c r="N79" s="156" t="s">
        <v>119</v>
      </c>
      <c r="O79" s="156" t="s">
        <v>122</v>
      </c>
      <c r="P79" s="156" t="s">
        <v>430</v>
      </c>
      <c r="Q79" s="156" t="s">
        <v>131</v>
      </c>
      <c r="R79" s="156">
        <v>4155</v>
      </c>
      <c r="S79" s="157">
        <v>180</v>
      </c>
      <c r="T79" s="156"/>
      <c r="U79" s="158"/>
      <c r="V79" s="156">
        <v>523</v>
      </c>
      <c r="W79" s="157">
        <v>170</v>
      </c>
      <c r="Y79" s="1"/>
      <c r="AE79" s="161"/>
      <c r="AG79" s="17"/>
      <c r="AH79" s="161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24">
        <v>491</v>
      </c>
      <c r="K80" s="14">
        <v>170</v>
      </c>
      <c r="M80" s="155">
        <v>45029</v>
      </c>
      <c r="N80" s="156" t="s">
        <v>135</v>
      </c>
      <c r="O80" s="156" t="s">
        <v>136</v>
      </c>
      <c r="P80" s="156" t="s">
        <v>430</v>
      </c>
      <c r="Q80" s="156" t="s">
        <v>211</v>
      </c>
      <c r="R80" s="156" t="s">
        <v>456</v>
      </c>
      <c r="S80" s="157">
        <v>405</v>
      </c>
      <c r="T80" s="156" t="s">
        <v>448</v>
      </c>
      <c r="U80" s="158">
        <v>10</v>
      </c>
      <c r="V80" s="156">
        <v>523</v>
      </c>
      <c r="W80" s="157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6">
        <v>180</v>
      </c>
      <c r="H81" s="8"/>
      <c r="I81" s="10"/>
      <c r="J81" s="124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71">
        <v>536</v>
      </c>
      <c r="W81" s="9">
        <v>170</v>
      </c>
      <c r="Y81" s="1"/>
      <c r="AE81" s="161"/>
      <c r="AG81" s="17"/>
      <c r="AH81" s="161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8">
        <v>225</v>
      </c>
      <c r="H82" s="8"/>
      <c r="I82" s="10"/>
      <c r="J82" s="150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71">
        <v>536</v>
      </c>
      <c r="W82" s="9">
        <v>170</v>
      </c>
      <c r="Y82" s="1"/>
      <c r="AE82" s="161"/>
      <c r="AG82" s="17"/>
      <c r="AH82" s="161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71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71">
        <v>536</v>
      </c>
      <c r="W83" s="9">
        <v>170</v>
      </c>
      <c r="Y83" s="1"/>
      <c r="AE83" s="161"/>
      <c r="AG83" s="17"/>
      <c r="AH83" s="161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8">
        <v>405</v>
      </c>
      <c r="H84" s="8">
        <v>10</v>
      </c>
      <c r="I84" s="10"/>
      <c r="J84" s="150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71">
        <v>536</v>
      </c>
      <c r="W84" s="9">
        <v>170</v>
      </c>
      <c r="Y84" s="1"/>
      <c r="AE84" s="161"/>
      <c r="AG84" s="17"/>
      <c r="AH84" s="161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8">
        <v>180</v>
      </c>
      <c r="H85" s="8"/>
      <c r="I85" s="10"/>
      <c r="J85" s="150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71">
        <v>536</v>
      </c>
      <c r="W85" s="9">
        <v>390</v>
      </c>
      <c r="Y85" s="1"/>
      <c r="AE85" s="161"/>
      <c r="AG85" s="17"/>
      <c r="AH85" s="161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8">
        <v>207</v>
      </c>
      <c r="H86" s="8"/>
      <c r="I86" s="10"/>
      <c r="J86" s="150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71">
        <v>536</v>
      </c>
      <c r="W86" s="9">
        <v>170</v>
      </c>
      <c r="Y86" s="1"/>
      <c r="AE86" s="161"/>
      <c r="AG86" s="17"/>
      <c r="AH86" s="161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8">
        <v>198</v>
      </c>
      <c r="H87" s="8"/>
      <c r="I87" s="10"/>
      <c r="J87" s="150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71">
        <v>536</v>
      </c>
      <c r="W87" s="9">
        <v>190</v>
      </c>
      <c r="Y87" s="1"/>
      <c r="AE87" s="161"/>
      <c r="AG87" s="17"/>
      <c r="AH87" s="161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8">
        <v>198</v>
      </c>
      <c r="H88" s="8"/>
      <c r="I88" s="10"/>
      <c r="J88" s="150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82">
        <v>207</v>
      </c>
      <c r="T88" s="8"/>
      <c r="U88" s="10">
        <v>10</v>
      </c>
      <c r="V88" s="8">
        <v>548</v>
      </c>
      <c r="W88" s="9">
        <v>170</v>
      </c>
      <c r="X88" s="170"/>
      <c r="Y88" s="1"/>
      <c r="AE88" s="161"/>
      <c r="AG88" s="17"/>
      <c r="AH88" s="161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8">
        <v>207</v>
      </c>
      <c r="H89" s="8">
        <v>10</v>
      </c>
      <c r="I89" s="10" t="s">
        <v>400</v>
      </c>
      <c r="J89" s="150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82">
        <v>180</v>
      </c>
      <c r="T89" s="8"/>
      <c r="U89" s="10"/>
      <c r="V89" s="8">
        <v>548</v>
      </c>
      <c r="W89" s="9">
        <v>170</v>
      </c>
      <c r="Y89" s="1"/>
      <c r="AE89" s="161"/>
      <c r="AG89" s="17"/>
      <c r="AH89" s="161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8">
        <v>180</v>
      </c>
      <c r="H90" s="8"/>
      <c r="I90" s="10"/>
      <c r="J90" s="150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82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8">
        <v>405</v>
      </c>
      <c r="H91" s="8">
        <v>10</v>
      </c>
      <c r="I91" s="10" t="s">
        <v>392</v>
      </c>
      <c r="J91" s="150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82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8">
        <v>180</v>
      </c>
      <c r="H92" s="8"/>
      <c r="I92" s="10"/>
      <c r="J92" s="150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82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8">
        <v>207</v>
      </c>
      <c r="H93" s="8"/>
      <c r="I93" s="10"/>
      <c r="J93" s="150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82">
        <v>180</v>
      </c>
      <c r="T93" s="8"/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8">
        <v>405</v>
      </c>
      <c r="H94" s="8">
        <v>10</v>
      </c>
      <c r="I94" s="10" t="s">
        <v>392</v>
      </c>
      <c r="J94" s="150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82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8">
        <v>198</v>
      </c>
      <c r="H95" s="8"/>
      <c r="I95" s="10"/>
      <c r="J95" s="150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82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8">
        <v>180</v>
      </c>
      <c r="H96" s="8">
        <v>10</v>
      </c>
      <c r="I96" s="10" t="s">
        <v>420</v>
      </c>
      <c r="J96" s="150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/>
      <c r="U96" s="10">
        <v>10</v>
      </c>
      <c r="V96" s="171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8">
        <v>180</v>
      </c>
      <c r="H97" s="8"/>
      <c r="I97" s="10"/>
      <c r="J97" s="150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82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8">
        <v>180</v>
      </c>
      <c r="H98" s="8"/>
      <c r="I98" s="10"/>
      <c r="J98" s="150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8">
        <v>180</v>
      </c>
      <c r="H99" s="8"/>
      <c r="I99" s="10"/>
      <c r="J99" s="150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8">
        <v>405</v>
      </c>
      <c r="H100" s="8">
        <v>10</v>
      </c>
      <c r="I100" s="10" t="s">
        <v>392</v>
      </c>
      <c r="J100" s="150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7" t="s">
        <v>211</v>
      </c>
      <c r="F101" s="68">
        <v>4034</v>
      </c>
      <c r="G101" s="148">
        <v>405</v>
      </c>
      <c r="H101" s="8">
        <v>10</v>
      </c>
      <c r="I101" s="10" t="s">
        <v>392</v>
      </c>
      <c r="J101" s="150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8">
        <v>180</v>
      </c>
      <c r="H102" s="8"/>
      <c r="I102" s="10"/>
      <c r="J102" s="150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9">
        <v>225</v>
      </c>
      <c r="H103" s="8"/>
      <c r="I103" s="10"/>
      <c r="J103" s="150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30" t="s">
        <v>18</v>
      </c>
      <c r="G117" s="230"/>
      <c r="H117" s="230"/>
      <c r="I117" s="230"/>
      <c r="J117" s="231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32"/>
      <c r="K118" s="8"/>
      <c r="M118" s="8"/>
      <c r="N118" s="8"/>
      <c r="O118" s="8"/>
      <c r="P118" s="8"/>
      <c r="Q118" s="8"/>
      <c r="R118" s="230" t="s">
        <v>18</v>
      </c>
      <c r="S118" s="230"/>
      <c r="T118" s="230"/>
      <c r="U118" s="230"/>
      <c r="V118" s="231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32"/>
      <c r="W119" s="8"/>
    </row>
    <row r="122" spans="1:36" ht="28.5" x14ac:dyDescent="0.45">
      <c r="A122" s="1"/>
      <c r="B122" s="2"/>
      <c r="C122" s="2"/>
      <c r="D122" s="229" t="s">
        <v>90</v>
      </c>
      <c r="E122" s="229"/>
      <c r="F122" s="229"/>
      <c r="G122" s="229"/>
      <c r="H122" s="2"/>
      <c r="I122" s="2"/>
      <c r="M122" s="1"/>
      <c r="N122" s="2"/>
      <c r="O122" s="2"/>
      <c r="P122" s="229" t="s">
        <v>91</v>
      </c>
      <c r="Q122" s="229"/>
      <c r="R122" s="229"/>
      <c r="S122" s="229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671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6">
        <v>207</v>
      </c>
      <c r="H124" s="38"/>
      <c r="I124" s="45"/>
      <c r="J124" s="8">
        <v>548</v>
      </c>
      <c r="K124" s="9">
        <v>170</v>
      </c>
      <c r="M124" s="7">
        <v>45047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6">
        <v>207</v>
      </c>
      <c r="T124" s="8"/>
      <c r="U124" s="10"/>
      <c r="V124" s="211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6">
        <v>180</v>
      </c>
      <c r="H125" s="38"/>
      <c r="I125" s="45"/>
      <c r="J125" s="140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6">
        <v>180</v>
      </c>
      <c r="T125" s="8"/>
      <c r="U125" s="10"/>
      <c r="V125" s="211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6">
        <v>180</v>
      </c>
      <c r="H126" s="38"/>
      <c r="I126" s="45"/>
      <c r="J126" s="140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6">
        <v>405</v>
      </c>
      <c r="T126" s="8">
        <v>10</v>
      </c>
      <c r="U126" s="10"/>
      <c r="V126" s="211">
        <v>593</v>
      </c>
      <c r="W126" s="9">
        <v>380</v>
      </c>
      <c r="AA126" s="1"/>
      <c r="AG126" s="161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6">
        <v>405</v>
      </c>
      <c r="H127" s="38">
        <v>10</v>
      </c>
      <c r="I127" s="45" t="s">
        <v>555</v>
      </c>
      <c r="J127" s="140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6">
        <v>180</v>
      </c>
      <c r="T127" s="8">
        <v>10</v>
      </c>
      <c r="U127" s="10"/>
      <c r="V127" s="211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6">
        <v>180</v>
      </c>
      <c r="H128" s="38"/>
      <c r="I128" s="45"/>
      <c r="J128" s="140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6">
        <v>180</v>
      </c>
      <c r="T128" s="8"/>
      <c r="U128" s="10"/>
      <c r="V128" s="211">
        <v>593</v>
      </c>
      <c r="W128" s="9">
        <v>170</v>
      </c>
      <c r="AA128" s="1"/>
      <c r="AG128" s="161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6">
        <v>198</v>
      </c>
      <c r="H129" s="38"/>
      <c r="I129" s="45"/>
      <c r="J129" s="140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26">
        <v>180</v>
      </c>
      <c r="T129" s="8"/>
      <c r="U129" s="10"/>
      <c r="V129" s="227">
        <v>610</v>
      </c>
      <c r="W129" s="9">
        <v>170</v>
      </c>
      <c r="AA129" s="1"/>
      <c r="AG129" s="161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6">
        <v>405</v>
      </c>
      <c r="H130" s="38">
        <v>10</v>
      </c>
      <c r="I130" s="45" t="s">
        <v>554</v>
      </c>
      <c r="J130" s="140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26">
        <v>180</v>
      </c>
      <c r="T130" s="8"/>
      <c r="U130" s="10"/>
      <c r="V130" s="211">
        <v>593</v>
      </c>
      <c r="W130" s="9">
        <v>170</v>
      </c>
      <c r="AA130" s="1"/>
      <c r="AG130" s="161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6">
        <v>180</v>
      </c>
      <c r="H131" s="38">
        <v>10</v>
      </c>
      <c r="I131" s="45" t="s">
        <v>137</v>
      </c>
      <c r="J131" s="140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26">
        <v>405</v>
      </c>
      <c r="T131" s="8">
        <v>10</v>
      </c>
      <c r="U131" s="10"/>
      <c r="V131" s="211">
        <v>593</v>
      </c>
      <c r="W131" s="9">
        <v>380</v>
      </c>
      <c r="AA131" s="1"/>
      <c r="AG131" s="161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6">
        <v>207</v>
      </c>
      <c r="H132" s="38">
        <v>10</v>
      </c>
      <c r="I132" s="45" t="s">
        <v>554</v>
      </c>
      <c r="J132" s="140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26">
        <v>405</v>
      </c>
      <c r="T132" s="8">
        <v>10</v>
      </c>
      <c r="U132" s="10"/>
      <c r="V132" s="211">
        <v>593</v>
      </c>
      <c r="W132" s="9">
        <v>380</v>
      </c>
      <c r="AA132" s="1"/>
      <c r="AG132" s="161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6">
        <v>180</v>
      </c>
      <c r="H133" s="38">
        <v>10</v>
      </c>
      <c r="I133" s="45" t="s">
        <v>137</v>
      </c>
      <c r="J133" s="140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26">
        <v>198</v>
      </c>
      <c r="T133" s="8"/>
      <c r="U133" s="10"/>
      <c r="V133" s="227">
        <v>610</v>
      </c>
      <c r="W133" s="9">
        <v>190</v>
      </c>
      <c r="AA133" s="1"/>
      <c r="AG133" s="161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6">
        <v>405</v>
      </c>
      <c r="H134" s="38">
        <v>10</v>
      </c>
      <c r="I134" s="45" t="s">
        <v>137</v>
      </c>
      <c r="J134" s="140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26">
        <v>207</v>
      </c>
      <c r="T134" s="8">
        <v>10</v>
      </c>
      <c r="U134" s="10"/>
      <c r="V134" s="227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6">
        <v>180</v>
      </c>
      <c r="H135" s="38"/>
      <c r="I135" s="45"/>
      <c r="J135" s="140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26">
        <v>180</v>
      </c>
      <c r="T135" s="8">
        <v>10</v>
      </c>
      <c r="U135" s="10"/>
      <c r="V135" s="227">
        <v>610</v>
      </c>
      <c r="W135" s="9">
        <v>170</v>
      </c>
      <c r="X135" s="104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6">
        <v>180</v>
      </c>
      <c r="H136" s="38"/>
      <c r="I136" s="45"/>
      <c r="J136" s="140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26">
        <v>180</v>
      </c>
      <c r="T136" s="8">
        <v>10</v>
      </c>
      <c r="U136" s="10"/>
      <c r="V136" s="227">
        <v>610</v>
      </c>
      <c r="W136" s="9">
        <v>170</v>
      </c>
      <c r="AG136" s="228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6">
        <v>198</v>
      </c>
      <c r="H137" s="38"/>
      <c r="I137" s="45"/>
      <c r="J137" s="140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26">
        <v>405</v>
      </c>
      <c r="T137" s="8">
        <v>10</v>
      </c>
      <c r="U137" s="10"/>
      <c r="V137" s="227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6">
        <v>180</v>
      </c>
      <c r="H138" s="38"/>
      <c r="I138" s="45"/>
      <c r="J138" s="140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26">
        <v>405</v>
      </c>
      <c r="T138" s="8">
        <v>10</v>
      </c>
      <c r="U138" s="10"/>
      <c r="V138" s="227">
        <v>610</v>
      </c>
      <c r="W138" s="9">
        <v>170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6">
        <v>180</v>
      </c>
      <c r="H139" s="38"/>
      <c r="I139" s="45"/>
      <c r="J139" s="140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26">
        <v>207</v>
      </c>
      <c r="T139" s="8">
        <v>10</v>
      </c>
      <c r="U139" s="10" t="s">
        <v>448</v>
      </c>
      <c r="V139" s="227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6">
        <v>207</v>
      </c>
      <c r="H140" s="38">
        <v>10</v>
      </c>
      <c r="I140" s="45" t="s">
        <v>137</v>
      </c>
      <c r="J140" s="140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12">
        <v>4807</v>
      </c>
      <c r="S140" s="9">
        <v>180</v>
      </c>
      <c r="T140" s="8">
        <v>10</v>
      </c>
      <c r="U140" s="10"/>
      <c r="V140" s="8"/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6">
        <v>180</v>
      </c>
      <c r="H141" s="38"/>
      <c r="I141" s="10"/>
      <c r="J141" s="210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8">
        <v>7454</v>
      </c>
      <c r="S141" s="9">
        <v>225</v>
      </c>
      <c r="T141" s="8"/>
      <c r="U141" s="10"/>
      <c r="V141" s="8"/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6">
        <v>198</v>
      </c>
      <c r="H142" s="38"/>
      <c r="I142" s="10"/>
      <c r="J142" s="210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8">
        <v>4824</v>
      </c>
      <c r="S142" s="9">
        <v>180</v>
      </c>
      <c r="T142" s="8">
        <v>10</v>
      </c>
      <c r="U142" s="10" t="s">
        <v>448</v>
      </c>
      <c r="V142" s="8"/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6">
        <v>405</v>
      </c>
      <c r="H143" s="38">
        <v>10</v>
      </c>
      <c r="I143" s="10" t="s">
        <v>554</v>
      </c>
      <c r="J143" s="210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8">
        <v>4829</v>
      </c>
      <c r="S143" s="9">
        <v>180</v>
      </c>
      <c r="T143" s="8"/>
      <c r="U143" s="10"/>
      <c r="V143" s="8"/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6">
        <v>198</v>
      </c>
      <c r="H144" s="38"/>
      <c r="I144" s="10"/>
      <c r="J144" s="210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8">
        <v>4830</v>
      </c>
      <c r="S144" s="9">
        <v>180</v>
      </c>
      <c r="T144" s="8"/>
      <c r="U144" s="10"/>
      <c r="V144" s="8"/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6">
        <v>198</v>
      </c>
      <c r="H145" s="38"/>
      <c r="I145" s="10"/>
      <c r="J145" s="210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6">
        <v>198</v>
      </c>
      <c r="H146" s="38"/>
      <c r="I146" s="10"/>
      <c r="J146" s="210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8">
        <v>4862</v>
      </c>
      <c r="S146" s="9">
        <v>180</v>
      </c>
      <c r="T146" s="8"/>
      <c r="U146" s="10"/>
      <c r="V146" s="8"/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7">
        <v>4538</v>
      </c>
      <c r="G147" s="106">
        <v>180</v>
      </c>
      <c r="H147" s="38"/>
      <c r="I147" s="10"/>
      <c r="J147" s="210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8">
        <v>4890</v>
      </c>
      <c r="S147" s="9">
        <v>180</v>
      </c>
      <c r="T147" s="8"/>
      <c r="U147" s="10"/>
      <c r="V147" s="8"/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6">
        <v>180</v>
      </c>
      <c r="H148" s="38">
        <v>10</v>
      </c>
      <c r="I148" s="10"/>
      <c r="J148" s="210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104">
        <v>4915</v>
      </c>
      <c r="S148" s="9">
        <v>180</v>
      </c>
      <c r="T148" s="8"/>
      <c r="U148" s="10"/>
      <c r="V148" s="8"/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6">
        <v>405</v>
      </c>
      <c r="H149" s="38">
        <v>10</v>
      </c>
      <c r="I149" s="10"/>
      <c r="J149" s="210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8">
        <v>4909</v>
      </c>
      <c r="S149" s="9">
        <v>198</v>
      </c>
      <c r="T149" s="8"/>
      <c r="U149" s="10"/>
      <c r="V149" s="8"/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6">
        <v>405</v>
      </c>
      <c r="H150" s="38">
        <v>10</v>
      </c>
      <c r="I150" s="10"/>
      <c r="J150" s="210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8">
        <v>4911</v>
      </c>
      <c r="S150" s="9">
        <v>198</v>
      </c>
      <c r="T150" s="8"/>
      <c r="U150" s="10"/>
      <c r="V150" s="8"/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6">
        <v>180</v>
      </c>
      <c r="H151" s="38"/>
      <c r="I151" s="10"/>
      <c r="J151" s="210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668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6">
        <v>180</v>
      </c>
      <c r="H152" s="38"/>
      <c r="I152" s="10"/>
      <c r="J152" s="210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668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6">
        <v>198</v>
      </c>
      <c r="H153" s="38"/>
      <c r="I153" s="10"/>
      <c r="J153" s="210">
        <v>592</v>
      </c>
      <c r="K153" s="9">
        <v>190</v>
      </c>
      <c r="M153" s="7">
        <v>45110</v>
      </c>
      <c r="N153" s="8" t="s">
        <v>570</v>
      </c>
      <c r="O153" s="8" t="s">
        <v>126</v>
      </c>
      <c r="P153" s="8" t="s">
        <v>110</v>
      </c>
      <c r="Q153" s="8" t="s">
        <v>211</v>
      </c>
      <c r="R153" s="8"/>
      <c r="S153" s="9">
        <v>405</v>
      </c>
      <c r="T153" s="8">
        <v>10</v>
      </c>
      <c r="U153" s="10"/>
      <c r="V153" s="8"/>
      <c r="W153" s="9">
        <v>380</v>
      </c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6">
        <v>225</v>
      </c>
      <c r="H154" s="38"/>
      <c r="I154" s="10"/>
      <c r="J154" s="210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6">
        <v>207</v>
      </c>
      <c r="H155" s="38">
        <v>10</v>
      </c>
      <c r="I155" s="10"/>
      <c r="J155" s="210">
        <v>592</v>
      </c>
      <c r="K155" s="9">
        <v>190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6">
        <v>180</v>
      </c>
      <c r="H156" s="38"/>
      <c r="I156" s="10"/>
      <c r="J156" s="210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6">
        <v>180</v>
      </c>
      <c r="H157" s="38"/>
      <c r="I157" s="10"/>
      <c r="J157" s="210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7227</v>
      </c>
      <c r="M172" s="8"/>
      <c r="N172" s="8"/>
      <c r="O172" s="8"/>
      <c r="P172" s="8"/>
      <c r="Q172" s="8"/>
      <c r="R172" s="12" t="s">
        <v>14</v>
      </c>
      <c r="S172" s="13">
        <f>SUM(S124:S171)</f>
        <v>6850</v>
      </c>
      <c r="T172" s="14"/>
      <c r="U172" s="15">
        <f>SUM(U124:U171)</f>
        <v>0</v>
      </c>
      <c r="V172" s="16"/>
      <c r="W172" s="13">
        <f>SUM(W124:W171)</f>
        <v>6130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6850</v>
      </c>
      <c r="T173" s="16" t="s">
        <v>16</v>
      </c>
      <c r="U173" s="13">
        <f>S174-U172</f>
        <v>6781.5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6781.5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30" t="s">
        <v>18</v>
      </c>
      <c r="G175" s="230"/>
      <c r="H175" s="230"/>
      <c r="I175" s="230"/>
      <c r="J175" s="231">
        <f>I173-K172</f>
        <v>444.51000000000022</v>
      </c>
      <c r="K175" s="8"/>
      <c r="M175" s="8"/>
      <c r="N175" s="8"/>
      <c r="O175" s="8"/>
      <c r="P175" s="8"/>
      <c r="Q175" s="8"/>
      <c r="R175" s="230" t="s">
        <v>18</v>
      </c>
      <c r="S175" s="230"/>
      <c r="T175" s="230"/>
      <c r="U175" s="230"/>
      <c r="V175" s="231">
        <f>U173-W172</f>
        <v>651.5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32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32"/>
      <c r="W176" s="8"/>
    </row>
    <row r="180" spans="1:23" ht="28.5" x14ac:dyDescent="0.45">
      <c r="A180" s="1"/>
      <c r="B180" s="2"/>
      <c r="C180" s="2"/>
      <c r="D180" s="229" t="s">
        <v>92</v>
      </c>
      <c r="E180" s="229"/>
      <c r="F180" s="229"/>
      <c r="G180" s="229"/>
      <c r="H180" s="2"/>
      <c r="I180" s="2"/>
      <c r="M180" s="1"/>
      <c r="N180" s="2"/>
      <c r="O180" s="2"/>
      <c r="P180" s="229" t="s">
        <v>93</v>
      </c>
      <c r="Q180" s="229"/>
      <c r="R180" s="229"/>
      <c r="S180" s="229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/>
      <c r="B182" s="8"/>
      <c r="C182" s="8"/>
      <c r="D182" s="8"/>
      <c r="E182" s="8"/>
      <c r="F182" s="8"/>
      <c r="G182" s="9"/>
      <c r="H182" s="8"/>
      <c r="I182" s="10"/>
      <c r="J182" s="8"/>
      <c r="K182" s="9"/>
      <c r="M182" s="7"/>
      <c r="N182" s="8"/>
      <c r="O182" s="8"/>
      <c r="P182" s="8"/>
      <c r="Q182" s="8"/>
      <c r="R182" s="8"/>
      <c r="S182" s="9"/>
      <c r="T182" s="8"/>
      <c r="U182" s="10"/>
      <c r="V182" s="8"/>
      <c r="W182" s="9"/>
    </row>
    <row r="183" spans="1:23" x14ac:dyDescent="0.25">
      <c r="A183" s="7"/>
      <c r="B183" s="8"/>
      <c r="C183" s="8"/>
      <c r="D183" s="8"/>
      <c r="E183" s="8"/>
      <c r="F183" s="8"/>
      <c r="G183" s="9"/>
      <c r="H183" s="8"/>
      <c r="I183" s="10"/>
      <c r="J183" s="8"/>
      <c r="K183" s="9"/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/>
      <c r="B184" s="8"/>
      <c r="C184" s="8"/>
      <c r="D184" s="8"/>
      <c r="E184" s="8"/>
      <c r="F184" s="8"/>
      <c r="G184" s="9"/>
      <c r="H184" s="8"/>
      <c r="I184" s="10"/>
      <c r="J184" s="8"/>
      <c r="K184" s="9"/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/>
      <c r="B185" s="8"/>
      <c r="C185" s="8"/>
      <c r="D185" s="8"/>
      <c r="E185" s="8"/>
      <c r="F185" s="8"/>
      <c r="G185" s="9"/>
      <c r="H185" s="8"/>
      <c r="I185" s="10"/>
      <c r="J185" s="8"/>
      <c r="K185" s="9"/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/>
      <c r="B186" s="8"/>
      <c r="C186" s="8"/>
      <c r="D186" s="8"/>
      <c r="E186" s="8"/>
      <c r="F186" s="8"/>
      <c r="G186" s="9"/>
      <c r="H186" s="8"/>
      <c r="I186" s="10"/>
      <c r="J186" s="8"/>
      <c r="K186" s="9"/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/>
      <c r="B187" s="8"/>
      <c r="C187" s="8"/>
      <c r="D187" s="8"/>
      <c r="E187" s="8"/>
      <c r="F187" s="8"/>
      <c r="G187" s="9"/>
      <c r="H187" s="8"/>
      <c r="I187" s="10"/>
      <c r="J187" s="8"/>
      <c r="K187" s="9"/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/>
      <c r="B188" s="8"/>
      <c r="C188" s="8"/>
      <c r="D188" s="8"/>
      <c r="E188" s="8"/>
      <c r="F188" s="8"/>
      <c r="G188" s="9"/>
      <c r="H188" s="8"/>
      <c r="I188" s="10"/>
      <c r="J188" s="8"/>
      <c r="K188" s="9"/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/>
      <c r="B189" s="8"/>
      <c r="C189" s="8"/>
      <c r="D189" s="8"/>
      <c r="E189" s="8"/>
      <c r="F189" s="8"/>
      <c r="G189" s="9"/>
      <c r="H189" s="8"/>
      <c r="I189" s="10"/>
      <c r="J189" s="8"/>
      <c r="K189" s="9"/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/>
      <c r="B190" s="8"/>
      <c r="C190" s="8"/>
      <c r="D190" s="8"/>
      <c r="E190" s="8"/>
      <c r="F190" s="8"/>
      <c r="G190" s="9"/>
      <c r="H190" s="8"/>
      <c r="I190" s="10"/>
      <c r="J190" s="8"/>
      <c r="K190" s="9"/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/>
      <c r="B191" s="8"/>
      <c r="C191" s="8"/>
      <c r="D191" s="8"/>
      <c r="E191" s="8"/>
      <c r="F191" s="8"/>
      <c r="G191" s="9"/>
      <c r="H191" s="8"/>
      <c r="I191" s="10"/>
      <c r="J191" s="8"/>
      <c r="K191" s="9"/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/>
      <c r="B192" s="8"/>
      <c r="C192" s="8"/>
      <c r="D192" s="8"/>
      <c r="E192" s="8"/>
      <c r="F192" s="8"/>
      <c r="G192" s="9"/>
      <c r="H192" s="8"/>
      <c r="I192" s="10"/>
      <c r="J192" s="8"/>
      <c r="K192" s="9"/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/>
      <c r="B193" s="8"/>
      <c r="C193" s="8"/>
      <c r="D193" s="8"/>
      <c r="E193" s="8"/>
      <c r="F193" s="8"/>
      <c r="G193" s="9"/>
      <c r="H193" s="8"/>
      <c r="I193" s="10"/>
      <c r="J193" s="8"/>
      <c r="K193" s="9"/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0</v>
      </c>
      <c r="H231" s="14"/>
      <c r="I231" s="15">
        <f>SUM(I182:I230)</f>
        <v>0</v>
      </c>
      <c r="J231" s="16"/>
      <c r="K231" s="13">
        <f>SUM(K182:K230)</f>
        <v>0</v>
      </c>
      <c r="M231" s="8"/>
      <c r="N231" s="8"/>
      <c r="O231" s="8"/>
      <c r="P231" s="8"/>
      <c r="Q231" s="8"/>
      <c r="R231" s="12" t="s">
        <v>14</v>
      </c>
      <c r="S231" s="13">
        <f>SUM(S182:S230)</f>
        <v>0</v>
      </c>
      <c r="T231" s="14"/>
      <c r="U231" s="15">
        <f>SUM(U182:U230)</f>
        <v>0</v>
      </c>
      <c r="V231" s="16"/>
      <c r="W231" s="13">
        <f>SUM(W182:W230)</f>
        <v>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0</v>
      </c>
      <c r="H232" s="16" t="s">
        <v>16</v>
      </c>
      <c r="I232" s="13">
        <f>G233-I231</f>
        <v>0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0</v>
      </c>
      <c r="T232" s="16" t="s">
        <v>16</v>
      </c>
      <c r="U232" s="13">
        <f>S233-U231</f>
        <v>0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0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0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30" t="s">
        <v>18</v>
      </c>
      <c r="G234" s="230"/>
      <c r="H234" s="230"/>
      <c r="I234" s="230"/>
      <c r="J234" s="231">
        <f>I232-K231</f>
        <v>0</v>
      </c>
      <c r="K234" s="8"/>
      <c r="M234" s="8"/>
      <c r="N234" s="8"/>
      <c r="O234" s="8"/>
      <c r="P234" s="8"/>
      <c r="Q234" s="8"/>
      <c r="R234" s="230" t="s">
        <v>18</v>
      </c>
      <c r="S234" s="230"/>
      <c r="T234" s="230"/>
      <c r="U234" s="230"/>
      <c r="V234" s="231">
        <f>U232-W231</f>
        <v>0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32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32"/>
      <c r="W235" s="8"/>
    </row>
    <row r="241" spans="1:23" ht="28.5" x14ac:dyDescent="0.45">
      <c r="A241" s="1"/>
      <c r="B241" s="2"/>
      <c r="C241" s="2"/>
      <c r="D241" s="229" t="s">
        <v>94</v>
      </c>
      <c r="E241" s="229"/>
      <c r="F241" s="229"/>
      <c r="G241" s="229"/>
      <c r="H241" s="2"/>
      <c r="I241" s="2"/>
      <c r="M241" s="1"/>
      <c r="N241" s="2"/>
      <c r="O241" s="2"/>
      <c r="P241" s="229" t="s">
        <v>95</v>
      </c>
      <c r="Q241" s="229"/>
      <c r="R241" s="229"/>
      <c r="S241" s="229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30" t="s">
        <v>18</v>
      </c>
      <c r="G295" s="230"/>
      <c r="H295" s="230"/>
      <c r="I295" s="230"/>
      <c r="J295" s="231">
        <f>I293-K292</f>
        <v>0</v>
      </c>
      <c r="K295" s="8"/>
      <c r="M295" s="8"/>
      <c r="N295" s="8"/>
      <c r="O295" s="8"/>
      <c r="P295" s="8"/>
      <c r="Q295" s="8"/>
      <c r="R295" s="230" t="s">
        <v>18</v>
      </c>
      <c r="S295" s="230"/>
      <c r="T295" s="230"/>
      <c r="U295" s="230"/>
      <c r="V295" s="231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32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32"/>
      <c r="W296" s="8"/>
    </row>
    <row r="301" spans="1:23" ht="28.5" x14ac:dyDescent="0.45">
      <c r="A301" s="1"/>
      <c r="B301" s="2"/>
      <c r="C301" s="2"/>
      <c r="D301" s="229" t="s">
        <v>96</v>
      </c>
      <c r="E301" s="229"/>
      <c r="F301" s="229"/>
      <c r="G301" s="229"/>
      <c r="H301" s="2"/>
      <c r="I301" s="2"/>
      <c r="M301" s="1"/>
      <c r="N301" s="2"/>
      <c r="O301" s="2"/>
      <c r="P301" s="229" t="s">
        <v>30</v>
      </c>
      <c r="Q301" s="229"/>
      <c r="R301" s="229"/>
      <c r="S301" s="229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30" t="s">
        <v>18</v>
      </c>
      <c r="G355" s="230"/>
      <c r="H355" s="230"/>
      <c r="I355" s="230"/>
      <c r="J355" s="231">
        <f>I353-K352</f>
        <v>0</v>
      </c>
      <c r="K355" s="8"/>
      <c r="M355" s="8"/>
      <c r="N355" s="8"/>
      <c r="O355" s="8"/>
      <c r="P355" s="8"/>
      <c r="Q355" s="8"/>
      <c r="R355" s="230" t="s">
        <v>18</v>
      </c>
      <c r="S355" s="230"/>
      <c r="T355" s="230"/>
      <c r="U355" s="230"/>
      <c r="V355" s="231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32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32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5"/>
  <sheetViews>
    <sheetView topLeftCell="L133" zoomScale="115" zoomScaleNormal="115" workbookViewId="0">
      <selection activeCell="W145" sqref="W145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33" t="s">
        <v>24</v>
      </c>
      <c r="C1" s="234"/>
      <c r="D1" s="234"/>
      <c r="E1" s="234"/>
      <c r="F1" s="235"/>
      <c r="G1" s="8"/>
      <c r="H1" s="8"/>
      <c r="I1" s="8"/>
      <c r="J1" s="22"/>
      <c r="M1" s="7"/>
      <c r="N1" s="233" t="s">
        <v>87</v>
      </c>
      <c r="O1" s="234"/>
      <c r="P1" s="234"/>
      <c r="Q1" s="234"/>
      <c r="R1" s="235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104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02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02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02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02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10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10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10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10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10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10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9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6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9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6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9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6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9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6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9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6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9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6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9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6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9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6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9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6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9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6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9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6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9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6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9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6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14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6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14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14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14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14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14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14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36" t="s">
        <v>18</v>
      </c>
      <c r="F53" s="237"/>
      <c r="G53" s="237"/>
      <c r="H53" s="238"/>
      <c r="I53" s="18">
        <f>F52-I51</f>
        <v>429.39999999999964</v>
      </c>
      <c r="Q53" s="236" t="s">
        <v>18</v>
      </c>
      <c r="R53" s="237"/>
      <c r="S53" s="237"/>
      <c r="T53" s="238"/>
      <c r="U53" s="18">
        <f>R52-U51</f>
        <v>508.6230000000005</v>
      </c>
    </row>
    <row r="59" spans="1:22" ht="31.15" x14ac:dyDescent="0.6">
      <c r="A59" s="7"/>
      <c r="B59" s="233" t="s">
        <v>88</v>
      </c>
      <c r="C59" s="234"/>
      <c r="D59" s="234"/>
      <c r="E59" s="234"/>
      <c r="F59" s="235"/>
      <c r="G59" s="8"/>
      <c r="H59" s="8"/>
      <c r="I59" s="8"/>
      <c r="J59" s="22"/>
      <c r="M59" s="7"/>
      <c r="N59" s="233" t="s">
        <v>89</v>
      </c>
      <c r="O59" s="234"/>
      <c r="P59" s="234"/>
      <c r="Q59" s="234"/>
      <c r="R59" s="235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6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6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8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6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8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6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6">
        <v>-30</v>
      </c>
      <c r="I78" s="127">
        <v>220</v>
      </c>
      <c r="J78" s="128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6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8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6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8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6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8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6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8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6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8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6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8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6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8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6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8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6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8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6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8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36" t="s">
        <v>18</v>
      </c>
      <c r="R110" s="237"/>
      <c r="S110" s="237"/>
      <c r="T110" s="238"/>
      <c r="U110" s="18">
        <f>R109-U108</f>
        <v>419.80000000000018</v>
      </c>
    </row>
    <row r="111" spans="1:22" x14ac:dyDescent="0.25">
      <c r="E111" s="236" t="s">
        <v>18</v>
      </c>
      <c r="F111" s="237"/>
      <c r="G111" s="237"/>
      <c r="H111" s="238"/>
      <c r="I111" s="18">
        <f>F110-I109</f>
        <v>478.22500000000036</v>
      </c>
      <c r="M111" s="1"/>
      <c r="Q111" s="64"/>
      <c r="R111" s="33"/>
      <c r="S111" s="81"/>
      <c r="T111" s="81"/>
      <c r="U111" s="83"/>
    </row>
    <row r="112" spans="1:22" x14ac:dyDescent="0.25">
      <c r="M112" s="1"/>
      <c r="Q112" s="64"/>
      <c r="R112" s="33"/>
    </row>
    <row r="113" spans="1:22" x14ac:dyDescent="0.25">
      <c r="Q113" s="239"/>
      <c r="R113" s="239"/>
      <c r="S113" s="239"/>
      <c r="T113" s="239"/>
      <c r="U113" s="165"/>
    </row>
    <row r="117" spans="1:22" ht="31.5" x14ac:dyDescent="0.5">
      <c r="A117" s="7"/>
      <c r="B117" s="233" t="s">
        <v>97</v>
      </c>
      <c r="C117" s="234"/>
      <c r="D117" s="234"/>
      <c r="E117" s="234"/>
      <c r="F117" s="235"/>
      <c r="G117" s="8"/>
      <c r="H117" s="8"/>
      <c r="I117" s="8"/>
      <c r="J117" s="22"/>
      <c r="M117" s="7"/>
      <c r="N117" s="233" t="s">
        <v>91</v>
      </c>
      <c r="O117" s="234"/>
      <c r="P117" s="234"/>
      <c r="Q117" s="234"/>
      <c r="R117" s="235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09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09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09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09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09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6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09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09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09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6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84"/>
      <c r="Y131" s="64"/>
      <c r="Z131" s="64"/>
      <c r="AA131" s="64"/>
      <c r="AB131" s="64"/>
      <c r="AC131" s="64"/>
      <c r="AD131" s="64"/>
      <c r="AE131" s="64"/>
      <c r="AF131" s="64"/>
      <c r="AG131" s="185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6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7"/>
      <c r="AF132" s="167"/>
      <c r="AH132" s="183"/>
      <c r="AJ132" s="184"/>
      <c r="AK132" s="64"/>
      <c r="AL132" s="64"/>
      <c r="AM132" s="64"/>
      <c r="AN132" s="64"/>
      <c r="AO132" s="64"/>
      <c r="AP132" s="64"/>
      <c r="AQ132" s="64"/>
      <c r="AR132" s="64"/>
      <c r="AS132" s="185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6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7"/>
      <c r="AF133" s="167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6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7"/>
      <c r="AF134" s="167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6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7"/>
      <c r="AF135" s="167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7"/>
      <c r="AF136" s="167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659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666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9">
        <v>560</v>
      </c>
      <c r="M145" s="7">
        <v>45106</v>
      </c>
      <c r="N145" s="8" t="s">
        <v>667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36" t="s">
        <v>18</v>
      </c>
      <c r="F168" s="237"/>
      <c r="G168" s="237"/>
      <c r="H168" s="238"/>
      <c r="I168" s="18">
        <f>F167-I166</f>
        <v>461.29999999999927</v>
      </c>
      <c r="Q168" s="236" t="s">
        <v>18</v>
      </c>
      <c r="R168" s="237"/>
      <c r="S168" s="237"/>
      <c r="T168" s="238"/>
      <c r="U168" s="18">
        <f>R167-U166</f>
        <v>537.30000000000018</v>
      </c>
    </row>
    <row r="175" spans="1:22" ht="31.5" x14ac:dyDescent="0.5">
      <c r="A175" s="7"/>
      <c r="B175" s="233" t="s">
        <v>98</v>
      </c>
      <c r="C175" s="234"/>
      <c r="D175" s="234"/>
      <c r="E175" s="234"/>
      <c r="F175" s="235"/>
      <c r="G175" s="8"/>
      <c r="H175" s="8"/>
      <c r="I175" s="8"/>
      <c r="J175" s="22"/>
      <c r="M175" s="7"/>
      <c r="N175" s="233" t="s">
        <v>93</v>
      </c>
      <c r="O175" s="234"/>
      <c r="P175" s="234"/>
      <c r="Q175" s="234"/>
      <c r="R175" s="235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/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/>
      <c r="B177" s="8"/>
      <c r="C177" s="8"/>
      <c r="D177" s="8"/>
      <c r="E177" s="8"/>
      <c r="F177" s="14"/>
      <c r="G177" s="8"/>
      <c r="H177" s="8"/>
      <c r="I177" s="14"/>
      <c r="J177" s="22"/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7"/>
      <c r="B178" s="8"/>
      <c r="C178" s="8"/>
      <c r="D178" s="8"/>
      <c r="E178" s="8"/>
      <c r="F178" s="14"/>
      <c r="G178" s="8"/>
      <c r="H178" s="8"/>
      <c r="I178" s="14"/>
      <c r="J178" s="22"/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/>
      <c r="B179" s="8"/>
      <c r="C179" s="8"/>
      <c r="D179" s="8"/>
      <c r="E179" s="8"/>
      <c r="F179" s="21"/>
      <c r="G179" s="8"/>
      <c r="H179" s="8"/>
      <c r="I179" s="14"/>
      <c r="J179" s="22"/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/>
      <c r="B180" s="8"/>
      <c r="C180" s="8"/>
      <c r="D180" s="8"/>
      <c r="E180" s="8"/>
      <c r="F180" s="21"/>
      <c r="G180" s="8"/>
      <c r="H180" s="8"/>
      <c r="I180" s="14"/>
      <c r="J180" s="22"/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/>
      <c r="B181" s="8"/>
      <c r="C181" s="8"/>
      <c r="D181" s="8"/>
      <c r="E181" s="8"/>
      <c r="F181" s="21"/>
      <c r="G181" s="8"/>
      <c r="H181" s="8"/>
      <c r="I181" s="14"/>
      <c r="J181" s="8"/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/>
      <c r="B182" s="8"/>
      <c r="C182" s="8"/>
      <c r="D182" s="8"/>
      <c r="E182" s="8"/>
      <c r="F182" s="21"/>
      <c r="G182" s="8"/>
      <c r="H182" s="8"/>
      <c r="I182" s="14"/>
      <c r="J182" s="8"/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/>
      <c r="B183" s="8"/>
      <c r="C183" s="8"/>
      <c r="D183" s="8"/>
      <c r="E183" s="8"/>
      <c r="F183" s="21"/>
      <c r="G183" s="8"/>
      <c r="H183" s="8"/>
      <c r="I183" s="14"/>
      <c r="J183" s="8"/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/>
      <c r="B184" s="8"/>
      <c r="C184" s="8"/>
      <c r="D184" s="8"/>
      <c r="E184" s="8"/>
      <c r="F184" s="21"/>
      <c r="G184" s="8"/>
      <c r="H184" s="8"/>
      <c r="I184" s="14"/>
      <c r="J184" s="8"/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/>
      <c r="B185" s="8"/>
      <c r="C185" s="8"/>
      <c r="D185" s="8"/>
      <c r="E185" s="8"/>
      <c r="F185" s="21"/>
      <c r="G185" s="8"/>
      <c r="H185" s="8"/>
      <c r="I185" s="14"/>
      <c r="J185" s="8"/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/>
      <c r="B186" s="8"/>
      <c r="C186" s="8"/>
      <c r="D186" s="8"/>
      <c r="E186" s="8"/>
      <c r="F186" s="21"/>
      <c r="G186" s="8"/>
      <c r="H186" s="8"/>
      <c r="I186" s="14"/>
      <c r="J186" s="8"/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/>
      <c r="B187" s="8"/>
      <c r="C187" s="8"/>
      <c r="D187" s="8"/>
      <c r="E187" s="8"/>
      <c r="F187" s="21"/>
      <c r="G187" s="8"/>
      <c r="H187" s="8"/>
      <c r="I187" s="14"/>
      <c r="J187" s="8"/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/>
      <c r="B188" s="8"/>
      <c r="C188" s="8"/>
      <c r="D188" s="8"/>
      <c r="E188" s="8"/>
      <c r="F188" s="21"/>
      <c r="G188" s="8"/>
      <c r="H188" s="8"/>
      <c r="I188" s="14"/>
      <c r="J188" s="8"/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/>
      <c r="B189" s="8"/>
      <c r="C189" s="8"/>
      <c r="D189" s="8"/>
      <c r="E189" s="8"/>
      <c r="F189" s="21"/>
      <c r="G189" s="8"/>
      <c r="H189" s="8"/>
      <c r="I189" s="14"/>
      <c r="J189" s="8"/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/>
      <c r="B190" s="8"/>
      <c r="C190" s="8"/>
      <c r="D190" s="8"/>
      <c r="E190" s="8"/>
      <c r="F190" s="21"/>
      <c r="G190" s="8"/>
      <c r="H190" s="8"/>
      <c r="I190" s="14"/>
      <c r="J190" s="8"/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/>
      <c r="B191" s="8"/>
      <c r="C191" s="8"/>
      <c r="D191" s="8"/>
      <c r="E191" s="8"/>
      <c r="F191" s="21"/>
      <c r="G191" s="8"/>
      <c r="H191" s="8"/>
      <c r="I191" s="14"/>
      <c r="J191" s="8"/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/>
      <c r="B192" s="8"/>
      <c r="C192" s="8"/>
      <c r="D192" s="8"/>
      <c r="E192" s="8"/>
      <c r="F192" s="21"/>
      <c r="G192" s="8"/>
      <c r="H192" s="8"/>
      <c r="I192" s="14"/>
      <c r="J192" s="8"/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/>
      <c r="B193" s="8"/>
      <c r="C193" s="8"/>
      <c r="D193" s="8"/>
      <c r="E193" s="8"/>
      <c r="F193" s="21"/>
      <c r="G193" s="8"/>
      <c r="H193" s="8"/>
      <c r="I193" s="14"/>
      <c r="J193" s="8"/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/>
      <c r="B194" s="8"/>
      <c r="C194" s="8"/>
      <c r="D194" s="8"/>
      <c r="E194" s="8"/>
      <c r="F194" s="21"/>
      <c r="G194" s="8"/>
      <c r="H194" s="8"/>
      <c r="I194" s="14"/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/>
      <c r="B195" s="8"/>
      <c r="C195" s="8"/>
      <c r="D195" s="8"/>
      <c r="E195" s="8"/>
      <c r="F195" s="21"/>
      <c r="G195" s="8"/>
      <c r="H195" s="8"/>
      <c r="I195" s="14"/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/>
      <c r="B196" s="8"/>
      <c r="C196" s="8"/>
      <c r="D196" s="8"/>
      <c r="E196" s="8"/>
      <c r="F196" s="21"/>
      <c r="G196" s="8"/>
      <c r="H196" s="8"/>
      <c r="I196" s="14"/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0</v>
      </c>
      <c r="G225" s="14"/>
      <c r="H225" s="14"/>
      <c r="I225" s="16">
        <f>SUM(I177:I224)</f>
        <v>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0</v>
      </c>
      <c r="M226" s="1"/>
      <c r="Q226" s="12" t="s">
        <v>17</v>
      </c>
      <c r="R226" s="13">
        <f>R225*0.99</f>
        <v>0</v>
      </c>
    </row>
    <row r="227" spans="1:22" x14ac:dyDescent="0.25">
      <c r="E227" s="236" t="s">
        <v>18</v>
      </c>
      <c r="F227" s="237"/>
      <c r="G227" s="237"/>
      <c r="H227" s="238"/>
      <c r="I227" s="18">
        <f>F226-I225</f>
        <v>0</v>
      </c>
      <c r="Q227" s="236" t="s">
        <v>18</v>
      </c>
      <c r="R227" s="237"/>
      <c r="S227" s="237"/>
      <c r="T227" s="238"/>
      <c r="U227" s="18">
        <f>R226-U225</f>
        <v>0</v>
      </c>
    </row>
    <row r="234" spans="1:22" ht="31.5" x14ac:dyDescent="0.5">
      <c r="A234" s="7"/>
      <c r="B234" s="233" t="s">
        <v>94</v>
      </c>
      <c r="C234" s="234"/>
      <c r="D234" s="234"/>
      <c r="E234" s="234"/>
      <c r="F234" s="235"/>
      <c r="G234" s="8"/>
      <c r="H234" s="8"/>
      <c r="I234" s="8"/>
      <c r="J234" s="22"/>
      <c r="M234" s="7"/>
      <c r="N234" s="233" t="s">
        <v>99</v>
      </c>
      <c r="O234" s="234"/>
      <c r="P234" s="234"/>
      <c r="Q234" s="234"/>
      <c r="R234" s="235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36" t="s">
        <v>18</v>
      </c>
      <c r="F286" s="237"/>
      <c r="G286" s="237"/>
      <c r="H286" s="238"/>
      <c r="I286" s="18">
        <f>F285-I284</f>
        <v>0</v>
      </c>
      <c r="Q286" s="236" t="s">
        <v>18</v>
      </c>
      <c r="R286" s="237"/>
      <c r="S286" s="237"/>
      <c r="T286" s="238"/>
      <c r="U286" s="18">
        <f>R285-U284</f>
        <v>0</v>
      </c>
    </row>
    <row r="293" spans="1:22" ht="31.5" x14ac:dyDescent="0.5">
      <c r="A293" s="7"/>
      <c r="B293" s="233" t="s">
        <v>96</v>
      </c>
      <c r="C293" s="234"/>
      <c r="D293" s="234"/>
      <c r="E293" s="234"/>
      <c r="F293" s="235"/>
      <c r="G293" s="8"/>
      <c r="H293" s="8"/>
      <c r="I293" s="8"/>
      <c r="J293" s="22"/>
      <c r="M293" s="7"/>
      <c r="N293" s="233" t="s">
        <v>0</v>
      </c>
      <c r="O293" s="234"/>
      <c r="P293" s="234"/>
      <c r="Q293" s="234"/>
      <c r="R293" s="235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36" t="s">
        <v>18</v>
      </c>
      <c r="F345" s="237"/>
      <c r="G345" s="237"/>
      <c r="H345" s="238"/>
      <c r="I345" s="18">
        <f>F344-I343</f>
        <v>0</v>
      </c>
      <c r="Q345" s="236" t="s">
        <v>18</v>
      </c>
      <c r="R345" s="237"/>
      <c r="S345" s="237"/>
      <c r="T345" s="238"/>
      <c r="U345" s="18">
        <f>R344-U343</f>
        <v>0</v>
      </c>
    </row>
  </sheetData>
  <mergeCells count="25"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31" zoomScale="115" zoomScaleNormal="115" workbookViewId="0">
      <selection activeCell="E135" sqref="E135"/>
    </sheetView>
  </sheetViews>
  <sheetFormatPr baseColWidth="10" defaultRowHeight="15" x14ac:dyDescent="0.25"/>
  <cols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8" max="18" width="18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90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90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101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101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101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3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36" t="s">
        <v>18</v>
      </c>
      <c r="F38" s="237"/>
      <c r="G38" s="237"/>
      <c r="H38" s="238"/>
      <c r="I38" s="18">
        <f>F37-I36</f>
        <v>73.396400000000085</v>
      </c>
      <c r="J38" s="17"/>
      <c r="R38" s="236" t="s">
        <v>18</v>
      </c>
      <c r="S38" s="237"/>
      <c r="T38" s="237"/>
      <c r="U38" s="238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4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9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9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9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9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36" t="s">
        <v>18</v>
      </c>
      <c r="F80" s="237"/>
      <c r="G80" s="237"/>
      <c r="H80" s="238"/>
      <c r="I80" s="18">
        <f>F79-I78</f>
        <v>116.23340000000007</v>
      </c>
      <c r="R80" s="236" t="s">
        <v>18</v>
      </c>
      <c r="S80" s="237"/>
      <c r="T80" s="237"/>
      <c r="U80" s="238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22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/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22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/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9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/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9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/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9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/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/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36" t="s">
        <v>18</v>
      </c>
      <c r="F123" s="237"/>
      <c r="G123" s="237"/>
      <c r="H123" s="238"/>
      <c r="I123" s="18">
        <f>F122-I121</f>
        <v>61.100000000000023</v>
      </c>
      <c r="R123" s="236" t="s">
        <v>18</v>
      </c>
      <c r="S123" s="237"/>
      <c r="T123" s="237"/>
      <c r="U123" s="238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131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131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/>
      <c r="B135" s="8"/>
      <c r="C135" s="8"/>
      <c r="D135" s="8"/>
      <c r="E135" s="26"/>
      <c r="F135" s="14"/>
      <c r="G135" s="8"/>
      <c r="H135" s="8"/>
      <c r="I135" s="27"/>
      <c r="J135" s="8"/>
      <c r="K135" s="8"/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/>
      <c r="B136" s="8"/>
      <c r="C136" s="8"/>
      <c r="D136" s="8"/>
      <c r="E136" s="26"/>
      <c r="F136" s="14"/>
      <c r="G136" s="8"/>
      <c r="H136" s="8"/>
      <c r="I136" s="27"/>
      <c r="J136" s="8"/>
      <c r="K136" s="8"/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/>
      <c r="B137" s="8"/>
      <c r="C137" s="8"/>
      <c r="D137" s="8"/>
      <c r="E137" s="26"/>
      <c r="F137" s="14"/>
      <c r="G137" s="8"/>
      <c r="H137" s="8"/>
      <c r="I137" s="27"/>
      <c r="J137" s="8"/>
      <c r="K137" s="8"/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26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460</v>
      </c>
      <c r="G166" s="14"/>
      <c r="H166" s="14"/>
      <c r="I166" s="14">
        <f>SUM(I133:I165)</f>
        <v>420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455.4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36" t="s">
        <v>18</v>
      </c>
      <c r="F168" s="237"/>
      <c r="G168" s="237"/>
      <c r="H168" s="238"/>
      <c r="I168" s="18">
        <f>F167-I166</f>
        <v>35.399999999999977</v>
      </c>
      <c r="R168" s="236" t="s">
        <v>18</v>
      </c>
      <c r="S168" s="237"/>
      <c r="T168" s="237"/>
      <c r="U168" s="238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36" t="s">
        <v>18</v>
      </c>
      <c r="F211" s="237"/>
      <c r="G211" s="237"/>
      <c r="H211" s="238"/>
      <c r="I211" s="18">
        <f>F210-I209</f>
        <v>0</v>
      </c>
      <c r="R211" s="236" t="s">
        <v>18</v>
      </c>
      <c r="S211" s="237"/>
      <c r="T211" s="237"/>
      <c r="U211" s="238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36" t="s">
        <v>18</v>
      </c>
      <c r="F254" s="237"/>
      <c r="G254" s="237"/>
      <c r="H254" s="238"/>
      <c r="I254" s="18">
        <f>F253-I252</f>
        <v>0</v>
      </c>
      <c r="R254" s="236" t="s">
        <v>18</v>
      </c>
      <c r="S254" s="237"/>
      <c r="T254" s="237"/>
      <c r="U254" s="238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59"/>
  <sheetViews>
    <sheetView topLeftCell="A130" workbookViewId="0">
      <selection activeCell="M118" sqref="M118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.6" x14ac:dyDescent="0.45">
      <c r="B1" s="240" t="s">
        <v>24</v>
      </c>
      <c r="C1" s="240"/>
      <c r="D1" s="240"/>
      <c r="E1" s="240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36" t="s">
        <v>18</v>
      </c>
      <c r="G24" s="237"/>
      <c r="H24" s="237"/>
      <c r="I24" s="238"/>
      <c r="J24" s="30">
        <f>G23-J22</f>
        <v>0</v>
      </c>
    </row>
    <row r="29" spans="1:10" ht="27.6" x14ac:dyDescent="0.45">
      <c r="B29" s="240" t="s">
        <v>87</v>
      </c>
      <c r="C29" s="240"/>
      <c r="D29" s="240"/>
      <c r="E29" s="240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36" t="s">
        <v>18</v>
      </c>
      <c r="G52" s="237"/>
      <c r="H52" s="237"/>
      <c r="I52" s="238"/>
      <c r="J52" s="30">
        <f>G51-J50</f>
        <v>17</v>
      </c>
    </row>
    <row r="56" spans="1:10" ht="27.6" x14ac:dyDescent="0.45">
      <c r="B56" s="240" t="s">
        <v>88</v>
      </c>
      <c r="C56" s="240"/>
      <c r="D56" s="240"/>
      <c r="E56" s="240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32">
        <v>30324220</v>
      </c>
      <c r="G58" s="135">
        <v>150</v>
      </c>
      <c r="H58" s="134"/>
      <c r="I58" s="97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32">
        <v>30324479</v>
      </c>
      <c r="G59" s="136">
        <v>326.52999999999997</v>
      </c>
      <c r="H59" s="134"/>
      <c r="I59" s="97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32">
        <v>30324478</v>
      </c>
      <c r="G60" s="136">
        <v>326.52999999999997</v>
      </c>
      <c r="H60" s="134"/>
      <c r="I60" s="97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33">
        <v>30325116</v>
      </c>
      <c r="G61" s="136">
        <v>346.5</v>
      </c>
      <c r="H61" s="134"/>
      <c r="I61" s="97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33">
        <v>30325061</v>
      </c>
      <c r="G62" s="135">
        <v>116.4</v>
      </c>
      <c r="H62" s="134"/>
      <c r="I62" s="97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36" t="s">
        <v>18</v>
      </c>
      <c r="G79" s="237"/>
      <c r="H79" s="237"/>
      <c r="I79" s="238"/>
      <c r="J79" s="30">
        <f>G78-J77</f>
        <v>88.300400000000081</v>
      </c>
    </row>
    <row r="82" spans="1:10" ht="27.6" x14ac:dyDescent="0.45">
      <c r="B82" s="240" t="s">
        <v>498</v>
      </c>
      <c r="C82" s="240"/>
      <c r="D82" s="240"/>
      <c r="E82" s="240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32"/>
      <c r="G84" s="135"/>
      <c r="H84" s="134"/>
      <c r="I84" s="97"/>
      <c r="J84" s="14"/>
    </row>
    <row r="85" spans="1:10" ht="14.45" x14ac:dyDescent="0.3">
      <c r="A85" s="7"/>
      <c r="B85" s="8"/>
      <c r="C85" s="8"/>
      <c r="D85" s="8"/>
      <c r="E85" s="8"/>
      <c r="F85" s="132"/>
      <c r="G85" s="136"/>
      <c r="H85" s="134"/>
      <c r="I85" s="97"/>
      <c r="J85" s="14"/>
    </row>
    <row r="86" spans="1:10" ht="14.45" x14ac:dyDescent="0.3">
      <c r="A86" s="7"/>
      <c r="B86" s="8"/>
      <c r="C86" s="8"/>
      <c r="D86" s="8"/>
      <c r="E86" s="8"/>
      <c r="F86" s="132"/>
      <c r="G86" s="136"/>
      <c r="H86" s="134"/>
      <c r="I86" s="97"/>
      <c r="J86" s="14"/>
    </row>
    <row r="87" spans="1:10" ht="14.45" x14ac:dyDescent="0.3">
      <c r="A87" s="7"/>
      <c r="B87" s="8"/>
      <c r="C87" s="8"/>
      <c r="D87" s="8"/>
      <c r="E87" s="8"/>
      <c r="F87" s="133"/>
      <c r="G87" s="136"/>
      <c r="H87" s="134"/>
      <c r="I87" s="97"/>
      <c r="J87" s="14"/>
    </row>
    <row r="88" spans="1:10" ht="14.45" x14ac:dyDescent="0.3">
      <c r="A88" s="7"/>
      <c r="B88" s="8"/>
      <c r="C88" s="8"/>
      <c r="D88" s="8"/>
      <c r="E88" s="8"/>
      <c r="F88" s="133"/>
      <c r="G88" s="135"/>
      <c r="H88" s="134"/>
      <c r="I88" s="97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36" t="s">
        <v>18</v>
      </c>
      <c r="G105" s="237"/>
      <c r="H105" s="237"/>
      <c r="I105" s="238"/>
      <c r="J105" s="30">
        <f>G104-J103</f>
        <v>0</v>
      </c>
    </row>
    <row r="108" spans="1:10" ht="27.6" x14ac:dyDescent="0.45">
      <c r="B108" s="240" t="s">
        <v>97</v>
      </c>
      <c r="C108" s="240"/>
      <c r="D108" s="240"/>
      <c r="E108" s="240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7">
        <v>30328810</v>
      </c>
      <c r="G110" s="195">
        <v>150</v>
      </c>
      <c r="H110" s="134"/>
      <c r="I110" s="97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7">
        <v>30328871</v>
      </c>
      <c r="G111" s="196">
        <v>150</v>
      </c>
      <c r="H111" s="134"/>
      <c r="I111" s="97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33">
        <v>30329171</v>
      </c>
      <c r="G112" s="197">
        <v>250</v>
      </c>
      <c r="H112" s="134"/>
      <c r="I112" s="97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6">
        <v>30329228</v>
      </c>
      <c r="G113" s="197">
        <v>150</v>
      </c>
      <c r="H113" s="134"/>
      <c r="I113" s="97">
        <v>601</v>
      </c>
      <c r="J113" s="14">
        <f t="shared" ref="J113:J114" si="0"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33">
        <v>30329228</v>
      </c>
      <c r="G114" s="198">
        <v>150</v>
      </c>
      <c r="H114" s="134"/>
      <c r="I114" s="97">
        <v>601</v>
      </c>
      <c r="J114" s="14">
        <f t="shared" si="0"/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36" t="s">
        <v>18</v>
      </c>
      <c r="G131" s="237"/>
      <c r="H131" s="237"/>
      <c r="I131" s="238"/>
      <c r="J131" s="30">
        <f>G130-J129</f>
        <v>41.5</v>
      </c>
    </row>
    <row r="136" spans="1:10" ht="27" x14ac:dyDescent="0.35">
      <c r="B136" s="240" t="s">
        <v>610</v>
      </c>
      <c r="C136" s="240"/>
      <c r="D136" s="240"/>
      <c r="E136" s="240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7">
        <v>30329510</v>
      </c>
      <c r="G138" s="195">
        <v>150</v>
      </c>
      <c r="H138" s="134"/>
      <c r="I138" s="97"/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7">
        <v>30330047</v>
      </c>
      <c r="G139" s="196">
        <v>300</v>
      </c>
      <c r="H139" s="134"/>
      <c r="I139" s="97"/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33">
        <v>30330028</v>
      </c>
      <c r="G140" s="197">
        <v>200</v>
      </c>
      <c r="H140" s="134"/>
      <c r="I140" s="97"/>
      <c r="J140" s="14">
        <v>190</v>
      </c>
    </row>
    <row r="141" spans="1:10" x14ac:dyDescent="0.25">
      <c r="A141" s="7"/>
      <c r="B141" s="8"/>
      <c r="C141" s="8"/>
      <c r="D141" s="8"/>
      <c r="E141" s="8"/>
      <c r="F141" s="133"/>
      <c r="G141" s="197"/>
      <c r="H141" s="134"/>
      <c r="I141" s="97"/>
      <c r="J141" s="14"/>
    </row>
    <row r="142" spans="1:10" x14ac:dyDescent="0.25">
      <c r="A142" s="7"/>
      <c r="B142" s="8"/>
      <c r="C142" s="8"/>
      <c r="D142" s="8"/>
      <c r="E142" s="8"/>
      <c r="F142" s="133"/>
      <c r="G142" s="198"/>
      <c r="H142" s="134"/>
      <c r="I142" s="97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650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643.5</v>
      </c>
    </row>
    <row r="159" spans="1:10" x14ac:dyDescent="0.25">
      <c r="F159" s="236" t="s">
        <v>18</v>
      </c>
      <c r="G159" s="237"/>
      <c r="H159" s="237"/>
      <c r="I159" s="238"/>
      <c r="J159" s="30">
        <f>G158-J157</f>
        <v>33.5</v>
      </c>
    </row>
  </sheetData>
  <mergeCells count="12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L51" zoomScale="112" zoomScaleNormal="112" workbookViewId="0">
      <selection activeCell="M66" sqref="M66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40" t="s">
        <v>24</v>
      </c>
      <c r="C1" s="240"/>
      <c r="D1" s="240"/>
      <c r="E1" s="240"/>
      <c r="N1" s="240" t="s">
        <v>87</v>
      </c>
      <c r="O1" s="240"/>
      <c r="P1" s="240"/>
      <c r="Q1" s="240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7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7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7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7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7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7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7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7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36" t="s">
        <v>18</v>
      </c>
      <c r="G24" s="237"/>
      <c r="H24" s="237"/>
      <c r="I24" s="238"/>
      <c r="J24" s="30">
        <f>G23-J22</f>
        <v>43.5</v>
      </c>
      <c r="R24" s="236" t="s">
        <v>18</v>
      </c>
      <c r="S24" s="237"/>
      <c r="T24" s="237"/>
      <c r="U24" s="238"/>
      <c r="V24" s="30">
        <f>S23-V22</f>
        <v>26.100000000000023</v>
      </c>
    </row>
    <row r="29" spans="1:22" ht="27.6" x14ac:dyDescent="0.45">
      <c r="B29" s="240" t="s">
        <v>88</v>
      </c>
      <c r="C29" s="240"/>
      <c r="D29" s="240"/>
      <c r="E29" s="240"/>
      <c r="N29" s="240" t="s">
        <v>89</v>
      </c>
      <c r="O29" s="240"/>
      <c r="P29" s="240"/>
      <c r="Q29" s="240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7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9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7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80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7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80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7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80">
        <v>531</v>
      </c>
      <c r="V34" s="14">
        <v>120</v>
      </c>
      <c r="X34" s="1"/>
      <c r="AC34" s="160"/>
      <c r="AD34" s="167"/>
      <c r="AE34" s="167"/>
      <c r="AF34" s="167"/>
      <c r="AG34" s="167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7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80">
        <v>531</v>
      </c>
      <c r="V35" s="14">
        <v>120</v>
      </c>
      <c r="X35" s="1"/>
      <c r="AC35" s="160"/>
      <c r="AD35" s="167"/>
      <c r="AE35" s="167"/>
      <c r="AF35" s="167"/>
      <c r="AG35" s="167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7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9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7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81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7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7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60"/>
      <c r="AD39" s="167"/>
      <c r="AE39" s="167"/>
      <c r="AF39" s="167"/>
      <c r="AG39" s="167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60"/>
      <c r="AD40" s="167"/>
      <c r="AE40" s="167"/>
      <c r="AF40" s="167"/>
      <c r="AG40" s="167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60"/>
      <c r="AD41" s="167"/>
      <c r="AE41" s="167"/>
      <c r="AF41" s="167"/>
      <c r="AG41" s="167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60"/>
      <c r="AD42" s="167"/>
      <c r="AE42" s="167"/>
      <c r="AF42" s="167"/>
      <c r="AG42" s="167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36" t="s">
        <v>18</v>
      </c>
      <c r="G52" s="237"/>
      <c r="H52" s="237"/>
      <c r="I52" s="238"/>
      <c r="J52" s="30">
        <f>G51-J50</f>
        <v>92.650000000000091</v>
      </c>
      <c r="R52" s="236" t="s">
        <v>18</v>
      </c>
      <c r="S52" s="237"/>
      <c r="T52" s="237"/>
      <c r="U52" s="238"/>
      <c r="V52" s="30">
        <f>S51-V50</f>
        <v>83.200000000000045</v>
      </c>
    </row>
    <row r="57" spans="1:22" ht="27" x14ac:dyDescent="0.35">
      <c r="B57" s="240" t="s">
        <v>97</v>
      </c>
      <c r="C57" s="240"/>
      <c r="D57" s="240"/>
      <c r="E57" s="240"/>
      <c r="N57" s="240" t="s">
        <v>91</v>
      </c>
      <c r="O57" s="240"/>
      <c r="P57" s="240"/>
      <c r="Q57" s="240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7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7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7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7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7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7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7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7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7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36" t="s">
        <v>18</v>
      </c>
      <c r="G80" s="237"/>
      <c r="H80" s="237"/>
      <c r="I80" s="238"/>
      <c r="J80" s="30">
        <f>G79-J78</f>
        <v>69.599999999999909</v>
      </c>
      <c r="R80" s="236" t="s">
        <v>18</v>
      </c>
      <c r="S80" s="237"/>
      <c r="T80" s="237"/>
      <c r="U80" s="238"/>
      <c r="V80" s="30">
        <f>S79-V78</f>
        <v>65.899999999999977</v>
      </c>
    </row>
    <row r="84" spans="1:22" ht="27" x14ac:dyDescent="0.35">
      <c r="B84" s="240" t="s">
        <v>92</v>
      </c>
      <c r="C84" s="240"/>
      <c r="D84" s="240"/>
      <c r="E84" s="240"/>
      <c r="N84" s="240" t="s">
        <v>93</v>
      </c>
      <c r="O84" s="240"/>
      <c r="P84" s="240"/>
      <c r="Q84" s="240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/>
      <c r="B86" s="8"/>
      <c r="C86" s="8"/>
      <c r="D86" s="8"/>
      <c r="E86" s="8"/>
      <c r="F86" s="11"/>
      <c r="G86" s="14"/>
      <c r="H86" s="14"/>
      <c r="I86" s="14"/>
      <c r="J86" s="14"/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/>
      <c r="B87" s="8"/>
      <c r="C87" s="8"/>
      <c r="D87" s="8"/>
      <c r="E87" s="8"/>
      <c r="F87" s="11"/>
      <c r="G87" s="14"/>
      <c r="H87" s="14"/>
      <c r="I87" s="14"/>
      <c r="J87" s="14"/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/>
      <c r="B88" s="8"/>
      <c r="C88" s="8"/>
      <c r="D88" s="8"/>
      <c r="E88" s="8"/>
      <c r="F88" s="11"/>
      <c r="G88" s="14"/>
      <c r="H88" s="14"/>
      <c r="I88" s="14"/>
      <c r="J88" s="14"/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0</v>
      </c>
      <c r="H105" s="14"/>
      <c r="I105" s="14"/>
      <c r="J105" s="14">
        <f>SUM(J86:J104)</f>
        <v>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0</v>
      </c>
      <c r="R106" s="12" t="s">
        <v>17</v>
      </c>
      <c r="S106" s="13">
        <f>S105*0.99</f>
        <v>0</v>
      </c>
    </row>
    <row r="107" spans="1:22" x14ac:dyDescent="0.25">
      <c r="F107" s="236" t="s">
        <v>18</v>
      </c>
      <c r="G107" s="237"/>
      <c r="H107" s="237"/>
      <c r="I107" s="238"/>
      <c r="J107" s="30">
        <f>G106-J105</f>
        <v>0</v>
      </c>
      <c r="R107" s="236" t="s">
        <v>18</v>
      </c>
      <c r="S107" s="237"/>
      <c r="T107" s="237"/>
      <c r="U107" s="238"/>
      <c r="V107" s="30">
        <f>S106-V105</f>
        <v>0</v>
      </c>
    </row>
    <row r="112" spans="1:22" ht="27" x14ac:dyDescent="0.35">
      <c r="B112" s="240" t="s">
        <v>94</v>
      </c>
      <c r="C112" s="240"/>
      <c r="D112" s="240"/>
      <c r="E112" s="240"/>
      <c r="N112" s="240" t="s">
        <v>99</v>
      </c>
      <c r="O112" s="240"/>
      <c r="P112" s="240"/>
      <c r="Q112" s="240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36" t="s">
        <v>18</v>
      </c>
      <c r="G135" s="237"/>
      <c r="H135" s="237"/>
      <c r="I135" s="238"/>
      <c r="J135" s="30">
        <f>G134-J133</f>
        <v>0</v>
      </c>
      <c r="R135" s="236" t="s">
        <v>18</v>
      </c>
      <c r="S135" s="237"/>
      <c r="T135" s="237"/>
      <c r="U135" s="238"/>
      <c r="V135" s="30">
        <f>S134-V133</f>
        <v>0</v>
      </c>
    </row>
    <row r="141" spans="1:22" ht="27" x14ac:dyDescent="0.35">
      <c r="B141" s="240" t="s">
        <v>96</v>
      </c>
      <c r="C141" s="240"/>
      <c r="D141" s="240"/>
      <c r="E141" s="240"/>
      <c r="N141" s="240" t="s">
        <v>0</v>
      </c>
      <c r="O141" s="240"/>
      <c r="P141" s="240"/>
      <c r="Q141" s="240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36" t="s">
        <v>18</v>
      </c>
      <c r="G164" s="237"/>
      <c r="H164" s="237"/>
      <c r="I164" s="238"/>
      <c r="J164" s="30">
        <f>G163-J162</f>
        <v>0</v>
      </c>
      <c r="R164" s="236" t="s">
        <v>18</v>
      </c>
      <c r="S164" s="237"/>
      <c r="T164" s="237"/>
      <c r="U164" s="238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79"/>
  <sheetViews>
    <sheetView topLeftCell="A166" zoomScale="115" zoomScaleNormal="115" workbookViewId="0">
      <selection activeCell="V165" sqref="V165:AD178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2.8554687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0.7109375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42" t="s">
        <v>24</v>
      </c>
      <c r="D1" s="242"/>
      <c r="E1" s="242"/>
      <c r="N1" s="242" t="s">
        <v>87</v>
      </c>
      <c r="O1" s="242"/>
      <c r="P1" s="242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80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6">
        <v>413</v>
      </c>
      <c r="I3" s="14">
        <v>150</v>
      </c>
      <c r="J3" s="81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105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7">
        <v>425</v>
      </c>
      <c r="I4" s="14">
        <v>150</v>
      </c>
      <c r="J4" s="81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105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7">
        <v>425</v>
      </c>
      <c r="I5" s="14">
        <v>150</v>
      </c>
      <c r="J5" s="81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105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7">
        <v>425</v>
      </c>
      <c r="I6" s="14">
        <v>200</v>
      </c>
      <c r="J6" s="81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105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7">
        <v>425</v>
      </c>
      <c r="I7" s="39">
        <v>200</v>
      </c>
      <c r="J7" s="81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105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7">
        <v>425</v>
      </c>
      <c r="I8" s="39">
        <v>200</v>
      </c>
      <c r="J8" s="81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105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7">
        <v>425</v>
      </c>
      <c r="I9" s="39">
        <v>200</v>
      </c>
      <c r="J9" s="81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105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7">
        <v>425</v>
      </c>
      <c r="I10" s="39">
        <v>150</v>
      </c>
      <c r="J10" s="81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12">
        <v>8028145674</v>
      </c>
      <c r="R10" s="39">
        <v>175</v>
      </c>
      <c r="S10" s="111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7">
        <v>425</v>
      </c>
      <c r="I11" s="39">
        <v>200</v>
      </c>
      <c r="J11" s="81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11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7">
        <v>425</v>
      </c>
      <c r="I12" s="39">
        <v>200</v>
      </c>
      <c r="J12" s="81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11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7">
        <v>425</v>
      </c>
      <c r="I13" s="39">
        <v>150</v>
      </c>
      <c r="J13" s="81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11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7">
        <v>425</v>
      </c>
      <c r="I14" s="39">
        <v>150</v>
      </c>
      <c r="J14" s="81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11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7">
        <v>425</v>
      </c>
      <c r="I15" s="39">
        <v>150</v>
      </c>
      <c r="J15" s="81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15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7">
        <v>425</v>
      </c>
      <c r="I16" s="39">
        <v>200</v>
      </c>
      <c r="J16" s="81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15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7">
        <v>425</v>
      </c>
      <c r="I17" s="39">
        <v>200</v>
      </c>
      <c r="J17" s="81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15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7">
        <v>425</v>
      </c>
      <c r="I18" s="39">
        <v>150</v>
      </c>
      <c r="J18" s="81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15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9">
        <v>428</v>
      </c>
      <c r="I19" s="39">
        <v>200</v>
      </c>
      <c r="J19" s="82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105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9">
        <v>428</v>
      </c>
      <c r="I20" s="39">
        <v>200</v>
      </c>
      <c r="J20" s="82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105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9">
        <v>428</v>
      </c>
      <c r="I21" s="39">
        <v>150</v>
      </c>
      <c r="J21" s="82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105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9">
        <v>428</v>
      </c>
      <c r="I22" s="39">
        <v>150</v>
      </c>
      <c r="J22" s="82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105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9">
        <v>428</v>
      </c>
      <c r="I23" s="39">
        <v>200</v>
      </c>
      <c r="J23" s="82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105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9">
        <v>428</v>
      </c>
      <c r="I24" s="39">
        <v>150</v>
      </c>
      <c r="J24" s="82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105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9">
        <v>428</v>
      </c>
      <c r="I25" s="39">
        <v>200</v>
      </c>
      <c r="J25" s="82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105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9">
        <v>428</v>
      </c>
      <c r="I26" s="39">
        <v>200</v>
      </c>
      <c r="J26" s="82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9">
        <v>428</v>
      </c>
      <c r="I27" s="39">
        <v>150</v>
      </c>
      <c r="J27" s="82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9">
        <v>428</v>
      </c>
      <c r="I28" s="39">
        <v>150</v>
      </c>
      <c r="J28" s="82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8">
        <v>435</v>
      </c>
      <c r="I29" s="39">
        <v>200</v>
      </c>
      <c r="J29" s="82"/>
      <c r="L29" s="37"/>
      <c r="M29" s="38"/>
      <c r="N29" s="38"/>
      <c r="O29" s="38"/>
      <c r="P29" s="38"/>
      <c r="Q29" s="38"/>
      <c r="R29" s="39"/>
      <c r="S29" s="39"/>
      <c r="T29" s="39"/>
    </row>
    <row r="30" spans="1:20" ht="14.45" x14ac:dyDescent="0.3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8">
        <v>435</v>
      </c>
      <c r="I30" s="39">
        <v>150</v>
      </c>
      <c r="J30" s="82"/>
      <c r="L30" s="37"/>
      <c r="M30" s="38"/>
      <c r="N30" s="38"/>
      <c r="O30" s="38"/>
      <c r="P30" s="38"/>
      <c r="Q30" s="38"/>
      <c r="R30" s="39"/>
      <c r="S30" s="39"/>
      <c r="T30" s="39"/>
    </row>
    <row r="31" spans="1:20" ht="14.45" x14ac:dyDescent="0.3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8">
        <v>435</v>
      </c>
      <c r="I31" s="39">
        <v>200</v>
      </c>
      <c r="J31" s="82"/>
      <c r="L31" s="37"/>
      <c r="M31" s="38"/>
      <c r="N31" s="38"/>
      <c r="O31" s="38"/>
      <c r="P31" s="38"/>
      <c r="Q31" s="38"/>
      <c r="R31" s="39"/>
      <c r="S31" s="39"/>
      <c r="T31" s="39"/>
    </row>
    <row r="32" spans="1:20" ht="14.45" x14ac:dyDescent="0.3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103">
        <v>442</v>
      </c>
      <c r="I32" s="39">
        <v>200</v>
      </c>
      <c r="J32" s="82"/>
      <c r="L32" s="37"/>
      <c r="M32" s="38"/>
      <c r="N32" s="38"/>
      <c r="O32" s="38"/>
      <c r="P32" s="38"/>
      <c r="Q32" s="38"/>
      <c r="R32" s="39"/>
      <c r="S32" s="39"/>
      <c r="T32" s="39"/>
    </row>
    <row r="33" spans="1:20" ht="14.45" x14ac:dyDescent="0.3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103">
        <v>442</v>
      </c>
      <c r="I33" s="39">
        <v>150</v>
      </c>
      <c r="J33" s="82"/>
      <c r="L33" s="37"/>
      <c r="M33" s="38"/>
      <c r="N33" s="38"/>
      <c r="O33" s="38"/>
      <c r="P33" s="38"/>
      <c r="Q33" s="38"/>
      <c r="R33" s="39"/>
      <c r="S33" s="39"/>
      <c r="T33" s="39"/>
    </row>
    <row r="34" spans="1:20" ht="14.45" x14ac:dyDescent="0.3">
      <c r="A34" s="37"/>
      <c r="B34" s="38"/>
      <c r="C34" s="38"/>
      <c r="D34" s="38"/>
      <c r="E34" s="38"/>
      <c r="F34" s="38"/>
      <c r="G34" s="39"/>
      <c r="H34" s="39"/>
      <c r="I34" s="39"/>
      <c r="J34" s="82"/>
      <c r="L34" s="37"/>
      <c r="M34" s="38"/>
      <c r="N34" s="38"/>
      <c r="O34" s="38"/>
      <c r="P34" s="38"/>
      <c r="Q34" s="38"/>
      <c r="R34" s="39"/>
      <c r="S34" s="39"/>
      <c r="T34" s="39"/>
    </row>
    <row r="35" spans="1:20" ht="14.45" x14ac:dyDescent="0.3">
      <c r="A35" s="37"/>
      <c r="B35" s="38"/>
      <c r="C35" s="38"/>
      <c r="D35" s="38"/>
      <c r="E35" s="38"/>
      <c r="F35" s="38"/>
      <c r="G35" s="39"/>
      <c r="H35" s="39"/>
      <c r="I35" s="39"/>
      <c r="J35" s="82"/>
      <c r="L35" s="37"/>
      <c r="M35" s="38"/>
      <c r="N35" s="38"/>
      <c r="O35" s="38"/>
      <c r="P35" s="38"/>
      <c r="Q35" s="38"/>
      <c r="R35" s="39"/>
      <c r="S35" s="39"/>
      <c r="T35" s="39"/>
    </row>
    <row r="36" spans="1:20" ht="14.45" x14ac:dyDescent="0.3">
      <c r="A36" s="37"/>
      <c r="B36" s="38"/>
      <c r="C36" s="38"/>
      <c r="D36" s="38"/>
      <c r="E36" s="38"/>
      <c r="F36" s="38"/>
      <c r="G36" s="39"/>
      <c r="H36" s="39"/>
      <c r="I36" s="39"/>
      <c r="J36" s="82"/>
      <c r="L36" s="37"/>
      <c r="M36" s="38"/>
      <c r="N36" s="38"/>
      <c r="O36" s="38"/>
      <c r="P36" s="38"/>
      <c r="Q36" s="38"/>
      <c r="R36" s="39"/>
      <c r="S36" s="39"/>
      <c r="T36" s="39"/>
    </row>
    <row r="37" spans="1:20" ht="14.45" x14ac:dyDescent="0.3">
      <c r="A37" s="37"/>
      <c r="B37" s="38"/>
      <c r="C37" s="38"/>
      <c r="D37" s="38"/>
      <c r="E37" s="38"/>
      <c r="F37" s="38"/>
      <c r="G37" s="39"/>
      <c r="H37" s="39"/>
      <c r="I37" s="39"/>
      <c r="J37" s="82"/>
      <c r="L37" s="37"/>
      <c r="M37" s="38"/>
      <c r="N37" s="38"/>
      <c r="O37" s="38"/>
      <c r="P37" s="38"/>
      <c r="Q37" s="38"/>
      <c r="R37" s="39"/>
      <c r="S37" s="39"/>
      <c r="T37" s="39"/>
    </row>
    <row r="38" spans="1:20" ht="14.45" x14ac:dyDescent="0.3">
      <c r="A38" s="37"/>
      <c r="B38" s="38"/>
      <c r="C38" s="38"/>
      <c r="D38" s="38"/>
      <c r="E38" s="38"/>
      <c r="F38" s="38"/>
      <c r="G38" s="39"/>
      <c r="H38" s="39"/>
      <c r="I38" s="39"/>
      <c r="J38" s="82"/>
      <c r="L38" s="37"/>
      <c r="M38" s="38"/>
      <c r="N38" s="38"/>
      <c r="O38" s="38"/>
      <c r="P38" s="38"/>
      <c r="Q38" s="38"/>
      <c r="R38" s="39"/>
      <c r="S38" s="39"/>
      <c r="T38" s="39"/>
    </row>
    <row r="39" spans="1:20" ht="14.45" x14ac:dyDescent="0.3">
      <c r="A39" s="37"/>
      <c r="B39" s="38"/>
      <c r="C39" s="38"/>
      <c r="D39" s="38"/>
      <c r="E39" s="38"/>
      <c r="F39" s="38"/>
      <c r="G39" s="39"/>
      <c r="H39" s="39"/>
      <c r="I39" s="39"/>
      <c r="J39" s="82"/>
      <c r="L39" s="37"/>
      <c r="M39" s="38"/>
      <c r="N39" s="38"/>
      <c r="O39" s="38"/>
      <c r="P39" s="38"/>
      <c r="Q39" s="38"/>
      <c r="R39" s="39"/>
      <c r="S39" s="39"/>
      <c r="T39" s="39"/>
    </row>
    <row r="40" spans="1:20" ht="14.45" x14ac:dyDescent="0.3">
      <c r="A40" s="37"/>
      <c r="B40" s="38"/>
      <c r="C40" s="38"/>
      <c r="D40" s="38"/>
      <c r="E40" s="38"/>
      <c r="F40" s="38"/>
      <c r="G40" s="39"/>
      <c r="H40" s="39"/>
      <c r="I40" s="39"/>
      <c r="J40" s="82"/>
      <c r="L40" s="37"/>
      <c r="M40" s="38"/>
      <c r="N40" s="38"/>
      <c r="O40" s="38"/>
      <c r="P40" s="38"/>
      <c r="Q40" s="38"/>
      <c r="R40" s="39"/>
      <c r="S40" s="39"/>
      <c r="T40" s="39"/>
    </row>
    <row r="41" spans="1:20" ht="14.45" x14ac:dyDescent="0.3">
      <c r="A41" s="37"/>
      <c r="B41" s="38"/>
      <c r="C41" s="38"/>
      <c r="D41" s="38"/>
      <c r="E41" s="38"/>
      <c r="F41" s="38"/>
      <c r="G41" s="39"/>
      <c r="H41" s="39"/>
      <c r="I41" s="39"/>
      <c r="J41" s="82"/>
      <c r="L41" s="37"/>
      <c r="M41" s="38"/>
      <c r="N41" s="38"/>
      <c r="O41" s="38"/>
      <c r="P41" s="38"/>
      <c r="Q41" s="38"/>
      <c r="R41" s="39"/>
      <c r="S41" s="39"/>
      <c r="T41" s="39"/>
    </row>
    <row r="42" spans="1:20" ht="14.45" x14ac:dyDescent="0.3">
      <c r="A42" s="37"/>
      <c r="B42" s="37"/>
      <c r="C42" s="37"/>
      <c r="D42" s="37"/>
      <c r="E42" s="37"/>
      <c r="F42" s="38"/>
      <c r="G42" s="39"/>
      <c r="H42" s="39"/>
      <c r="I42" s="39"/>
      <c r="J42" s="82"/>
      <c r="L42" s="37"/>
      <c r="M42" s="37"/>
      <c r="N42" s="37"/>
      <c r="O42" s="37"/>
      <c r="P42" s="37"/>
      <c r="Q42" s="38"/>
      <c r="R42" s="39"/>
      <c r="S42" s="39"/>
      <c r="T42" s="39"/>
    </row>
    <row r="43" spans="1:20" ht="14.45" x14ac:dyDescent="0.3">
      <c r="A43" s="37"/>
      <c r="B43" s="38"/>
      <c r="C43" s="38"/>
      <c r="D43" s="38"/>
      <c r="E43" s="38"/>
      <c r="F43" s="38"/>
      <c r="G43" s="39"/>
      <c r="H43" s="39"/>
      <c r="I43" s="39"/>
      <c r="J43" s="82"/>
      <c r="L43" s="37"/>
      <c r="M43" s="38"/>
      <c r="N43" s="38"/>
      <c r="O43" s="38"/>
      <c r="P43" s="38"/>
      <c r="Q43" s="38"/>
      <c r="R43" s="39"/>
      <c r="S43" s="39"/>
      <c r="T43" s="39"/>
    </row>
    <row r="44" spans="1:20" ht="14.45" x14ac:dyDescent="0.3">
      <c r="A44" s="37"/>
      <c r="B44" s="37"/>
      <c r="C44" s="37"/>
      <c r="D44" s="37"/>
      <c r="E44" s="37"/>
      <c r="F44" s="38"/>
      <c r="G44" s="39"/>
      <c r="H44" s="39"/>
      <c r="I44" s="39"/>
      <c r="J44" s="82"/>
      <c r="L44" s="37"/>
      <c r="M44" s="37"/>
      <c r="N44" s="37"/>
      <c r="O44" s="37"/>
      <c r="P44" s="37"/>
      <c r="Q44" s="38"/>
      <c r="R44" s="39"/>
      <c r="S44" s="39"/>
      <c r="T44" s="39"/>
    </row>
    <row r="45" spans="1:20" ht="14.45" x14ac:dyDescent="0.3">
      <c r="A45" s="37"/>
      <c r="B45" s="38"/>
      <c r="C45" s="38"/>
      <c r="D45" s="38"/>
      <c r="E45" s="38"/>
      <c r="F45" s="38"/>
      <c r="G45" s="39"/>
      <c r="H45" s="39"/>
      <c r="I45" s="39"/>
      <c r="J45" s="82"/>
      <c r="L45" s="37"/>
      <c r="M45" s="38"/>
      <c r="N45" s="38"/>
      <c r="O45" s="38"/>
      <c r="P45" s="38"/>
      <c r="Q45" s="38"/>
      <c r="R45" s="39"/>
      <c r="S45" s="39"/>
      <c r="T45" s="39"/>
    </row>
    <row r="46" spans="1:20" ht="14.45" x14ac:dyDescent="0.3">
      <c r="A46" s="37"/>
      <c r="B46" s="38"/>
      <c r="C46" s="38"/>
      <c r="D46" s="38"/>
      <c r="E46" s="38"/>
      <c r="F46" s="38"/>
      <c r="G46" s="39"/>
      <c r="H46" s="39"/>
      <c r="I46" s="39"/>
      <c r="J46" s="82"/>
      <c r="L46" s="37"/>
      <c r="M46" s="38"/>
      <c r="N46" s="38"/>
      <c r="O46" s="38"/>
      <c r="P46" s="38"/>
      <c r="Q46" s="38"/>
      <c r="R46" s="39"/>
      <c r="S46" s="39"/>
      <c r="T46" s="39"/>
    </row>
    <row r="47" spans="1:20" ht="14.45" x14ac:dyDescent="0.3">
      <c r="A47" s="37"/>
      <c r="B47" s="38"/>
      <c r="C47" s="38"/>
      <c r="D47" s="38"/>
      <c r="E47" s="38"/>
      <c r="F47" s="38"/>
      <c r="G47" s="39"/>
      <c r="H47" s="39"/>
      <c r="I47" s="39"/>
      <c r="J47" s="82"/>
      <c r="L47" s="37"/>
      <c r="M47" s="38"/>
      <c r="N47" s="38"/>
      <c r="O47" s="38"/>
      <c r="P47" s="38"/>
      <c r="Q47" s="38"/>
      <c r="R47" s="39"/>
      <c r="S47" s="39"/>
      <c r="T47" s="39"/>
    </row>
    <row r="48" spans="1:20" ht="14.45" x14ac:dyDescent="0.3">
      <c r="A48" s="37"/>
      <c r="B48" s="38"/>
      <c r="C48" s="38"/>
      <c r="D48" s="38"/>
      <c r="E48" s="38"/>
      <c r="F48" s="38"/>
      <c r="G48" s="39"/>
      <c r="H48" s="39"/>
      <c r="I48" s="39"/>
      <c r="J48" s="82"/>
      <c r="L48" s="37"/>
      <c r="M48" s="38"/>
      <c r="N48" s="38"/>
      <c r="O48" s="38"/>
      <c r="P48" s="38"/>
      <c r="Q48" s="38"/>
      <c r="R48" s="39"/>
      <c r="S48" s="39"/>
      <c r="T48" s="39"/>
    </row>
    <row r="49" spans="1:20" ht="14.45" x14ac:dyDescent="0.3">
      <c r="A49" s="37"/>
      <c r="B49" s="38"/>
      <c r="C49" s="38"/>
      <c r="D49" s="38"/>
      <c r="E49" s="38"/>
      <c r="F49" s="38"/>
      <c r="G49" s="39"/>
      <c r="H49" s="39"/>
      <c r="I49" s="39"/>
      <c r="J49" s="82"/>
      <c r="L49" s="37"/>
      <c r="M49" s="38"/>
      <c r="N49" s="38"/>
      <c r="O49" s="38"/>
      <c r="P49" s="38"/>
      <c r="Q49" s="38"/>
      <c r="R49" s="39"/>
      <c r="S49" s="39"/>
      <c r="T49" s="39"/>
    </row>
    <row r="50" spans="1:20" ht="14.45" x14ac:dyDescent="0.3">
      <c r="A50" s="37"/>
      <c r="B50" s="38"/>
      <c r="C50" s="38"/>
      <c r="D50" s="38"/>
      <c r="E50" s="38"/>
      <c r="F50" s="38"/>
      <c r="G50" s="39"/>
      <c r="H50" s="39"/>
      <c r="I50" s="39"/>
      <c r="J50" s="82"/>
      <c r="L50" s="37"/>
      <c r="M50" s="38"/>
      <c r="N50" s="38"/>
      <c r="O50" s="38"/>
      <c r="P50" s="38"/>
      <c r="Q50" s="38"/>
      <c r="R50" s="39"/>
      <c r="S50" s="39"/>
      <c r="T50" s="39"/>
    </row>
    <row r="51" spans="1:20" ht="14.45" x14ac:dyDescent="0.3">
      <c r="A51" s="37"/>
      <c r="B51" s="38"/>
      <c r="C51" s="38"/>
      <c r="D51" s="38"/>
      <c r="E51" s="38"/>
      <c r="F51" s="38"/>
      <c r="G51" s="39"/>
      <c r="H51" s="39"/>
      <c r="I51" s="39"/>
      <c r="J51" s="82"/>
      <c r="L51" s="37"/>
      <c r="M51" s="38"/>
      <c r="N51" s="38"/>
      <c r="O51" s="38"/>
      <c r="P51" s="38"/>
      <c r="Q51" s="38"/>
      <c r="R51" s="39"/>
      <c r="S51" s="39"/>
      <c r="T51" s="39"/>
    </row>
    <row r="52" spans="1:20" ht="14.45" x14ac:dyDescent="0.3">
      <c r="A52" s="7"/>
      <c r="B52" s="8"/>
      <c r="C52" s="8"/>
      <c r="D52" s="8"/>
      <c r="E52" s="8"/>
      <c r="F52" s="8"/>
      <c r="G52" s="14"/>
      <c r="H52" s="14"/>
      <c r="I52" s="14"/>
      <c r="J52" s="81"/>
      <c r="L52" s="7"/>
      <c r="M52" s="8"/>
      <c r="N52" s="8"/>
      <c r="O52" s="8"/>
      <c r="P52" s="8"/>
      <c r="Q52" s="8"/>
      <c r="R52" s="14"/>
      <c r="S52" s="14"/>
      <c r="T52" s="14"/>
    </row>
    <row r="53" spans="1:20" ht="14.45" x14ac:dyDescent="0.3">
      <c r="A53" s="7"/>
      <c r="B53" s="8"/>
      <c r="C53" s="8"/>
      <c r="D53" s="8"/>
      <c r="E53" s="8"/>
      <c r="F53" s="8"/>
      <c r="G53" s="14"/>
      <c r="H53" s="14"/>
      <c r="I53" s="14"/>
      <c r="J53" s="81"/>
      <c r="L53" s="7"/>
      <c r="M53" s="8"/>
      <c r="N53" s="8"/>
      <c r="O53" s="8"/>
      <c r="P53" s="8"/>
      <c r="Q53" s="8"/>
      <c r="R53" s="14"/>
      <c r="S53" s="14"/>
      <c r="T53" s="14"/>
    </row>
    <row r="54" spans="1:20" ht="14.45" x14ac:dyDescent="0.3">
      <c r="A54" s="28"/>
      <c r="B54" s="8"/>
      <c r="C54" s="8"/>
      <c r="D54" s="8"/>
      <c r="E54" s="8"/>
      <c r="F54" s="8"/>
      <c r="G54" s="14"/>
      <c r="H54" s="14"/>
      <c r="I54" s="14"/>
      <c r="J54" s="81"/>
      <c r="L54" s="28"/>
      <c r="M54" s="8"/>
      <c r="N54" s="8"/>
      <c r="O54" s="8"/>
      <c r="P54" s="8"/>
      <c r="Q54" s="8"/>
      <c r="R54" s="14"/>
      <c r="S54" s="14"/>
      <c r="T54" s="14"/>
    </row>
    <row r="55" spans="1:20" ht="14.45" x14ac:dyDescent="0.3">
      <c r="A55" s="28"/>
      <c r="B55" s="8"/>
      <c r="C55" s="8"/>
      <c r="D55" s="8"/>
      <c r="E55" s="8"/>
      <c r="F55" s="8"/>
      <c r="G55" s="14"/>
      <c r="H55" s="14"/>
      <c r="I55" s="14"/>
      <c r="J55" s="81"/>
      <c r="L55" s="28"/>
      <c r="M55" s="8"/>
      <c r="N55" s="8"/>
      <c r="O55" s="8"/>
      <c r="P55" s="8"/>
      <c r="Q55" s="8"/>
      <c r="R55" s="14"/>
      <c r="S55" s="14"/>
      <c r="T55" s="14"/>
    </row>
    <row r="56" spans="1:20" ht="14.45" x14ac:dyDescent="0.3">
      <c r="A56" s="28"/>
      <c r="B56" s="8"/>
      <c r="C56" s="8"/>
      <c r="D56" s="8"/>
      <c r="E56" s="8"/>
      <c r="F56" s="8"/>
      <c r="G56" s="14"/>
      <c r="H56" s="14"/>
      <c r="I56" s="14"/>
      <c r="J56" s="81"/>
      <c r="L56" s="28"/>
      <c r="M56" s="8"/>
      <c r="N56" s="8"/>
      <c r="O56" s="8"/>
      <c r="P56" s="8"/>
      <c r="Q56" s="8"/>
      <c r="R56" s="14"/>
      <c r="S56" s="14"/>
      <c r="T56" s="14"/>
    </row>
    <row r="57" spans="1:20" ht="14.45" x14ac:dyDescent="0.3">
      <c r="A57" s="28"/>
      <c r="B57" s="8"/>
      <c r="C57" s="8"/>
      <c r="D57" s="8"/>
      <c r="E57" s="8"/>
      <c r="F57" s="8"/>
      <c r="G57" s="14"/>
      <c r="H57" s="14"/>
      <c r="I57" s="14"/>
      <c r="J57" s="81"/>
      <c r="L57" s="28"/>
      <c r="M57" s="8"/>
      <c r="N57" s="8"/>
      <c r="O57" s="8"/>
      <c r="P57" s="8"/>
      <c r="Q57" s="8"/>
      <c r="R57" s="14"/>
      <c r="S57" s="14"/>
      <c r="T57" s="14"/>
    </row>
    <row r="58" spans="1:20" ht="14.45" x14ac:dyDescent="0.3">
      <c r="A58" s="28"/>
      <c r="B58" s="8"/>
      <c r="C58" s="8"/>
      <c r="D58" s="8"/>
      <c r="E58" s="8"/>
      <c r="F58" s="8"/>
      <c r="G58" s="14"/>
      <c r="H58" s="14"/>
      <c r="I58" s="14"/>
      <c r="J58" s="81"/>
      <c r="L58" s="28"/>
      <c r="M58" s="8"/>
      <c r="N58" s="8"/>
      <c r="O58" s="8"/>
      <c r="P58" s="8"/>
      <c r="Q58" s="8"/>
      <c r="R58" s="14"/>
      <c r="S58" s="14"/>
      <c r="T58" s="14"/>
    </row>
    <row r="59" spans="1:20" ht="14.45" x14ac:dyDescent="0.3">
      <c r="A59" s="28"/>
      <c r="B59" s="8"/>
      <c r="C59" s="8"/>
      <c r="D59" s="8"/>
      <c r="E59" s="8"/>
      <c r="F59" s="8"/>
      <c r="G59" s="14"/>
      <c r="H59" s="14"/>
      <c r="I59" s="14"/>
      <c r="J59" s="81"/>
      <c r="L59" s="28"/>
      <c r="M59" s="8"/>
      <c r="N59" s="8"/>
      <c r="O59" s="8"/>
      <c r="P59" s="8"/>
      <c r="Q59" s="8"/>
      <c r="R59" s="14"/>
      <c r="S59" s="14"/>
      <c r="T59" s="14"/>
    </row>
    <row r="60" spans="1:20" ht="14.45" x14ac:dyDescent="0.3">
      <c r="A60" s="8"/>
      <c r="B60" s="8"/>
      <c r="C60" s="8"/>
      <c r="D60" s="8"/>
      <c r="E60" s="8"/>
      <c r="F60" s="8"/>
      <c r="G60" s="14"/>
      <c r="H60" s="14"/>
      <c r="I60" s="14"/>
      <c r="J60" s="81"/>
      <c r="L60" s="8"/>
      <c r="M60" s="8"/>
      <c r="N60" s="8"/>
      <c r="O60" s="8"/>
      <c r="P60" s="8"/>
      <c r="Q60" s="8"/>
      <c r="R60" s="14"/>
      <c r="S60" s="14"/>
      <c r="T60" s="14"/>
    </row>
    <row r="61" spans="1:20" ht="14.45" x14ac:dyDescent="0.3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83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ht="14.45" x14ac:dyDescent="0.3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81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ht="14.45" x14ac:dyDescent="0.3">
      <c r="A63" s="8"/>
      <c r="B63" s="8"/>
      <c r="C63" s="8"/>
      <c r="D63" s="8"/>
      <c r="E63" s="243" t="s">
        <v>18</v>
      </c>
      <c r="F63" s="244"/>
      <c r="G63" s="244"/>
      <c r="H63" s="245"/>
      <c r="I63" s="30">
        <f>G62-I61</f>
        <v>903.5</v>
      </c>
      <c r="J63" s="84"/>
      <c r="L63" s="8"/>
      <c r="M63" s="8"/>
      <c r="N63" s="8"/>
      <c r="O63" s="8"/>
      <c r="P63" s="243" t="s">
        <v>18</v>
      </c>
      <c r="Q63" s="244"/>
      <c r="R63" s="244"/>
      <c r="S63" s="245"/>
      <c r="T63" s="30">
        <f>R62-T61</f>
        <v>610.84999999999945</v>
      </c>
    </row>
    <row r="64" spans="1:20" ht="14.45" x14ac:dyDescent="0.3">
      <c r="A64" s="8"/>
      <c r="B64" s="8"/>
      <c r="C64" s="8"/>
      <c r="D64" s="8"/>
      <c r="E64" s="8"/>
      <c r="F64" s="8"/>
      <c r="G64" s="14"/>
      <c r="H64" s="14"/>
      <c r="I64" s="14"/>
      <c r="J64" s="81"/>
      <c r="L64" s="8"/>
      <c r="M64" s="8"/>
      <c r="N64" s="8"/>
      <c r="O64" s="8"/>
      <c r="P64" s="8"/>
      <c r="Q64" s="8"/>
      <c r="R64" s="14"/>
      <c r="S64" s="14"/>
      <c r="T64" s="14"/>
    </row>
    <row r="65" spans="1:28" ht="14.45" x14ac:dyDescent="0.3">
      <c r="G65" s="36"/>
      <c r="H65" s="36"/>
    </row>
    <row r="66" spans="1:28" ht="14.45" x14ac:dyDescent="0.3">
      <c r="G66" s="36"/>
      <c r="H66" s="36"/>
    </row>
    <row r="67" spans="1:28" ht="14.45" x14ac:dyDescent="0.3">
      <c r="G67" s="36"/>
      <c r="H67" s="36"/>
    </row>
    <row r="68" spans="1:28" ht="14.45" x14ac:dyDescent="0.3">
      <c r="G68" s="36"/>
      <c r="H68" s="36"/>
    </row>
    <row r="69" spans="1:28" ht="25.9" x14ac:dyDescent="0.5">
      <c r="C69" s="242" t="s">
        <v>88</v>
      </c>
      <c r="D69" s="242"/>
      <c r="E69" s="242"/>
      <c r="N69" s="242" t="s">
        <v>89</v>
      </c>
      <c r="O69" s="242"/>
      <c r="P69" s="242"/>
    </row>
    <row r="70" spans="1:28" ht="14.45" x14ac:dyDescent="0.3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80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20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7">
        <v>507</v>
      </c>
      <c r="T71" s="14">
        <v>200</v>
      </c>
      <c r="V71" s="174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7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20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7">
        <v>507</v>
      </c>
      <c r="T72" s="14">
        <v>150</v>
      </c>
      <c r="V72" s="174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7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20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7">
        <v>518</v>
      </c>
      <c r="T73" s="14">
        <v>200</v>
      </c>
      <c r="V73" s="174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7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20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7">
        <v>518</v>
      </c>
      <c r="T74" s="14">
        <v>200</v>
      </c>
      <c r="V74" s="174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7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42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51">
        <v>518</v>
      </c>
      <c r="T75" s="39">
        <v>200</v>
      </c>
      <c r="V75" s="174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20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51">
        <v>518</v>
      </c>
      <c r="T76" s="39">
        <v>200</v>
      </c>
      <c r="V76" s="174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20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51">
        <v>518</v>
      </c>
      <c r="T77" s="39">
        <v>150</v>
      </c>
      <c r="V77" s="174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20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51">
        <v>518</v>
      </c>
      <c r="T78" s="39">
        <v>150</v>
      </c>
      <c r="V78" s="174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42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51">
        <v>518</v>
      </c>
      <c r="T79" s="39">
        <v>200</v>
      </c>
      <c r="V79" s="174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42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51">
        <v>518</v>
      </c>
      <c r="T80" s="39">
        <v>200</v>
      </c>
      <c r="V80" s="174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42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51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8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51">
        <v>518</v>
      </c>
      <c r="T82" s="39">
        <v>150</v>
      </c>
    </row>
    <row r="83" spans="1:29" ht="14.45" x14ac:dyDescent="0.3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42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51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42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51">
        <v>522</v>
      </c>
      <c r="T84" s="39">
        <v>200</v>
      </c>
      <c r="W84" s="241" t="s">
        <v>538</v>
      </c>
      <c r="X84" s="241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42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51">
        <v>522</v>
      </c>
      <c r="T85" s="39">
        <v>200</v>
      </c>
      <c r="W85" s="241"/>
      <c r="X85" s="241"/>
    </row>
    <row r="86" spans="1:29" ht="14.45" x14ac:dyDescent="0.3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25">
        <v>8028315533</v>
      </c>
      <c r="G86" s="39">
        <v>175</v>
      </c>
      <c r="H86" s="39"/>
      <c r="I86" s="39">
        <v>150</v>
      </c>
      <c r="J86" s="139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51">
        <v>522</v>
      </c>
      <c r="T86" s="39">
        <v>175</v>
      </c>
      <c r="W86" t="s">
        <v>539</v>
      </c>
      <c r="X86">
        <f>Y71</f>
        <v>7182988103</v>
      </c>
    </row>
    <row r="87" spans="1:29" ht="14.45" x14ac:dyDescent="0.3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9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51">
        <v>522</v>
      </c>
      <c r="T87" s="39">
        <v>200</v>
      </c>
    </row>
    <row r="88" spans="1:29" ht="14.45" x14ac:dyDescent="0.3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40">
        <v>8028322339</v>
      </c>
      <c r="G88" s="141">
        <v>175</v>
      </c>
      <c r="H88" s="39"/>
      <c r="I88" s="39">
        <v>150</v>
      </c>
      <c r="J88" s="144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51">
        <v>522</v>
      </c>
      <c r="T88" s="39">
        <v>200</v>
      </c>
    </row>
    <row r="89" spans="1:29" ht="14.45" x14ac:dyDescent="0.3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40">
        <v>8028322322</v>
      </c>
      <c r="G89" s="141">
        <v>250</v>
      </c>
      <c r="H89" s="39"/>
      <c r="I89" s="39">
        <v>200</v>
      </c>
      <c r="J89" s="144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51">
        <v>522</v>
      </c>
      <c r="T89" s="39">
        <v>200</v>
      </c>
    </row>
    <row r="90" spans="1:29" ht="14.45" x14ac:dyDescent="0.3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40">
        <v>8028323603</v>
      </c>
      <c r="G90" s="141">
        <v>175</v>
      </c>
      <c r="H90" s="39"/>
      <c r="I90" s="39">
        <v>150</v>
      </c>
      <c r="J90" s="144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51">
        <v>542</v>
      </c>
      <c r="T90" s="39">
        <v>200</v>
      </c>
    </row>
    <row r="91" spans="1:29" ht="14.45" x14ac:dyDescent="0.3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40">
        <v>8028333015</v>
      </c>
      <c r="G91" s="141">
        <v>250</v>
      </c>
      <c r="H91" s="39"/>
      <c r="I91" s="39">
        <v>200</v>
      </c>
      <c r="J91" s="144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51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ht="14.45" x14ac:dyDescent="0.3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40">
        <v>8028333043</v>
      </c>
      <c r="G92" s="141">
        <v>250</v>
      </c>
      <c r="H92" s="39"/>
      <c r="I92" s="39">
        <v>200</v>
      </c>
      <c r="J92" s="144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51">
        <v>527</v>
      </c>
      <c r="T92" s="39">
        <v>150</v>
      </c>
      <c r="V92" s="1"/>
      <c r="AA92" s="145"/>
      <c r="AB92" s="167"/>
      <c r="AC92" s="167"/>
    </row>
    <row r="93" spans="1:29" ht="14.45" x14ac:dyDescent="0.3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40">
        <v>8028333049</v>
      </c>
      <c r="G93" s="141">
        <v>175</v>
      </c>
      <c r="H93" s="39"/>
      <c r="I93" s="39">
        <v>150</v>
      </c>
      <c r="J93" s="144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51">
        <v>527</v>
      </c>
      <c r="T93" s="39">
        <v>150</v>
      </c>
      <c r="V93" s="1"/>
      <c r="AB93" s="167"/>
      <c r="AC93" s="167"/>
    </row>
    <row r="94" spans="1:29" ht="14.45" x14ac:dyDescent="0.3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7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51">
        <v>546</v>
      </c>
      <c r="T94" s="39">
        <v>200</v>
      </c>
      <c r="V94" s="1"/>
      <c r="AB94" s="167"/>
      <c r="AC94" s="167"/>
    </row>
    <row r="95" spans="1:29" ht="14.45" x14ac:dyDescent="0.3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40">
        <v>8028333062</v>
      </c>
      <c r="G95" s="141">
        <v>175</v>
      </c>
      <c r="H95" s="39"/>
      <c r="I95" s="39">
        <v>150</v>
      </c>
      <c r="J95" s="144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51">
        <v>546</v>
      </c>
      <c r="T95" s="39">
        <v>200</v>
      </c>
      <c r="V95" s="1"/>
      <c r="AB95" s="167"/>
      <c r="AC95" s="167"/>
    </row>
    <row r="96" spans="1:29" ht="14.45" x14ac:dyDescent="0.3">
      <c r="A96" s="37"/>
      <c r="B96" s="38"/>
      <c r="C96" s="38"/>
      <c r="D96" s="38"/>
      <c r="E96" s="38"/>
      <c r="F96" s="38"/>
      <c r="G96" s="39"/>
      <c r="H96" s="39"/>
      <c r="I96" s="39"/>
      <c r="J96" s="82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51">
        <v>546</v>
      </c>
      <c r="T96" s="39">
        <v>150</v>
      </c>
      <c r="V96" s="1"/>
      <c r="AB96" s="167"/>
      <c r="AC96" s="167"/>
    </row>
    <row r="97" spans="1:29" ht="14.45" x14ac:dyDescent="0.3">
      <c r="A97" s="37"/>
      <c r="B97" s="38"/>
      <c r="C97" s="38"/>
      <c r="D97" s="38"/>
      <c r="E97" s="38"/>
      <c r="F97" s="38"/>
      <c r="G97" s="39"/>
      <c r="H97" s="39"/>
      <c r="I97" s="39"/>
      <c r="J97" s="82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51">
        <v>546</v>
      </c>
      <c r="T97" s="39">
        <v>150</v>
      </c>
      <c r="V97" s="1"/>
      <c r="AB97" s="167"/>
      <c r="AC97" s="167"/>
    </row>
    <row r="98" spans="1:29" ht="14.45" x14ac:dyDescent="0.3">
      <c r="A98" s="37"/>
      <c r="B98" s="38"/>
      <c r="C98" s="38"/>
      <c r="D98" s="38"/>
      <c r="E98" s="38"/>
      <c r="F98" s="38"/>
      <c r="G98" s="39"/>
      <c r="H98" s="39"/>
      <c r="I98" s="39"/>
      <c r="J98" s="82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7">
        <v>27183818</v>
      </c>
      <c r="R98" s="39">
        <v>175</v>
      </c>
      <c r="S98" s="151">
        <v>542</v>
      </c>
      <c r="T98" s="39">
        <v>150</v>
      </c>
      <c r="V98" s="1"/>
      <c r="AB98" s="167"/>
      <c r="AC98" s="167"/>
    </row>
    <row r="99" spans="1:29" ht="14.45" x14ac:dyDescent="0.3">
      <c r="A99" s="37"/>
      <c r="B99" s="38"/>
      <c r="C99" s="38"/>
      <c r="D99" s="38"/>
      <c r="E99" s="38"/>
      <c r="F99" s="38"/>
      <c r="G99" s="39"/>
      <c r="H99" s="39"/>
      <c r="I99" s="39"/>
      <c r="J99" s="82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51">
        <v>542</v>
      </c>
      <c r="T99" s="39">
        <v>150</v>
      </c>
      <c r="V99" s="1"/>
      <c r="AB99" s="167"/>
      <c r="AC99" s="167"/>
    </row>
    <row r="100" spans="1:29" ht="14.45" x14ac:dyDescent="0.3">
      <c r="A100" s="37"/>
      <c r="B100" s="38"/>
      <c r="C100" s="38"/>
      <c r="D100" s="38"/>
      <c r="E100" s="38"/>
      <c r="F100" s="38"/>
      <c r="G100" s="39"/>
      <c r="H100" s="39"/>
      <c r="I100" s="39"/>
      <c r="J100" s="82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51">
        <v>542</v>
      </c>
      <c r="T100" s="39">
        <v>200</v>
      </c>
      <c r="V100" s="1"/>
      <c r="AB100" s="167"/>
      <c r="AC100" s="167"/>
    </row>
    <row r="101" spans="1:29" ht="14.45" x14ac:dyDescent="0.3">
      <c r="A101" s="37"/>
      <c r="B101" s="38"/>
      <c r="C101" s="38"/>
      <c r="D101" s="38"/>
      <c r="E101" s="38"/>
      <c r="F101" s="38"/>
      <c r="G101" s="39"/>
      <c r="H101" s="39"/>
      <c r="I101" s="39"/>
      <c r="J101" s="82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51">
        <v>542</v>
      </c>
      <c r="T101" s="39">
        <v>200</v>
      </c>
      <c r="AB101" s="50"/>
      <c r="AC101" s="50"/>
    </row>
    <row r="102" spans="1:29" ht="14.45" x14ac:dyDescent="0.3">
      <c r="A102" s="37"/>
      <c r="B102" s="38"/>
      <c r="C102" s="38"/>
      <c r="D102" s="38"/>
      <c r="E102" s="38"/>
      <c r="F102" s="38"/>
      <c r="G102" s="39"/>
      <c r="H102" s="39"/>
      <c r="I102" s="39"/>
      <c r="J102" s="82"/>
      <c r="L102" s="37"/>
      <c r="M102" s="38"/>
      <c r="N102" s="38"/>
      <c r="O102" s="38"/>
      <c r="P102" s="38"/>
      <c r="Q102" s="38"/>
      <c r="R102" s="39"/>
      <c r="S102" s="151"/>
      <c r="T102" s="39"/>
    </row>
    <row r="103" spans="1:29" ht="14.45" x14ac:dyDescent="0.3">
      <c r="A103" s="37"/>
      <c r="B103" s="38"/>
      <c r="C103" s="38"/>
      <c r="D103" s="38"/>
      <c r="E103" s="38"/>
      <c r="F103" s="38"/>
      <c r="G103" s="39"/>
      <c r="H103" s="39"/>
      <c r="I103" s="39"/>
      <c r="J103" s="82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ht="14.45" x14ac:dyDescent="0.3">
      <c r="A104" s="37"/>
      <c r="B104" s="38"/>
      <c r="C104" s="38"/>
      <c r="D104" s="38"/>
      <c r="E104" s="38"/>
      <c r="F104" s="38"/>
      <c r="G104" s="39"/>
      <c r="H104" s="39"/>
      <c r="I104" s="39"/>
      <c r="J104" s="82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ht="14.45" x14ac:dyDescent="0.3">
      <c r="A105" s="37"/>
      <c r="B105" s="38"/>
      <c r="C105" s="38"/>
      <c r="D105" s="38"/>
      <c r="E105" s="38"/>
      <c r="F105" s="38"/>
      <c r="G105" s="39"/>
      <c r="H105" s="39"/>
      <c r="I105" s="39"/>
      <c r="J105" s="82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ht="14.45" x14ac:dyDescent="0.3">
      <c r="A106" s="37"/>
      <c r="B106" s="38"/>
      <c r="C106" s="38"/>
      <c r="D106" s="38"/>
      <c r="E106" s="38"/>
      <c r="F106" s="38"/>
      <c r="G106" s="39"/>
      <c r="H106" s="39"/>
      <c r="I106" s="39"/>
      <c r="J106" s="82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ht="14.45" x14ac:dyDescent="0.3">
      <c r="A107" s="37"/>
      <c r="B107" s="38"/>
      <c r="C107" s="38"/>
      <c r="D107" s="38"/>
      <c r="E107" s="38"/>
      <c r="F107" s="38"/>
      <c r="G107" s="39"/>
      <c r="H107" s="39"/>
      <c r="I107" s="39"/>
      <c r="J107" s="82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ht="14.45" x14ac:dyDescent="0.3">
      <c r="A108" s="37"/>
      <c r="B108" s="38"/>
      <c r="C108" s="38"/>
      <c r="D108" s="38"/>
      <c r="E108" s="38"/>
      <c r="F108" s="38"/>
      <c r="G108" s="39"/>
      <c r="H108" s="39"/>
      <c r="I108" s="39"/>
      <c r="J108" s="82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ht="14.45" x14ac:dyDescent="0.3">
      <c r="A109" s="37"/>
      <c r="B109" s="38"/>
      <c r="C109" s="38"/>
      <c r="D109" s="38"/>
      <c r="E109" s="38"/>
      <c r="F109" s="38"/>
      <c r="G109" s="39"/>
      <c r="H109" s="39"/>
      <c r="I109" s="39"/>
      <c r="J109" s="82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ht="14.45" x14ac:dyDescent="0.3">
      <c r="A110" s="37"/>
      <c r="B110" s="37"/>
      <c r="C110" s="37"/>
      <c r="D110" s="37"/>
      <c r="E110" s="37"/>
      <c r="F110" s="38"/>
      <c r="G110" s="39"/>
      <c r="H110" s="39"/>
      <c r="I110" s="39"/>
      <c r="J110" s="82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ht="14.45" x14ac:dyDescent="0.3">
      <c r="A111" s="37"/>
      <c r="B111" s="38"/>
      <c r="C111" s="38"/>
      <c r="D111" s="38"/>
      <c r="E111" s="38"/>
      <c r="F111" s="38"/>
      <c r="G111" s="39"/>
      <c r="H111" s="39"/>
      <c r="I111" s="39"/>
      <c r="J111" s="82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ht="14.45" x14ac:dyDescent="0.3">
      <c r="A112" s="37"/>
      <c r="B112" s="37"/>
      <c r="C112" s="37"/>
      <c r="D112" s="37"/>
      <c r="E112" s="37"/>
      <c r="F112" s="38"/>
      <c r="G112" s="39"/>
      <c r="H112" s="39"/>
      <c r="I112" s="39"/>
      <c r="J112" s="82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ht="14.45" x14ac:dyDescent="0.3">
      <c r="A113" s="37"/>
      <c r="B113" s="38"/>
      <c r="C113" s="38"/>
      <c r="D113" s="38"/>
      <c r="E113" s="38"/>
      <c r="F113" s="38"/>
      <c r="G113" s="39"/>
      <c r="H113" s="39"/>
      <c r="I113" s="39"/>
      <c r="J113" s="82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ht="14.45" x14ac:dyDescent="0.3">
      <c r="A114" s="37"/>
      <c r="B114" s="38"/>
      <c r="C114" s="38"/>
      <c r="D114" s="38"/>
      <c r="E114" s="38"/>
      <c r="F114" s="38"/>
      <c r="G114" s="39"/>
      <c r="H114" s="39"/>
      <c r="I114" s="39"/>
      <c r="J114" s="82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ht="14.45" x14ac:dyDescent="0.3">
      <c r="A115" s="37"/>
      <c r="B115" s="38"/>
      <c r="C115" s="38"/>
      <c r="D115" s="38"/>
      <c r="E115" s="38"/>
      <c r="F115" s="38"/>
      <c r="G115" s="39"/>
      <c r="H115" s="39"/>
      <c r="I115" s="39"/>
      <c r="J115" s="82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ht="14.45" x14ac:dyDescent="0.3">
      <c r="A116" s="37"/>
      <c r="B116" s="38"/>
      <c r="C116" s="38"/>
      <c r="D116" s="38"/>
      <c r="E116" s="38"/>
      <c r="F116" s="38"/>
      <c r="G116" s="39"/>
      <c r="H116" s="39"/>
      <c r="I116" s="39"/>
      <c r="J116" s="82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ht="14.45" x14ac:dyDescent="0.3">
      <c r="A117" s="37"/>
      <c r="B117" s="38"/>
      <c r="C117" s="38"/>
      <c r="D117" s="38"/>
      <c r="E117" s="38"/>
      <c r="F117" s="38"/>
      <c r="G117" s="39"/>
      <c r="H117" s="39"/>
      <c r="I117" s="39"/>
      <c r="J117" s="82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ht="14.45" x14ac:dyDescent="0.3">
      <c r="A118" s="37"/>
      <c r="B118" s="38"/>
      <c r="C118" s="38"/>
      <c r="D118" s="38"/>
      <c r="E118" s="38"/>
      <c r="F118" s="38"/>
      <c r="G118" s="39"/>
      <c r="H118" s="39"/>
      <c r="I118" s="39"/>
      <c r="J118" s="82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ht="14.45" x14ac:dyDescent="0.3">
      <c r="A119" s="37"/>
      <c r="B119" s="38"/>
      <c r="C119" s="38"/>
      <c r="D119" s="38"/>
      <c r="E119" s="38"/>
      <c r="F119" s="38"/>
      <c r="G119" s="39"/>
      <c r="H119" s="39"/>
      <c r="I119" s="39"/>
      <c r="J119" s="82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ht="14.45" x14ac:dyDescent="0.3">
      <c r="A120" s="7"/>
      <c r="B120" s="8"/>
      <c r="C120" s="8"/>
      <c r="D120" s="8"/>
      <c r="E120" s="8"/>
      <c r="F120" s="8"/>
      <c r="G120" s="14"/>
      <c r="H120" s="14"/>
      <c r="I120" s="14"/>
      <c r="J120" s="81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ht="14.45" x14ac:dyDescent="0.3">
      <c r="A121" s="7"/>
      <c r="B121" s="8"/>
      <c r="C121" s="8"/>
      <c r="D121" s="8"/>
      <c r="E121" s="8"/>
      <c r="F121" s="8"/>
      <c r="G121" s="14"/>
      <c r="H121" s="14"/>
      <c r="I121" s="14"/>
      <c r="J121" s="81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ht="14.45" x14ac:dyDescent="0.3">
      <c r="A122" s="28"/>
      <c r="B122" s="8"/>
      <c r="C122" s="8"/>
      <c r="D122" s="8"/>
      <c r="E122" s="8"/>
      <c r="F122" s="8"/>
      <c r="G122" s="14"/>
      <c r="H122" s="14"/>
      <c r="I122" s="14"/>
      <c r="J122" s="81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ht="14.45" x14ac:dyDescent="0.3">
      <c r="A123" s="28"/>
      <c r="B123" s="8"/>
      <c r="C123" s="8"/>
      <c r="D123" s="8"/>
      <c r="E123" s="8"/>
      <c r="F123" s="8"/>
      <c r="G123" s="14"/>
      <c r="H123" s="14"/>
      <c r="I123" s="14"/>
      <c r="J123" s="81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ht="14.45" x14ac:dyDescent="0.3">
      <c r="A124" s="28"/>
      <c r="B124" s="8"/>
      <c r="C124" s="8"/>
      <c r="D124" s="8"/>
      <c r="E124" s="8"/>
      <c r="F124" s="8"/>
      <c r="G124" s="14"/>
      <c r="H124" s="14"/>
      <c r="I124" s="14"/>
      <c r="J124" s="81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ht="14.45" x14ac:dyDescent="0.3">
      <c r="A125" s="28"/>
      <c r="B125" s="8"/>
      <c r="C125" s="8"/>
      <c r="D125" s="8"/>
      <c r="E125" s="8"/>
      <c r="F125" s="8"/>
      <c r="G125" s="14"/>
      <c r="H125" s="14"/>
      <c r="I125" s="14"/>
      <c r="J125" s="81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ht="14.45" x14ac:dyDescent="0.3">
      <c r="A126" s="28"/>
      <c r="B126" s="8"/>
      <c r="C126" s="8"/>
      <c r="D126" s="8"/>
      <c r="E126" s="8"/>
      <c r="F126" s="8"/>
      <c r="G126" s="14"/>
      <c r="H126" s="14"/>
      <c r="I126" s="14"/>
      <c r="J126" s="81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ht="14.45" x14ac:dyDescent="0.3">
      <c r="A127" s="28"/>
      <c r="B127" s="8"/>
      <c r="C127" s="8"/>
      <c r="D127" s="8"/>
      <c r="E127" s="8"/>
      <c r="F127" s="8"/>
      <c r="G127" s="14"/>
      <c r="H127" s="14"/>
      <c r="I127" s="14"/>
      <c r="J127" s="81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ht="14.45" x14ac:dyDescent="0.3">
      <c r="A128" s="8"/>
      <c r="B128" s="8"/>
      <c r="C128" s="8"/>
      <c r="D128" s="8"/>
      <c r="E128" s="8"/>
      <c r="F128" s="8"/>
      <c r="G128" s="14"/>
      <c r="H128" s="14"/>
      <c r="I128" s="14"/>
      <c r="J128" s="81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ht="14.45" x14ac:dyDescent="0.3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83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ht="14.45" x14ac:dyDescent="0.3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81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ht="14.45" x14ac:dyDescent="0.3">
      <c r="A131" s="8"/>
      <c r="B131" s="8"/>
      <c r="C131" s="8"/>
      <c r="D131" s="8"/>
      <c r="E131" s="243" t="s">
        <v>18</v>
      </c>
      <c r="F131" s="244"/>
      <c r="G131" s="244"/>
      <c r="H131" s="245"/>
      <c r="I131" s="30">
        <f>G130-I129</f>
        <v>606</v>
      </c>
      <c r="J131" s="84"/>
      <c r="L131" s="8"/>
      <c r="M131" s="8"/>
      <c r="N131" s="8"/>
      <c r="O131" s="8"/>
      <c r="P131" s="243" t="s">
        <v>18</v>
      </c>
      <c r="Q131" s="244"/>
      <c r="R131" s="244"/>
      <c r="S131" s="245"/>
      <c r="T131" s="30">
        <f>R130-T129</f>
        <v>996.75</v>
      </c>
    </row>
    <row r="132" spans="1:20" ht="14.45" x14ac:dyDescent="0.3">
      <c r="A132" s="8"/>
      <c r="B132" s="8"/>
      <c r="C132" s="8"/>
      <c r="D132" s="8"/>
      <c r="E132" s="8"/>
      <c r="F132" s="8"/>
      <c r="G132" s="14"/>
      <c r="H132" s="14"/>
      <c r="I132" s="14"/>
      <c r="J132" s="81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ht="14.45" x14ac:dyDescent="0.3">
      <c r="G133" s="36"/>
      <c r="H133" s="36"/>
    </row>
    <row r="137" spans="1:20" ht="25.9" x14ac:dyDescent="0.5">
      <c r="C137" s="242" t="s">
        <v>97</v>
      </c>
      <c r="D137" s="242"/>
      <c r="E137" s="242"/>
      <c r="N137" s="242" t="s">
        <v>91</v>
      </c>
      <c r="O137" s="242"/>
      <c r="P137" s="242"/>
    </row>
    <row r="138" spans="1:20" ht="14.45" x14ac:dyDescent="0.3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80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7">
        <v>542</v>
      </c>
      <c r="I139" s="14">
        <v>150</v>
      </c>
      <c r="J139" s="81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205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7">
        <v>542</v>
      </c>
      <c r="I140" s="14">
        <v>150</v>
      </c>
      <c r="J140" s="81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203">
        <v>8028575842</v>
      </c>
      <c r="R140" s="14">
        <v>250</v>
      </c>
      <c r="S140" s="205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7">
        <v>542</v>
      </c>
      <c r="I141" s="14">
        <v>150</v>
      </c>
      <c r="J141" s="81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203">
        <v>8028576599</v>
      </c>
      <c r="R141" s="14">
        <v>175</v>
      </c>
      <c r="S141" s="205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7">
        <v>542</v>
      </c>
      <c r="I142" s="14">
        <v>150</v>
      </c>
      <c r="J142" s="81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203">
        <v>8028585389</v>
      </c>
      <c r="R142" s="14">
        <v>250</v>
      </c>
      <c r="S142" s="205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8">
        <v>546</v>
      </c>
      <c r="I143" s="39">
        <v>200</v>
      </c>
      <c r="J143" s="82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203">
        <v>8028585338</v>
      </c>
      <c r="R143" s="39">
        <v>250</v>
      </c>
      <c r="S143" s="205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8">
        <v>546</v>
      </c>
      <c r="I144" s="39">
        <v>200</v>
      </c>
      <c r="J144" s="82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7">
        <v>8058593279</v>
      </c>
      <c r="R144" s="208">
        <v>175</v>
      </c>
      <c r="S144" s="151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8">
        <v>546</v>
      </c>
      <c r="I145" s="39">
        <v>200</v>
      </c>
      <c r="J145" s="82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7">
        <v>8028593197</v>
      </c>
      <c r="R145" s="208">
        <v>250</v>
      </c>
      <c r="S145" s="151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9">
        <v>552</v>
      </c>
      <c r="I146" s="39">
        <v>200</v>
      </c>
      <c r="J146" s="82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7">
        <v>8028593170</v>
      </c>
      <c r="R146" s="208">
        <v>250</v>
      </c>
      <c r="S146" s="151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8">
        <v>546</v>
      </c>
      <c r="I147" s="39">
        <v>200</v>
      </c>
      <c r="J147" s="82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7">
        <v>8028593252</v>
      </c>
      <c r="R147" s="208">
        <v>175</v>
      </c>
      <c r="S147" s="151">
        <v>591</v>
      </c>
      <c r="T147" s="39">
        <v>150</v>
      </c>
      <c r="V147" s="1"/>
      <c r="AB147" s="167"/>
      <c r="AC147" s="191"/>
      <c r="AD147" s="167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8">
        <v>546</v>
      </c>
      <c r="I148" s="39">
        <v>200</v>
      </c>
      <c r="J148" s="82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7">
        <v>8028598883</v>
      </c>
      <c r="R148" s="208">
        <v>250</v>
      </c>
      <c r="S148" s="151">
        <v>591</v>
      </c>
      <c r="T148" s="39">
        <v>200</v>
      </c>
      <c r="V148" s="1"/>
      <c r="AB148" s="167"/>
      <c r="AC148" s="192"/>
      <c r="AD148" s="167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51">
        <v>552</v>
      </c>
      <c r="I149" s="39">
        <f t="shared" ref="I149:I153" si="0">IF(G149=175,150,IF(G149=250,200,0))</f>
        <v>200</v>
      </c>
      <c r="J149" s="82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7">
        <v>8028598863</v>
      </c>
      <c r="R149" s="208">
        <v>250</v>
      </c>
      <c r="S149" s="151">
        <v>591</v>
      </c>
      <c r="T149" s="39">
        <v>200</v>
      </c>
      <c r="V149" s="1"/>
      <c r="AB149" s="167"/>
      <c r="AC149" s="193"/>
      <c r="AD149" s="167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90">
        <v>552</v>
      </c>
      <c r="I150" s="39">
        <f t="shared" si="0"/>
        <v>150</v>
      </c>
      <c r="J150" s="82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7">
        <v>8028598825</v>
      </c>
      <c r="R150" s="208">
        <v>250</v>
      </c>
      <c r="S150" s="151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202" t="s">
        <v>606</v>
      </c>
      <c r="I151" s="39">
        <f>IF(G151=175,150,IF(G151=250,200,0))</f>
        <v>200</v>
      </c>
      <c r="J151" s="82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7">
        <v>8028598936</v>
      </c>
      <c r="R151" s="208">
        <v>175</v>
      </c>
      <c r="S151" s="151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202" t="s">
        <v>607</v>
      </c>
      <c r="I152" s="39">
        <f t="shared" si="0"/>
        <v>200</v>
      </c>
      <c r="J152" s="82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7">
        <v>8028598913</v>
      </c>
      <c r="R152" s="208">
        <v>175</v>
      </c>
      <c r="S152" s="151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202" t="s">
        <v>606</v>
      </c>
      <c r="I153" s="39">
        <f t="shared" si="0"/>
        <v>150</v>
      </c>
      <c r="J153" s="82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7">
        <v>8028598961</v>
      </c>
      <c r="R153" s="208">
        <v>175</v>
      </c>
      <c r="S153" s="151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202" t="s">
        <v>606</v>
      </c>
      <c r="I154" s="39">
        <f>IF(G154=175,150,IF(G154=250,200,0))</f>
        <v>150</v>
      </c>
      <c r="J154" s="82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14">
        <v>8028608674</v>
      </c>
      <c r="R154" s="213">
        <v>250</v>
      </c>
      <c r="S154" s="151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202" t="s">
        <v>606</v>
      </c>
      <c r="I155" s="39">
        <f t="shared" ref="I155:I195" si="1">IF(G155=175,150,IF(G155=250,200,0))</f>
        <v>150</v>
      </c>
      <c r="J155" s="82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7">
        <v>8028608656</v>
      </c>
      <c r="R155" s="208">
        <v>250</v>
      </c>
      <c r="S155" s="151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202" t="s">
        <v>606</v>
      </c>
      <c r="I156" s="39">
        <f t="shared" si="1"/>
        <v>150</v>
      </c>
      <c r="J156" s="82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7">
        <v>8028608716</v>
      </c>
      <c r="R156" s="208">
        <v>175</v>
      </c>
      <c r="S156" s="151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202" t="s">
        <v>606</v>
      </c>
      <c r="I157" s="39">
        <f t="shared" si="1"/>
        <v>200</v>
      </c>
      <c r="J157" s="82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13">
        <v>250</v>
      </c>
      <c r="S157" s="151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202" t="s">
        <v>606</v>
      </c>
      <c r="I158" s="39">
        <f t="shared" si="1"/>
        <v>150</v>
      </c>
      <c r="J158" s="82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13">
        <v>250</v>
      </c>
      <c r="S158" s="151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202" t="s">
        <v>606</v>
      </c>
      <c r="I159" s="39">
        <f t="shared" si="1"/>
        <v>200</v>
      </c>
      <c r="J159" s="82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13">
        <v>175</v>
      </c>
      <c r="S159" s="151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202" t="s">
        <v>606</v>
      </c>
      <c r="I160" s="39">
        <f t="shared" si="1"/>
        <v>150</v>
      </c>
      <c r="J160" s="82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13">
        <v>250</v>
      </c>
      <c r="S160" s="151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202" t="s">
        <v>606</v>
      </c>
      <c r="I161" s="39">
        <f t="shared" si="1"/>
        <v>150</v>
      </c>
      <c r="J161" s="82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13">
        <v>250</v>
      </c>
      <c r="S161" s="151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202" t="s">
        <v>606</v>
      </c>
      <c r="I162" s="39">
        <f t="shared" si="1"/>
        <v>200</v>
      </c>
      <c r="J162" s="82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13">
        <v>250</v>
      </c>
      <c r="S162" s="151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202" t="s">
        <v>606</v>
      </c>
      <c r="I163" s="39">
        <f t="shared" si="1"/>
        <v>200</v>
      </c>
      <c r="J163" s="82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13">
        <v>175</v>
      </c>
      <c r="S163" s="151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202" t="s">
        <v>606</v>
      </c>
      <c r="I164" s="39">
        <f t="shared" si="1"/>
        <v>200</v>
      </c>
      <c r="J164" s="82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13">
        <v>175</v>
      </c>
      <c r="S164" s="151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202" t="s">
        <v>606</v>
      </c>
      <c r="I165" s="39">
        <f t="shared" si="1"/>
        <v>150</v>
      </c>
      <c r="J165" s="82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13">
        <v>175</v>
      </c>
      <c r="S165" s="151">
        <v>603</v>
      </c>
      <c r="T165" s="39">
        <v>150</v>
      </c>
      <c r="V165" s="277"/>
      <c r="W165" s="277"/>
      <c r="X165" s="277"/>
      <c r="Y165" s="277"/>
      <c r="Z165" s="277"/>
      <c r="AA165" s="277"/>
      <c r="AB165" s="277"/>
      <c r="AC165" s="277"/>
      <c r="AD165" s="277"/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202" t="s">
        <v>606</v>
      </c>
      <c r="I166" s="39">
        <f t="shared" si="1"/>
        <v>150</v>
      </c>
      <c r="J166" s="82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13">
        <v>250</v>
      </c>
      <c r="S166" s="151">
        <v>603</v>
      </c>
      <c r="T166" s="39">
        <v>200</v>
      </c>
      <c r="V166" s="277"/>
      <c r="W166" s="277"/>
      <c r="X166" s="277"/>
      <c r="Y166" s="277"/>
      <c r="Z166" s="277"/>
      <c r="AA166" s="277"/>
      <c r="AB166" s="277"/>
      <c r="AC166" s="277"/>
      <c r="AD166" s="277"/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204" t="s">
        <v>628</v>
      </c>
      <c r="I167" s="39">
        <f t="shared" si="1"/>
        <v>200</v>
      </c>
      <c r="J167" s="82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13">
        <v>175</v>
      </c>
      <c r="S167" s="151">
        <v>603</v>
      </c>
      <c r="T167" s="39">
        <v>150</v>
      </c>
      <c r="V167" s="277"/>
      <c r="W167" s="277"/>
      <c r="X167" s="277"/>
      <c r="Y167" s="277"/>
      <c r="Z167" s="277"/>
      <c r="AA167" s="277"/>
      <c r="AB167" s="277"/>
      <c r="AC167" s="277"/>
      <c r="AD167" s="277"/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204" t="s">
        <v>628</v>
      </c>
      <c r="I168" s="39">
        <f t="shared" si="1"/>
        <v>200</v>
      </c>
      <c r="J168" s="82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13">
        <v>250</v>
      </c>
      <c r="S168" s="151">
        <v>603</v>
      </c>
      <c r="T168" s="39">
        <v>200</v>
      </c>
      <c r="V168" s="278"/>
      <c r="W168" s="278"/>
      <c r="X168" s="278"/>
      <c r="Y168" s="278"/>
      <c r="Z168" s="278"/>
      <c r="AA168" s="278"/>
      <c r="AB168" s="278"/>
      <c r="AC168" s="278"/>
      <c r="AD168" s="278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90"/>
      <c r="I169" s="39">
        <f t="shared" si="1"/>
        <v>0</v>
      </c>
      <c r="J169" s="82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76">
        <v>8028645919</v>
      </c>
      <c r="R169" s="39">
        <v>250</v>
      </c>
      <c r="S169" s="151">
        <v>611</v>
      </c>
      <c r="T169" s="39">
        <f>IF(R169=250,200,IF(R169=175,150,0))</f>
        <v>200</v>
      </c>
      <c r="V169" s="279"/>
      <c r="W169" s="277"/>
      <c r="X169" s="277"/>
      <c r="Y169" s="277"/>
      <c r="Z169" s="277"/>
      <c r="AA169" s="280"/>
      <c r="AB169" s="167"/>
      <c r="AC169" s="192"/>
      <c r="AD169" s="167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90"/>
      <c r="I170" s="39">
        <f t="shared" si="1"/>
        <v>0</v>
      </c>
      <c r="J170" s="82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7">
        <v>8028645929</v>
      </c>
      <c r="R170" s="39">
        <v>250</v>
      </c>
      <c r="S170" s="151">
        <v>611</v>
      </c>
      <c r="T170" s="39">
        <f>IF(R170=250,200,IF(R170=175,150,0))</f>
        <v>200</v>
      </c>
      <c r="V170" s="279"/>
      <c r="W170" s="277"/>
      <c r="X170" s="277"/>
      <c r="Y170" s="277"/>
      <c r="Z170" s="277"/>
      <c r="AA170" s="280"/>
      <c r="AB170" s="167"/>
      <c r="AC170" s="192"/>
      <c r="AD170" s="167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90"/>
      <c r="I171" s="39">
        <f t="shared" si="1"/>
        <v>0</v>
      </c>
      <c r="J171" s="82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7">
        <v>8028645935</v>
      </c>
      <c r="R171" s="39">
        <v>175</v>
      </c>
      <c r="S171" s="151">
        <v>611</v>
      </c>
      <c r="T171" s="39">
        <f t="shared" ref="T171:T186" si="2">IF(R171=250,200,IF(R171=175,150,0))</f>
        <v>150</v>
      </c>
      <c r="V171" s="279"/>
      <c r="W171" s="277"/>
      <c r="X171" s="277"/>
      <c r="Y171" s="277"/>
      <c r="Z171" s="277"/>
      <c r="AA171" s="280"/>
      <c r="AB171" s="167"/>
      <c r="AC171" s="192"/>
      <c r="AD171" s="167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90"/>
      <c r="I172" s="39">
        <f t="shared" si="1"/>
        <v>0</v>
      </c>
      <c r="J172" s="82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7">
        <v>8028645952</v>
      </c>
      <c r="R172" s="39">
        <v>175</v>
      </c>
      <c r="S172" s="151">
        <v>611</v>
      </c>
      <c r="T172" s="39">
        <f t="shared" si="2"/>
        <v>150</v>
      </c>
      <c r="V172" s="279"/>
      <c r="W172" s="277"/>
      <c r="X172" s="277"/>
      <c r="Y172" s="277"/>
      <c r="Z172" s="277"/>
      <c r="AA172" s="280"/>
      <c r="AB172" s="167"/>
      <c r="AC172" s="192"/>
      <c r="AD172" s="167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90"/>
      <c r="I173" s="39">
        <f t="shared" si="1"/>
        <v>0</v>
      </c>
      <c r="J173" s="82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76">
        <v>8028652070</v>
      </c>
      <c r="R173" s="39">
        <v>250</v>
      </c>
      <c r="S173" s="151">
        <v>611</v>
      </c>
      <c r="T173" s="39">
        <f t="shared" si="2"/>
        <v>200</v>
      </c>
      <c r="V173" s="279"/>
      <c r="W173" s="277"/>
      <c r="X173" s="277"/>
      <c r="Y173" s="277"/>
      <c r="Z173" s="277"/>
      <c r="AA173" s="280"/>
      <c r="AB173" s="167"/>
      <c r="AC173" s="192"/>
      <c r="AD173" s="167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90"/>
      <c r="I174" s="39">
        <f t="shared" si="1"/>
        <v>0</v>
      </c>
      <c r="J174" s="82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76">
        <v>8028652089</v>
      </c>
      <c r="R174" s="39">
        <v>175</v>
      </c>
      <c r="S174" s="151">
        <v>611</v>
      </c>
      <c r="T174" s="39">
        <f t="shared" si="2"/>
        <v>150</v>
      </c>
      <c r="V174" s="279"/>
      <c r="W174" s="277"/>
      <c r="X174" s="277"/>
      <c r="Y174" s="277"/>
      <c r="Z174" s="277"/>
      <c r="AA174" s="280"/>
      <c r="AB174" s="167"/>
      <c r="AC174" s="192"/>
      <c r="AD174" s="167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90"/>
      <c r="I175" s="39">
        <f t="shared" si="1"/>
        <v>0</v>
      </c>
      <c r="J175" s="82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76">
        <v>8028652080</v>
      </c>
      <c r="R175" s="39">
        <v>250</v>
      </c>
      <c r="S175" s="151">
        <v>611</v>
      </c>
      <c r="T175" s="39">
        <f t="shared" si="2"/>
        <v>200</v>
      </c>
      <c r="V175" s="279"/>
      <c r="W175" s="277"/>
      <c r="X175" s="277"/>
      <c r="Y175" s="277"/>
      <c r="Z175" s="277"/>
      <c r="AA175" s="280"/>
      <c r="AB175" s="167"/>
      <c r="AC175" s="192"/>
      <c r="AD175" s="167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90"/>
      <c r="I176" s="39">
        <f t="shared" si="1"/>
        <v>0</v>
      </c>
      <c r="J176" s="82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76">
        <v>8028652134</v>
      </c>
      <c r="R176" s="39">
        <v>175</v>
      </c>
      <c r="S176" s="151">
        <v>611</v>
      </c>
      <c r="T176" s="39">
        <f t="shared" si="2"/>
        <v>150</v>
      </c>
      <c r="V176" s="279"/>
      <c r="W176" s="277"/>
      <c r="X176" s="277"/>
      <c r="Y176" s="277"/>
      <c r="Z176" s="277"/>
      <c r="AA176" s="280"/>
      <c r="AB176" s="167"/>
      <c r="AC176" s="192"/>
      <c r="AD176" s="167"/>
    </row>
    <row r="177" spans="1:30" x14ac:dyDescent="0.25">
      <c r="A177" s="37"/>
      <c r="B177" s="38"/>
      <c r="C177" s="38"/>
      <c r="D177" s="38"/>
      <c r="E177" s="38"/>
      <c r="F177" s="38"/>
      <c r="G177" s="39"/>
      <c r="H177" s="190"/>
      <c r="I177" s="39">
        <f t="shared" si="1"/>
        <v>0</v>
      </c>
      <c r="J177" s="82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131</v>
      </c>
      <c r="Q177" s="38">
        <v>8028652599</v>
      </c>
      <c r="R177" s="39">
        <v>175</v>
      </c>
      <c r="S177" s="39"/>
      <c r="T177" s="39">
        <f t="shared" si="2"/>
        <v>150</v>
      </c>
      <c r="V177" s="277"/>
      <c r="W177" s="277"/>
      <c r="X177" s="277"/>
      <c r="Y177" s="277"/>
      <c r="Z177" s="277"/>
      <c r="AA177" s="277"/>
      <c r="AB177" s="277"/>
      <c r="AC177" s="277"/>
      <c r="AD177" s="277"/>
    </row>
    <row r="178" spans="1:30" x14ac:dyDescent="0.25">
      <c r="A178" s="37"/>
      <c r="B178" s="37"/>
      <c r="C178" s="37"/>
      <c r="D178" s="37"/>
      <c r="E178" s="37"/>
      <c r="F178" s="38"/>
      <c r="G178" s="39"/>
      <c r="H178" s="190"/>
      <c r="I178" s="39">
        <f t="shared" si="1"/>
        <v>0</v>
      </c>
      <c r="J178" s="82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38">
        <v>8028662916</v>
      </c>
      <c r="R178" s="39">
        <v>250</v>
      </c>
      <c r="S178" s="39"/>
      <c r="T178" s="39">
        <f t="shared" si="2"/>
        <v>200</v>
      </c>
      <c r="V178" s="277"/>
      <c r="W178" s="277"/>
      <c r="X178" s="277"/>
      <c r="Y178" s="277"/>
      <c r="Z178" s="277"/>
      <c r="AA178" s="277"/>
      <c r="AB178" s="277"/>
      <c r="AC178" s="277"/>
      <c r="AD178" s="277"/>
    </row>
    <row r="179" spans="1:30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82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38">
        <v>8028674203</v>
      </c>
      <c r="R179" s="39">
        <v>250</v>
      </c>
      <c r="S179" s="39"/>
      <c r="T179" s="39">
        <f t="shared" si="2"/>
        <v>200</v>
      </c>
    </row>
    <row r="180" spans="1:30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82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38">
        <v>8028674184</v>
      </c>
      <c r="R180" s="39">
        <v>250</v>
      </c>
      <c r="S180" s="39"/>
      <c r="T180" s="39">
        <f t="shared" si="2"/>
        <v>200</v>
      </c>
    </row>
    <row r="181" spans="1:30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82"/>
      <c r="L181" s="37">
        <v>45110</v>
      </c>
      <c r="M181" s="38" t="s">
        <v>423</v>
      </c>
      <c r="N181" s="38" t="s">
        <v>181</v>
      </c>
      <c r="O181" s="38" t="s">
        <v>612</v>
      </c>
      <c r="P181" s="38" t="s">
        <v>131</v>
      </c>
      <c r="Q181" s="38"/>
      <c r="R181" s="39">
        <v>250</v>
      </c>
      <c r="S181" s="39"/>
      <c r="T181" s="39">
        <f t="shared" si="2"/>
        <v>200</v>
      </c>
    </row>
    <row r="182" spans="1:30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82"/>
      <c r="L182" s="37">
        <v>45110</v>
      </c>
      <c r="M182" s="38" t="s">
        <v>23</v>
      </c>
      <c r="N182" s="38" t="s">
        <v>109</v>
      </c>
      <c r="O182" s="38" t="s">
        <v>612</v>
      </c>
      <c r="P182" s="38" t="s">
        <v>131</v>
      </c>
      <c r="Q182" s="38"/>
      <c r="R182" s="39">
        <v>250</v>
      </c>
      <c r="S182" s="39"/>
      <c r="T182" s="39">
        <f t="shared" si="2"/>
        <v>200</v>
      </c>
    </row>
    <row r="183" spans="1:30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82"/>
      <c r="L183" s="37">
        <v>45110</v>
      </c>
      <c r="M183" s="38" t="s">
        <v>119</v>
      </c>
      <c r="N183" s="38" t="s">
        <v>122</v>
      </c>
      <c r="O183" s="38" t="s">
        <v>612</v>
      </c>
      <c r="P183" s="38" t="s">
        <v>131</v>
      </c>
      <c r="Q183" s="38"/>
      <c r="R183" s="39">
        <v>250</v>
      </c>
      <c r="S183" s="39"/>
      <c r="T183" s="39">
        <f t="shared" si="2"/>
        <v>200</v>
      </c>
    </row>
    <row r="184" spans="1:30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82"/>
      <c r="L184" s="37">
        <v>45110</v>
      </c>
      <c r="M184" s="38" t="s">
        <v>123</v>
      </c>
      <c r="N184" s="38" t="s">
        <v>141</v>
      </c>
      <c r="O184" s="38" t="s">
        <v>612</v>
      </c>
      <c r="P184" s="38" t="s">
        <v>131</v>
      </c>
      <c r="Q184" s="38"/>
      <c r="R184" s="39">
        <v>175</v>
      </c>
      <c r="S184" s="39"/>
      <c r="T184" s="39">
        <f t="shared" si="2"/>
        <v>150</v>
      </c>
    </row>
    <row r="185" spans="1:30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82"/>
      <c r="L185" s="37">
        <v>45111</v>
      </c>
      <c r="M185" s="38" t="s">
        <v>149</v>
      </c>
      <c r="N185" s="38" t="s">
        <v>136</v>
      </c>
      <c r="O185" s="38" t="s">
        <v>612</v>
      </c>
      <c r="P185" s="38" t="s">
        <v>189</v>
      </c>
      <c r="Q185" s="38"/>
      <c r="R185" s="39">
        <v>175</v>
      </c>
      <c r="S185" s="39"/>
      <c r="T185" s="39">
        <f t="shared" si="2"/>
        <v>150</v>
      </c>
    </row>
    <row r="186" spans="1:30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82"/>
      <c r="L186" s="37">
        <v>45111</v>
      </c>
      <c r="M186" s="38" t="s">
        <v>123</v>
      </c>
      <c r="N186" s="38" t="s">
        <v>141</v>
      </c>
      <c r="O186" s="38" t="s">
        <v>612</v>
      </c>
      <c r="P186" s="38" t="s">
        <v>189</v>
      </c>
      <c r="Q186" s="38"/>
      <c r="R186" s="39">
        <v>175</v>
      </c>
      <c r="S186" s="39"/>
      <c r="T186" s="39">
        <f t="shared" si="2"/>
        <v>150</v>
      </c>
    </row>
    <row r="187" spans="1:30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82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30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81"/>
      <c r="L188" s="7"/>
      <c r="M188" s="8"/>
      <c r="N188" s="8"/>
      <c r="O188" s="8"/>
      <c r="P188" s="8"/>
      <c r="Q188" s="8"/>
      <c r="R188" s="14"/>
      <c r="S188" s="14"/>
      <c r="T188" s="14"/>
    </row>
    <row r="189" spans="1:30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81"/>
      <c r="L189" s="7"/>
      <c r="M189" s="8"/>
      <c r="N189" s="8"/>
      <c r="O189" s="8"/>
      <c r="P189" s="8"/>
      <c r="Q189" s="8"/>
      <c r="R189" s="14"/>
      <c r="S189" s="14"/>
      <c r="T189" s="14"/>
    </row>
    <row r="190" spans="1:30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81"/>
      <c r="L190" s="28"/>
      <c r="M190" s="8"/>
      <c r="N190" s="8"/>
      <c r="O190" s="8"/>
      <c r="P190" s="8"/>
      <c r="Q190" s="8"/>
      <c r="R190" s="14"/>
      <c r="S190" s="14"/>
      <c r="T190" s="14"/>
    </row>
    <row r="191" spans="1:30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81"/>
      <c r="L191" s="28"/>
      <c r="M191" s="8"/>
      <c r="N191" s="8"/>
      <c r="O191" s="8"/>
      <c r="P191" s="8"/>
      <c r="Q191" s="8"/>
      <c r="R191" s="14"/>
      <c r="S191" s="14"/>
      <c r="T191" s="14"/>
    </row>
    <row r="192" spans="1:30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81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81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81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81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81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83"/>
      <c r="L197" s="8"/>
      <c r="M197" s="8"/>
      <c r="N197" s="8"/>
      <c r="O197" s="8"/>
      <c r="P197" s="8"/>
      <c r="Q197" s="12" t="s">
        <v>14</v>
      </c>
      <c r="R197" s="13">
        <f>SUM(R139:R196)</f>
        <v>10500</v>
      </c>
      <c r="S197" s="14"/>
      <c r="T197" s="16">
        <f>SUM(T139:T196)</f>
        <v>8580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81"/>
      <c r="L198" s="8"/>
      <c r="M198" s="8"/>
      <c r="N198" s="8"/>
      <c r="O198" s="8"/>
      <c r="P198" s="8"/>
      <c r="Q198" s="12" t="s">
        <v>35</v>
      </c>
      <c r="R198" s="13">
        <f>R197*0.97</f>
        <v>10185</v>
      </c>
      <c r="S198" s="14"/>
      <c r="T198" s="14"/>
    </row>
    <row r="199" spans="1:20" x14ac:dyDescent="0.25">
      <c r="A199" s="8"/>
      <c r="B199" s="8"/>
      <c r="C199" s="8"/>
      <c r="D199" s="8"/>
      <c r="E199" s="243" t="s">
        <v>18</v>
      </c>
      <c r="F199" s="244"/>
      <c r="G199" s="244"/>
      <c r="H199" s="245"/>
      <c r="I199" s="30">
        <f>G198-I197</f>
        <v>956.5</v>
      </c>
      <c r="J199" s="84"/>
      <c r="L199" s="8"/>
      <c r="M199" s="8"/>
      <c r="N199" s="8"/>
      <c r="O199" s="8"/>
      <c r="P199" s="243" t="s">
        <v>18</v>
      </c>
      <c r="Q199" s="244"/>
      <c r="R199" s="244"/>
      <c r="S199" s="245"/>
      <c r="T199" s="30">
        <f>R198-T197</f>
        <v>1605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81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42" t="s">
        <v>92</v>
      </c>
      <c r="D205" s="242"/>
      <c r="E205" s="242"/>
      <c r="N205" s="242" t="s">
        <v>93</v>
      </c>
      <c r="O205" s="242"/>
      <c r="P205" s="242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80"/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/>
      <c r="B207" s="8"/>
      <c r="C207" s="8"/>
      <c r="D207" s="8"/>
      <c r="E207" s="8"/>
      <c r="F207" s="8"/>
      <c r="G207" s="14"/>
      <c r="H207" s="14"/>
      <c r="I207" s="14"/>
      <c r="J207" s="81"/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/>
      <c r="B208" s="8"/>
      <c r="C208" s="8"/>
      <c r="D208" s="8"/>
      <c r="E208" s="8"/>
      <c r="F208" s="8"/>
      <c r="G208" s="14"/>
      <c r="H208" s="14"/>
      <c r="I208" s="14"/>
      <c r="J208" s="81"/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/>
      <c r="B209" s="8"/>
      <c r="C209" s="8"/>
      <c r="D209" s="8"/>
      <c r="E209" s="8"/>
      <c r="F209" s="8"/>
      <c r="G209" s="14"/>
      <c r="H209" s="14"/>
      <c r="I209" s="14"/>
      <c r="J209" s="81"/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/>
      <c r="B210" s="8"/>
      <c r="C210" s="8"/>
      <c r="D210" s="8"/>
      <c r="E210" s="8"/>
      <c r="F210" s="8"/>
      <c r="G210" s="14"/>
      <c r="H210" s="14"/>
      <c r="I210" s="14"/>
      <c r="J210" s="81"/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/>
      <c r="B211" s="38"/>
      <c r="C211" s="38"/>
      <c r="D211" s="38"/>
      <c r="E211" s="38"/>
      <c r="F211" s="38"/>
      <c r="G211" s="39"/>
      <c r="H211" s="39"/>
      <c r="I211" s="39"/>
      <c r="J211" s="82"/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/>
      <c r="B212" s="38"/>
      <c r="C212" s="38"/>
      <c r="D212" s="38"/>
      <c r="E212" s="38"/>
      <c r="F212" s="38"/>
      <c r="G212" s="39"/>
      <c r="H212" s="39"/>
      <c r="I212" s="39"/>
      <c r="J212" s="82"/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/>
      <c r="B213" s="38"/>
      <c r="C213" s="38"/>
      <c r="D213" s="38"/>
      <c r="E213" s="38"/>
      <c r="F213" s="38"/>
      <c r="G213" s="39"/>
      <c r="H213" s="39"/>
      <c r="I213" s="39"/>
      <c r="J213" s="82"/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/>
      <c r="B214" s="38"/>
      <c r="C214" s="38"/>
      <c r="D214" s="38"/>
      <c r="E214" s="38"/>
      <c r="F214" s="38"/>
      <c r="G214" s="39"/>
      <c r="H214" s="39"/>
      <c r="I214" s="39"/>
      <c r="J214" s="82"/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/>
      <c r="B215" s="38"/>
      <c r="C215" s="38"/>
      <c r="D215" s="38"/>
      <c r="E215" s="38"/>
      <c r="F215" s="38"/>
      <c r="G215" s="39"/>
      <c r="H215" s="39"/>
      <c r="I215" s="39"/>
      <c r="J215" s="82"/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/>
      <c r="B216" s="38"/>
      <c r="C216" s="38"/>
      <c r="D216" s="38"/>
      <c r="E216" s="38"/>
      <c r="F216" s="38"/>
      <c r="G216" s="39"/>
      <c r="H216" s="39"/>
      <c r="I216" s="39"/>
      <c r="J216" s="82"/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/>
      <c r="B217" s="38"/>
      <c r="C217" s="38"/>
      <c r="D217" s="38"/>
      <c r="E217" s="38"/>
      <c r="F217" s="38"/>
      <c r="G217" s="39"/>
      <c r="H217" s="39"/>
      <c r="I217" s="39"/>
      <c r="J217" s="82"/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/>
      <c r="B218" s="38"/>
      <c r="C218" s="38"/>
      <c r="D218" s="38"/>
      <c r="E218" s="38"/>
      <c r="F218" s="38"/>
      <c r="G218" s="39"/>
      <c r="H218" s="39"/>
      <c r="I218" s="39"/>
      <c r="J218" s="82"/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/>
      <c r="B219" s="38"/>
      <c r="C219" s="38"/>
      <c r="D219" s="38"/>
      <c r="E219" s="38"/>
      <c r="F219" s="38"/>
      <c r="G219" s="39"/>
      <c r="H219" s="39"/>
      <c r="I219" s="39"/>
      <c r="J219" s="82"/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/>
      <c r="B220" s="38"/>
      <c r="C220" s="38"/>
      <c r="D220" s="38"/>
      <c r="E220" s="38"/>
      <c r="F220" s="38"/>
      <c r="G220" s="39"/>
      <c r="H220" s="39"/>
      <c r="I220" s="39"/>
      <c r="J220" s="82"/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/>
      <c r="B221" s="38"/>
      <c r="C221" s="38"/>
      <c r="D221" s="38"/>
      <c r="E221" s="38"/>
      <c r="F221" s="38"/>
      <c r="G221" s="39"/>
      <c r="H221" s="39"/>
      <c r="I221" s="39"/>
      <c r="J221" s="82"/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/>
      <c r="B222" s="38"/>
      <c r="C222" s="38"/>
      <c r="D222" s="38"/>
      <c r="E222" s="38"/>
      <c r="F222" s="38"/>
      <c r="G222" s="39"/>
      <c r="H222" s="39"/>
      <c r="I222" s="39"/>
      <c r="J222" s="82"/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/>
      <c r="B223" s="38"/>
      <c r="C223" s="38"/>
      <c r="D223" s="38"/>
      <c r="E223" s="38"/>
      <c r="F223" s="38"/>
      <c r="G223" s="39"/>
      <c r="H223" s="39"/>
      <c r="I223" s="39"/>
      <c r="J223" s="82"/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/>
      <c r="B224" s="38"/>
      <c r="C224" s="38"/>
      <c r="D224" s="38"/>
      <c r="E224" s="38"/>
      <c r="F224" s="38"/>
      <c r="G224" s="39"/>
      <c r="H224" s="39"/>
      <c r="I224" s="39"/>
      <c r="J224" s="82"/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/>
      <c r="B225" s="38"/>
      <c r="C225" s="38"/>
      <c r="D225" s="38"/>
      <c r="E225" s="38"/>
      <c r="F225" s="38"/>
      <c r="G225" s="39"/>
      <c r="H225" s="39"/>
      <c r="I225" s="39"/>
      <c r="J225" s="82"/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/>
      <c r="B226" s="38"/>
      <c r="C226" s="38"/>
      <c r="D226" s="38"/>
      <c r="E226" s="38"/>
      <c r="F226" s="38"/>
      <c r="G226" s="39"/>
      <c r="H226" s="39"/>
      <c r="I226" s="39"/>
      <c r="J226" s="82"/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/>
      <c r="B227" s="37"/>
      <c r="C227" s="37"/>
      <c r="D227" s="37"/>
      <c r="E227" s="37"/>
      <c r="F227" s="38"/>
      <c r="G227" s="39"/>
      <c r="H227" s="39"/>
      <c r="I227" s="39"/>
      <c r="J227" s="82"/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/>
      <c r="B228" s="38"/>
      <c r="C228" s="38"/>
      <c r="D228" s="38"/>
      <c r="E228" s="38"/>
      <c r="F228" s="38"/>
      <c r="G228" s="39"/>
      <c r="H228" s="39"/>
      <c r="I228" s="39"/>
      <c r="J228" s="82"/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/>
      <c r="B229" s="38"/>
      <c r="C229" s="38"/>
      <c r="D229" s="38"/>
      <c r="E229" s="38"/>
      <c r="F229" s="38"/>
      <c r="G229" s="39"/>
      <c r="H229" s="39"/>
      <c r="I229" s="39"/>
      <c r="J229" s="82"/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/>
      <c r="B230" s="38"/>
      <c r="C230" s="38"/>
      <c r="D230" s="38"/>
      <c r="E230" s="38"/>
      <c r="F230" s="38"/>
      <c r="G230" s="39"/>
      <c r="H230" s="39"/>
      <c r="I230" s="39"/>
      <c r="J230" s="82"/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/>
      <c r="B231" s="38"/>
      <c r="C231" s="38"/>
      <c r="D231" s="38"/>
      <c r="E231" s="38"/>
      <c r="F231" s="38"/>
      <c r="G231" s="39"/>
      <c r="H231" s="39"/>
      <c r="I231" s="39"/>
      <c r="J231" s="82"/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/>
      <c r="B232" s="38"/>
      <c r="C232" s="38"/>
      <c r="D232" s="38"/>
      <c r="E232" s="38"/>
      <c r="F232" s="38"/>
      <c r="G232" s="39"/>
      <c r="H232" s="39"/>
      <c r="I232" s="39"/>
      <c r="J232" s="82"/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/>
      <c r="B233" s="38"/>
      <c r="C233" s="38"/>
      <c r="D233" s="38"/>
      <c r="E233" s="38"/>
      <c r="F233" s="38"/>
      <c r="G233" s="39"/>
      <c r="H233" s="39"/>
      <c r="I233" s="39"/>
      <c r="J233" s="82"/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/>
      <c r="B234" s="38"/>
      <c r="C234" s="38"/>
      <c r="D234" s="38"/>
      <c r="E234" s="38"/>
      <c r="F234" s="38"/>
      <c r="G234" s="39"/>
      <c r="H234" s="39"/>
      <c r="I234" s="39"/>
      <c r="J234" s="82"/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/>
      <c r="B235" s="38"/>
      <c r="C235" s="38"/>
      <c r="D235" s="38"/>
      <c r="E235" s="38"/>
      <c r="F235" s="38"/>
      <c r="G235" s="39"/>
      <c r="H235" s="39"/>
      <c r="I235" s="39"/>
      <c r="J235" s="82"/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/>
      <c r="B236" s="38"/>
      <c r="C236" s="38"/>
      <c r="D236" s="38"/>
      <c r="E236" s="38"/>
      <c r="F236" s="38"/>
      <c r="G236" s="39"/>
      <c r="H236" s="39"/>
      <c r="I236" s="39"/>
      <c r="J236" s="82"/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/>
      <c r="B237" s="38"/>
      <c r="C237" s="38"/>
      <c r="D237" s="38"/>
      <c r="E237" s="38"/>
      <c r="F237" s="38"/>
      <c r="G237" s="39"/>
      <c r="H237" s="39"/>
      <c r="I237" s="39"/>
      <c r="J237" s="82"/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/>
      <c r="B238" s="38"/>
      <c r="C238" s="38"/>
      <c r="D238" s="38"/>
      <c r="E238" s="38"/>
      <c r="F238" s="38"/>
      <c r="G238" s="39"/>
      <c r="H238" s="39"/>
      <c r="I238" s="39"/>
      <c r="J238" s="82"/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/>
      <c r="B239" s="38"/>
      <c r="C239" s="38"/>
      <c r="D239" s="38"/>
      <c r="E239" s="38"/>
      <c r="F239" s="38"/>
      <c r="G239" s="39"/>
      <c r="H239" s="39"/>
      <c r="I239" s="39"/>
      <c r="J239" s="82"/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/>
      <c r="B240" s="38"/>
      <c r="C240" s="38"/>
      <c r="D240" s="38"/>
      <c r="E240" s="38"/>
      <c r="F240" s="38"/>
      <c r="G240" s="39"/>
      <c r="H240" s="39"/>
      <c r="I240" s="39"/>
      <c r="J240" s="82"/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/>
      <c r="B241" s="38"/>
      <c r="C241" s="38"/>
      <c r="D241" s="38"/>
      <c r="E241" s="38"/>
      <c r="F241" s="38"/>
      <c r="G241" s="39"/>
      <c r="H241" s="39"/>
      <c r="I241" s="39"/>
      <c r="J241" s="82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/>
      <c r="B242" s="38"/>
      <c r="C242" s="38"/>
      <c r="D242" s="38"/>
      <c r="E242" s="38"/>
      <c r="F242" s="38"/>
      <c r="G242" s="39"/>
      <c r="H242" s="39"/>
      <c r="I242" s="39"/>
      <c r="J242" s="82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/>
      <c r="B243" s="38"/>
      <c r="C243" s="38"/>
      <c r="D243" s="38"/>
      <c r="E243" s="38"/>
      <c r="F243" s="38"/>
      <c r="G243" s="39"/>
      <c r="H243" s="39"/>
      <c r="I243" s="39"/>
      <c r="J243" s="82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/>
      <c r="B244" s="38"/>
      <c r="C244" s="38"/>
      <c r="D244" s="38"/>
      <c r="E244" s="38"/>
      <c r="F244" s="38"/>
      <c r="G244" s="39"/>
      <c r="H244" s="39"/>
      <c r="I244" s="39"/>
      <c r="J244" s="82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/>
      <c r="B245" s="38"/>
      <c r="C245" s="38"/>
      <c r="D245" s="38"/>
      <c r="E245" s="38"/>
      <c r="F245" s="38"/>
      <c r="G245" s="39"/>
      <c r="H245" s="39"/>
      <c r="I245" s="39"/>
      <c r="J245" s="82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/>
      <c r="B246" s="37"/>
      <c r="C246" s="37"/>
      <c r="D246" s="37"/>
      <c r="E246" s="37"/>
      <c r="F246" s="38"/>
      <c r="G246" s="39"/>
      <c r="H246" s="39"/>
      <c r="I246" s="39"/>
      <c r="J246" s="82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/>
      <c r="B247" s="38"/>
      <c r="C247" s="38"/>
      <c r="D247" s="38"/>
      <c r="E247" s="38"/>
      <c r="F247" s="38"/>
      <c r="G247" s="39"/>
      <c r="H247" s="39"/>
      <c r="I247" s="39"/>
      <c r="J247" s="82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/>
      <c r="B248" s="37"/>
      <c r="C248" s="37"/>
      <c r="D248" s="37"/>
      <c r="E248" s="37"/>
      <c r="F248" s="38"/>
      <c r="G248" s="39"/>
      <c r="H248" s="39"/>
      <c r="I248" s="39"/>
      <c r="J248" s="82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/>
      <c r="B249" s="38"/>
      <c r="C249" s="38"/>
      <c r="D249" s="38"/>
      <c r="E249" s="38"/>
      <c r="F249" s="38"/>
      <c r="G249" s="39"/>
      <c r="H249" s="39"/>
      <c r="I249" s="39"/>
      <c r="J249" s="82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/>
      <c r="B250" s="38"/>
      <c r="C250" s="38"/>
      <c r="D250" s="38"/>
      <c r="E250" s="38"/>
      <c r="F250" s="38"/>
      <c r="G250" s="39"/>
      <c r="H250" s="39"/>
      <c r="I250" s="39"/>
      <c r="J250" s="82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82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82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82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82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82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81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81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81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81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81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81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81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81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81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0</v>
      </c>
      <c r="H265" s="14"/>
      <c r="I265" s="16">
        <f>SUM(I207:I264)</f>
        <v>0</v>
      </c>
      <c r="J265" s="83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0</v>
      </c>
      <c r="H266" s="14"/>
      <c r="I266" s="14"/>
      <c r="J266" s="81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43" t="s">
        <v>18</v>
      </c>
      <c r="F267" s="244"/>
      <c r="G267" s="244"/>
      <c r="H267" s="245"/>
      <c r="I267" s="30">
        <f>G266-I265</f>
        <v>0</v>
      </c>
      <c r="J267" s="84"/>
      <c r="L267" s="8"/>
      <c r="M267" s="8"/>
      <c r="N267" s="8"/>
      <c r="O267" s="8"/>
      <c r="P267" s="243" t="s">
        <v>18</v>
      </c>
      <c r="Q267" s="244"/>
      <c r="R267" s="244"/>
      <c r="S267" s="245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81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42" t="s">
        <v>94</v>
      </c>
      <c r="D275" s="242"/>
      <c r="E275" s="242"/>
      <c r="N275" s="242" t="s">
        <v>99</v>
      </c>
      <c r="O275" s="242"/>
      <c r="P275" s="242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80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81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81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81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81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82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82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82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82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82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82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82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82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82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82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82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82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82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82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82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82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82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82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82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82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82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82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82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82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82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82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82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82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82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82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82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82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82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82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82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82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82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82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82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82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82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82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82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82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82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81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81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81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81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81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81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81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81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81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83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81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43" t="s">
        <v>18</v>
      </c>
      <c r="F337" s="244"/>
      <c r="G337" s="244"/>
      <c r="H337" s="245"/>
      <c r="I337" s="30">
        <f>G336-I335</f>
        <v>0</v>
      </c>
      <c r="J337" s="84"/>
      <c r="L337" s="8"/>
      <c r="M337" s="8"/>
      <c r="N337" s="8"/>
      <c r="O337" s="8"/>
      <c r="P337" s="243" t="s">
        <v>18</v>
      </c>
      <c r="Q337" s="244"/>
      <c r="R337" s="244"/>
      <c r="S337" s="245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81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42" t="s">
        <v>96</v>
      </c>
      <c r="D346" s="242"/>
      <c r="E346" s="242"/>
      <c r="N346" s="242" t="s">
        <v>0</v>
      </c>
      <c r="O346" s="242"/>
      <c r="P346" s="242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80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81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81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81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81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82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82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82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82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82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82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82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82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82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82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82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82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82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82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82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82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82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82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82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82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82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82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82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82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82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82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82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82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82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82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82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82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82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82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82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82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82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82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82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82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82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82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82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82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82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81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81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81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81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81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81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81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81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81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83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81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43" t="s">
        <v>18</v>
      </c>
      <c r="F408" s="244"/>
      <c r="G408" s="244"/>
      <c r="H408" s="245"/>
      <c r="I408" s="30">
        <f>G407-I406</f>
        <v>0</v>
      </c>
      <c r="J408" s="84"/>
      <c r="L408" s="8"/>
      <c r="M408" s="8"/>
      <c r="N408" s="8"/>
      <c r="O408" s="8"/>
      <c r="P408" s="243" t="s">
        <v>18</v>
      </c>
      <c r="Q408" s="244"/>
      <c r="R408" s="244"/>
      <c r="S408" s="245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81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42" t="s">
        <v>24</v>
      </c>
      <c r="D415" s="242"/>
      <c r="E415" s="242"/>
      <c r="N415" s="242" t="s">
        <v>24</v>
      </c>
      <c r="O415" s="242"/>
      <c r="P415" s="242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80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81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81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81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81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82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82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82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82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82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82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82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82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82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82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82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82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82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82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82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82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82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82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82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82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82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82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82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82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82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82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82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82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82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82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82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82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82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82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82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82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82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82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82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82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82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82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82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82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82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81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81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81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81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81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81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81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81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81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83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81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43" t="s">
        <v>18</v>
      </c>
      <c r="F477" s="244"/>
      <c r="G477" s="244"/>
      <c r="H477" s="245"/>
      <c r="I477" s="30">
        <f>G476-I475</f>
        <v>0</v>
      </c>
      <c r="J477" s="84"/>
      <c r="L477" s="8"/>
      <c r="M477" s="8"/>
      <c r="N477" s="8"/>
      <c r="O477" s="8"/>
      <c r="P477" s="243" t="s">
        <v>18</v>
      </c>
      <c r="Q477" s="244"/>
      <c r="R477" s="244"/>
      <c r="S477" s="245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81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  <mergeCell ref="C205:E205"/>
    <mergeCell ref="N205:P205"/>
    <mergeCell ref="E267:H267"/>
    <mergeCell ref="P267:S267"/>
    <mergeCell ref="C275:E275"/>
    <mergeCell ref="N275:P275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D33" workbookViewId="0">
      <selection activeCell="P46" sqref="P46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46" t="s">
        <v>24</v>
      </c>
      <c r="D1" s="246"/>
      <c r="E1" s="246"/>
      <c r="M1" s="246" t="s">
        <v>87</v>
      </c>
      <c r="N1" s="246"/>
      <c r="O1" s="246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5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43" t="s">
        <v>18</v>
      </c>
      <c r="F17" s="244"/>
      <c r="G17" s="244"/>
      <c r="H17" s="245"/>
      <c r="I17" s="30">
        <f>G16-I15</f>
        <v>0</v>
      </c>
      <c r="K17" s="8"/>
      <c r="L17" s="8"/>
      <c r="M17" s="8"/>
      <c r="N17" s="8"/>
      <c r="O17" s="243" t="s">
        <v>18</v>
      </c>
      <c r="P17" s="244"/>
      <c r="Q17" s="244"/>
      <c r="R17" s="245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46" t="s">
        <v>88</v>
      </c>
      <c r="D22" s="246"/>
      <c r="E22" s="246"/>
      <c r="M22" s="246" t="s">
        <v>89</v>
      </c>
      <c r="N22" s="246"/>
      <c r="O22" s="246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9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9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43" t="s">
        <v>18</v>
      </c>
      <c r="F38" s="244"/>
      <c r="G38" s="244"/>
      <c r="H38" s="245"/>
      <c r="I38" s="30">
        <f>G37-I36</f>
        <v>21.700000000000045</v>
      </c>
      <c r="K38" s="8"/>
      <c r="L38" s="8"/>
      <c r="M38" s="8"/>
      <c r="N38" s="8"/>
      <c r="O38" s="243" t="s">
        <v>18</v>
      </c>
      <c r="P38" s="244"/>
      <c r="Q38" s="244"/>
      <c r="R38" s="245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46" t="s">
        <v>97</v>
      </c>
      <c r="D43" s="246"/>
      <c r="E43" s="246"/>
      <c r="M43" s="246" t="s">
        <v>91</v>
      </c>
      <c r="N43" s="246"/>
      <c r="O43" s="246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9">
        <v>45104</v>
      </c>
      <c r="L45" s="58" t="s">
        <v>660</v>
      </c>
      <c r="M45" s="58" t="s">
        <v>168</v>
      </c>
      <c r="N45" s="58" t="s">
        <v>661</v>
      </c>
      <c r="O45" s="58" t="s">
        <v>662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9">
        <v>45104</v>
      </c>
      <c r="L46" s="58" t="s">
        <v>663</v>
      </c>
      <c r="M46" s="58" t="s">
        <v>664</v>
      </c>
      <c r="N46" s="58" t="s">
        <v>661</v>
      </c>
      <c r="O46" s="58" t="s">
        <v>662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43" t="s">
        <v>18</v>
      </c>
      <c r="F59" s="244"/>
      <c r="G59" s="244"/>
      <c r="H59" s="245"/>
      <c r="I59" s="30">
        <f>G58-I57</f>
        <v>0</v>
      </c>
      <c r="K59" s="8"/>
      <c r="L59" s="8"/>
      <c r="M59" s="8"/>
      <c r="N59" s="8"/>
      <c r="O59" s="243" t="s">
        <v>18</v>
      </c>
      <c r="P59" s="244"/>
      <c r="Q59" s="244"/>
      <c r="R59" s="245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46" t="s">
        <v>92</v>
      </c>
      <c r="D66" s="246"/>
      <c r="E66" s="246"/>
      <c r="M66" s="246" t="s">
        <v>93</v>
      </c>
      <c r="N66" s="246"/>
      <c r="O66" s="246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58"/>
      <c r="B68" s="58"/>
      <c r="C68" s="58"/>
      <c r="D68" s="58"/>
      <c r="E68" s="58"/>
      <c r="F68" s="58"/>
      <c r="G68" s="58"/>
      <c r="H68" s="58"/>
      <c r="I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0</v>
      </c>
      <c r="H80" s="8"/>
      <c r="I80" s="40">
        <f>SUM(I68:I79)</f>
        <v>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0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43" t="s">
        <v>18</v>
      </c>
      <c r="F82" s="244"/>
      <c r="G82" s="244"/>
      <c r="H82" s="245"/>
      <c r="I82" s="30">
        <f>G81-I80</f>
        <v>0</v>
      </c>
      <c r="K82" s="8"/>
      <c r="L82" s="8"/>
      <c r="M82" s="8"/>
      <c r="N82" s="8"/>
      <c r="O82" s="243" t="s">
        <v>18</v>
      </c>
      <c r="P82" s="244"/>
      <c r="Q82" s="244"/>
      <c r="R82" s="245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46" t="s">
        <v>94</v>
      </c>
      <c r="D88" s="246"/>
      <c r="E88" s="246"/>
      <c r="M88" s="246" t="s">
        <v>99</v>
      </c>
      <c r="N88" s="246"/>
      <c r="O88" s="246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43" t="s">
        <v>18</v>
      </c>
      <c r="F104" s="244"/>
      <c r="G104" s="244"/>
      <c r="H104" s="245"/>
      <c r="I104" s="30">
        <f>G103-I102</f>
        <v>0</v>
      </c>
      <c r="K104" s="8"/>
      <c r="L104" s="8"/>
      <c r="M104" s="8"/>
      <c r="N104" s="8"/>
      <c r="O104" s="243" t="s">
        <v>18</v>
      </c>
      <c r="P104" s="244"/>
      <c r="Q104" s="244"/>
      <c r="R104" s="245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46" t="s">
        <v>96</v>
      </c>
      <c r="D109" s="246"/>
      <c r="E109" s="246"/>
      <c r="M109" s="246" t="s">
        <v>0</v>
      </c>
      <c r="N109" s="246"/>
      <c r="O109" s="246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43" t="s">
        <v>18</v>
      </c>
      <c r="F125" s="244"/>
      <c r="G125" s="244"/>
      <c r="H125" s="245"/>
      <c r="I125" s="30">
        <f>G124-I123</f>
        <v>0</v>
      </c>
      <c r="K125" s="8"/>
      <c r="L125" s="8"/>
      <c r="M125" s="8"/>
      <c r="N125" s="8"/>
      <c r="O125" s="243" t="s">
        <v>18</v>
      </c>
      <c r="P125" s="244"/>
      <c r="Q125" s="244"/>
      <c r="R125" s="245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I32" zoomScaleNormal="100" workbookViewId="0">
      <selection activeCell="J51" sqref="J5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42" t="s">
        <v>24</v>
      </c>
      <c r="D1" s="242"/>
      <c r="E1" s="242"/>
      <c r="N1" s="242" t="s">
        <v>87</v>
      </c>
      <c r="O1" s="242"/>
      <c r="P1" s="242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8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36" t="s">
        <v>18</v>
      </c>
      <c r="G15" s="237"/>
      <c r="H15" s="237"/>
      <c r="I15" s="238"/>
      <c r="J15" s="30">
        <f>G14-J13</f>
        <v>28.199999999999989</v>
      </c>
      <c r="L15" s="7"/>
      <c r="M15" s="8"/>
      <c r="N15" s="8"/>
      <c r="O15" s="8"/>
      <c r="P15" s="8"/>
      <c r="Q15" s="236" t="s">
        <v>18</v>
      </c>
      <c r="R15" s="237"/>
      <c r="S15" s="237"/>
      <c r="T15" s="238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42" t="s">
        <v>88</v>
      </c>
      <c r="D20" s="242"/>
      <c r="E20" s="242"/>
      <c r="N20" s="242" t="s">
        <v>89</v>
      </c>
      <c r="O20" s="242"/>
      <c r="P20" s="242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ht="14.45" x14ac:dyDescent="0.3">
      <c r="A34" s="7"/>
      <c r="B34" s="8"/>
      <c r="C34" s="8"/>
      <c r="D34" s="8"/>
      <c r="E34" s="8"/>
      <c r="F34" s="236" t="s">
        <v>18</v>
      </c>
      <c r="G34" s="237"/>
      <c r="H34" s="237"/>
      <c r="I34" s="238"/>
      <c r="J34" s="30">
        <f>G33-J32</f>
        <v>18.199999999999989</v>
      </c>
      <c r="L34" s="7"/>
      <c r="M34" s="8"/>
      <c r="N34" s="8"/>
      <c r="O34" s="8"/>
      <c r="P34" s="8"/>
      <c r="Q34" s="236" t="s">
        <v>18</v>
      </c>
      <c r="R34" s="237"/>
      <c r="S34" s="237"/>
      <c r="T34" s="238"/>
      <c r="U34" s="30">
        <f>R33-U32</f>
        <v>72.799999999999955</v>
      </c>
    </row>
    <row r="38" spans="1:32" ht="26.25" x14ac:dyDescent="0.4">
      <c r="C38" s="242" t="s">
        <v>97</v>
      </c>
      <c r="D38" s="242"/>
      <c r="E38" s="242"/>
      <c r="N38" s="242" t="s">
        <v>91</v>
      </c>
      <c r="O38" s="242"/>
      <c r="P38" s="242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/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36" t="s">
        <v>18</v>
      </c>
      <c r="G52" s="237"/>
      <c r="H52" s="237"/>
      <c r="I52" s="238"/>
      <c r="J52" s="30">
        <f>G51-J50</f>
        <v>126.90000000000009</v>
      </c>
      <c r="L52" s="7"/>
      <c r="M52" s="8"/>
      <c r="N52" s="8"/>
      <c r="O52" s="8"/>
      <c r="P52" s="8"/>
      <c r="Q52" s="236" t="s">
        <v>18</v>
      </c>
      <c r="R52" s="237"/>
      <c r="S52" s="237"/>
      <c r="T52" s="238"/>
      <c r="U52" s="30">
        <f>R51-U50</f>
        <v>127.40000000000009</v>
      </c>
    </row>
    <row r="57" spans="1:21" ht="26.25" x14ac:dyDescent="0.4">
      <c r="C57" s="242" t="s">
        <v>92</v>
      </c>
      <c r="D57" s="242"/>
      <c r="E57" s="242"/>
      <c r="N57" s="242" t="s">
        <v>93</v>
      </c>
      <c r="O57" s="242"/>
      <c r="P57" s="242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/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/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/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/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8"/>
      <c r="G62" s="8"/>
      <c r="H62" s="8"/>
      <c r="I62" s="31"/>
      <c r="J62" s="8"/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/>
      <c r="B63" s="8"/>
      <c r="C63" s="8"/>
      <c r="D63" s="8"/>
      <c r="E63" s="8"/>
      <c r="F63" s="8"/>
      <c r="G63" s="8"/>
      <c r="H63" s="8"/>
      <c r="I63" s="31"/>
      <c r="J63" s="8"/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/>
      <c r="B64" s="8"/>
      <c r="C64" s="8"/>
      <c r="D64" s="8"/>
      <c r="E64" s="8"/>
      <c r="F64" s="8"/>
      <c r="G64" s="8"/>
      <c r="H64" s="8"/>
      <c r="I64" s="31"/>
      <c r="J64" s="8"/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0</v>
      </c>
      <c r="H69" s="13"/>
      <c r="I69" s="32"/>
      <c r="J69" s="13">
        <f>SUM(J59:J68)</f>
        <v>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0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36" t="s">
        <v>18</v>
      </c>
      <c r="G71" s="237"/>
      <c r="H71" s="237"/>
      <c r="I71" s="238"/>
      <c r="J71" s="30">
        <f>G70-J69</f>
        <v>0</v>
      </c>
      <c r="L71" s="7"/>
      <c r="M71" s="8"/>
      <c r="N71" s="8"/>
      <c r="O71" s="8"/>
      <c r="P71" s="8"/>
      <c r="Q71" s="236" t="s">
        <v>18</v>
      </c>
      <c r="R71" s="237"/>
      <c r="S71" s="237"/>
      <c r="T71" s="238"/>
      <c r="U71" s="30">
        <f>R70-U69</f>
        <v>0</v>
      </c>
    </row>
    <row r="75" spans="1:21" ht="26.25" x14ac:dyDescent="0.4">
      <c r="C75" s="242" t="s">
        <v>94</v>
      </c>
      <c r="D75" s="242"/>
      <c r="E75" s="242"/>
      <c r="N75" s="242" t="s">
        <v>99</v>
      </c>
      <c r="O75" s="242"/>
      <c r="P75" s="242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36" t="s">
        <v>18</v>
      </c>
      <c r="G89" s="237"/>
      <c r="H89" s="237"/>
      <c r="I89" s="238"/>
      <c r="J89" s="30">
        <f>G88-J87</f>
        <v>0</v>
      </c>
      <c r="L89" s="7"/>
      <c r="M89" s="8"/>
      <c r="N89" s="8"/>
      <c r="O89" s="8"/>
      <c r="P89" s="8"/>
      <c r="Q89" s="236" t="s">
        <v>18</v>
      </c>
      <c r="R89" s="237"/>
      <c r="S89" s="237"/>
      <c r="T89" s="238"/>
      <c r="U89" s="30">
        <f>R88-U87</f>
        <v>0</v>
      </c>
    </row>
    <row r="94" spans="1:21" ht="26.25" x14ac:dyDescent="0.4">
      <c r="C94" s="242" t="s">
        <v>96</v>
      </c>
      <c r="D94" s="242"/>
      <c r="E94" s="242"/>
      <c r="N94" s="242" t="s">
        <v>0</v>
      </c>
      <c r="O94" s="242"/>
      <c r="P94" s="242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36" t="s">
        <v>18</v>
      </c>
      <c r="G108" s="237"/>
      <c r="H108" s="237"/>
      <c r="I108" s="238"/>
      <c r="J108" s="30">
        <f>G107-J106</f>
        <v>0</v>
      </c>
      <c r="L108" s="7"/>
      <c r="M108" s="8"/>
      <c r="N108" s="8"/>
      <c r="O108" s="8"/>
      <c r="P108" s="8"/>
      <c r="Q108" s="236" t="s">
        <v>18</v>
      </c>
      <c r="R108" s="237"/>
      <c r="S108" s="237"/>
      <c r="T108" s="238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I41" workbookViewId="0">
      <selection activeCell="U34" sqref="U34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42" t="s">
        <v>24</v>
      </c>
      <c r="D1" s="242"/>
      <c r="E1" s="242"/>
      <c r="N1" s="242" t="s">
        <v>87</v>
      </c>
      <c r="O1" s="242"/>
      <c r="P1" s="242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9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9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9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43" t="s">
        <v>18</v>
      </c>
      <c r="G17" s="244"/>
      <c r="H17" s="244"/>
      <c r="I17" s="245"/>
      <c r="J17" s="30">
        <f>G16-J15</f>
        <v>48.799999999999955</v>
      </c>
      <c r="L17" s="7"/>
      <c r="M17" s="8"/>
      <c r="N17" s="8"/>
      <c r="O17" s="8"/>
      <c r="P17" s="8"/>
      <c r="Q17" s="243" t="s">
        <v>18</v>
      </c>
      <c r="R17" s="244"/>
      <c r="S17" s="244"/>
      <c r="T17" s="245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42" t="s">
        <v>88</v>
      </c>
      <c r="D24" s="242"/>
      <c r="E24" s="242"/>
      <c r="N24" s="242" t="s">
        <v>89</v>
      </c>
      <c r="O24" s="242"/>
      <c r="P24" s="242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43" t="s">
        <v>18</v>
      </c>
      <c r="G40" s="244"/>
      <c r="H40" s="244"/>
      <c r="I40" s="245"/>
      <c r="J40" s="30">
        <f>G39-J38</f>
        <v>8.7999999999999972</v>
      </c>
      <c r="L40" s="7"/>
      <c r="M40" s="8"/>
      <c r="N40" s="8"/>
      <c r="O40" s="8"/>
      <c r="P40" s="8"/>
      <c r="Q40" s="243" t="s">
        <v>18</v>
      </c>
      <c r="R40" s="244"/>
      <c r="S40" s="244"/>
      <c r="T40" s="245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42" t="s">
        <v>97</v>
      </c>
      <c r="D48" s="242"/>
      <c r="E48" s="242"/>
      <c r="N48" s="242" t="s">
        <v>91</v>
      </c>
      <c r="O48" s="242"/>
      <c r="P48" s="242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43" t="s">
        <v>18</v>
      </c>
      <c r="G64" s="244"/>
      <c r="H64" s="244"/>
      <c r="I64" s="245"/>
      <c r="J64" s="30">
        <f>G63-J62</f>
        <v>35</v>
      </c>
      <c r="L64" s="7"/>
      <c r="M64" s="8"/>
      <c r="N64" s="8"/>
      <c r="O64" s="8"/>
      <c r="P64" s="8"/>
      <c r="Q64" s="243" t="s">
        <v>18</v>
      </c>
      <c r="R64" s="244"/>
      <c r="S64" s="244"/>
      <c r="T64" s="245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42" t="s">
        <v>92</v>
      </c>
      <c r="D71" s="242"/>
      <c r="E71" s="242"/>
      <c r="N71" s="242" t="s">
        <v>93</v>
      </c>
      <c r="O71" s="242"/>
      <c r="P71" s="242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/>
      <c r="B73" s="8"/>
      <c r="C73" s="8"/>
      <c r="D73" s="8"/>
      <c r="E73" s="8"/>
      <c r="F73" s="8"/>
      <c r="G73" s="8"/>
      <c r="H73" s="8"/>
      <c r="I73" s="31"/>
      <c r="J73" s="8"/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/>
      <c r="B74" s="8"/>
      <c r="C74" s="8"/>
      <c r="D74" s="8"/>
      <c r="E74" s="8"/>
      <c r="F74" s="8"/>
      <c r="G74" s="8"/>
      <c r="H74" s="8"/>
      <c r="I74" s="31"/>
      <c r="J74" s="8"/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0</v>
      </c>
      <c r="H85" s="13"/>
      <c r="I85" s="32"/>
      <c r="J85" s="13">
        <f>SUM(J73:J84)</f>
        <v>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0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43" t="s">
        <v>18</v>
      </c>
      <c r="G87" s="244"/>
      <c r="H87" s="244"/>
      <c r="I87" s="245"/>
      <c r="J87" s="30">
        <f>G86-J85</f>
        <v>0</v>
      </c>
      <c r="L87" s="7"/>
      <c r="M87" s="8"/>
      <c r="N87" s="8"/>
      <c r="O87" s="8"/>
      <c r="P87" s="8"/>
      <c r="Q87" s="243" t="s">
        <v>18</v>
      </c>
      <c r="R87" s="244"/>
      <c r="S87" s="244"/>
      <c r="T87" s="245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42" t="s">
        <v>94</v>
      </c>
      <c r="D95" s="242"/>
      <c r="E95" s="242"/>
      <c r="N95" s="242" t="s">
        <v>99</v>
      </c>
      <c r="O95" s="242"/>
      <c r="P95" s="242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43" t="s">
        <v>18</v>
      </c>
      <c r="G111" s="244"/>
      <c r="H111" s="244"/>
      <c r="I111" s="245"/>
      <c r="J111" s="30">
        <f>G110-J109</f>
        <v>0</v>
      </c>
      <c r="L111" s="7"/>
      <c r="M111" s="8"/>
      <c r="N111" s="8"/>
      <c r="O111" s="8"/>
      <c r="P111" s="8"/>
      <c r="Q111" s="243" t="s">
        <v>18</v>
      </c>
      <c r="R111" s="244"/>
      <c r="S111" s="244"/>
      <c r="T111" s="245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42" t="s">
        <v>100</v>
      </c>
      <c r="D118" s="242"/>
      <c r="E118" s="242"/>
      <c r="N118" s="242" t="s">
        <v>0</v>
      </c>
      <c r="O118" s="242"/>
      <c r="P118" s="242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43" t="s">
        <v>18</v>
      </c>
      <c r="G134" s="244"/>
      <c r="H134" s="244"/>
      <c r="I134" s="245"/>
      <c r="J134" s="30">
        <f>G133-J132</f>
        <v>0</v>
      </c>
      <c r="L134" s="7"/>
      <c r="M134" s="8"/>
      <c r="N134" s="8"/>
      <c r="O134" s="8"/>
      <c r="P134" s="8"/>
      <c r="Q134" s="243" t="s">
        <v>18</v>
      </c>
      <c r="R134" s="244"/>
      <c r="S134" s="244"/>
      <c r="T134" s="245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G47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47" t="s">
        <v>24</v>
      </c>
      <c r="E1" s="247"/>
      <c r="F1" s="247"/>
      <c r="G1" s="247"/>
      <c r="O1" s="247" t="s">
        <v>87</v>
      </c>
      <c r="P1" s="247"/>
      <c r="Q1" s="247"/>
      <c r="R1" s="247"/>
    </row>
    <row r="2" spans="1:21" x14ac:dyDescent="0.25">
      <c r="D2" s="229"/>
      <c r="E2" s="229"/>
      <c r="F2" s="229"/>
      <c r="G2" s="229"/>
      <c r="O2" s="229"/>
      <c r="P2" s="229"/>
      <c r="Q2" s="229"/>
      <c r="R2" s="229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43" t="s">
        <v>18</v>
      </c>
      <c r="G19" s="244"/>
      <c r="H19" s="245"/>
      <c r="I19" s="42">
        <f>G18-I17</f>
        <v>0</v>
      </c>
      <c r="L19" s="8"/>
      <c r="M19" s="8"/>
      <c r="N19" s="8"/>
      <c r="O19" s="8"/>
      <c r="P19" s="8"/>
      <c r="Q19" s="243" t="s">
        <v>18</v>
      </c>
      <c r="R19" s="244"/>
      <c r="S19" s="245"/>
      <c r="T19" s="42">
        <f>T18-U17</f>
        <v>15.5</v>
      </c>
    </row>
    <row r="23" spans="1:21" x14ac:dyDescent="0.25">
      <c r="D23" s="247" t="s">
        <v>88</v>
      </c>
      <c r="E23" s="247"/>
      <c r="F23" s="247"/>
      <c r="G23" s="247"/>
      <c r="O23" s="247" t="s">
        <v>89</v>
      </c>
      <c r="P23" s="247"/>
      <c r="Q23" s="247"/>
      <c r="R23" s="247"/>
    </row>
    <row r="24" spans="1:21" x14ac:dyDescent="0.25">
      <c r="D24" s="229"/>
      <c r="E24" s="229"/>
      <c r="F24" s="229"/>
      <c r="G24" s="229"/>
      <c r="O24" s="229"/>
      <c r="P24" s="229"/>
      <c r="Q24" s="229"/>
      <c r="R24" s="229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104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43" t="s">
        <v>18</v>
      </c>
      <c r="G41" s="244"/>
      <c r="H41" s="245"/>
      <c r="I41" s="42">
        <f>I40-J39</f>
        <v>15.5</v>
      </c>
      <c r="L41" s="8"/>
      <c r="M41" s="8"/>
      <c r="N41" s="8"/>
      <c r="O41" s="8"/>
      <c r="P41" s="8"/>
      <c r="Q41" s="243" t="s">
        <v>18</v>
      </c>
      <c r="R41" s="244"/>
      <c r="S41" s="245"/>
      <c r="T41" s="42">
        <f>R40-T39</f>
        <v>0</v>
      </c>
    </row>
    <row r="45" spans="1:21" x14ac:dyDescent="0.25">
      <c r="D45" s="247" t="s">
        <v>90</v>
      </c>
      <c r="E45" s="247"/>
      <c r="F45" s="247"/>
      <c r="G45" s="247"/>
      <c r="O45" s="247" t="s">
        <v>91</v>
      </c>
      <c r="P45" s="247"/>
      <c r="Q45" s="247"/>
      <c r="R45" s="247"/>
    </row>
    <row r="46" spans="1:21" x14ac:dyDescent="0.25">
      <c r="D46" s="229"/>
      <c r="E46" s="229"/>
      <c r="F46" s="229"/>
      <c r="G46" s="229"/>
      <c r="O46" s="229"/>
      <c r="P46" s="229"/>
      <c r="Q46" s="229"/>
      <c r="R46" s="229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43" t="s">
        <v>18</v>
      </c>
      <c r="G63" s="244"/>
      <c r="H63" s="245"/>
      <c r="I63" s="42">
        <f>G62-J61</f>
        <v>8.5999999999999943</v>
      </c>
      <c r="L63" s="8"/>
      <c r="M63" s="8"/>
      <c r="N63" s="8"/>
      <c r="O63" s="8"/>
      <c r="P63" s="8"/>
      <c r="Q63" s="243" t="s">
        <v>18</v>
      </c>
      <c r="R63" s="244"/>
      <c r="S63" s="245"/>
      <c r="T63" s="42">
        <f>R62-T61</f>
        <v>0</v>
      </c>
    </row>
    <row r="69" spans="1:21" x14ac:dyDescent="0.25">
      <c r="D69" s="247" t="s">
        <v>92</v>
      </c>
      <c r="E69" s="247"/>
      <c r="F69" s="247"/>
      <c r="G69" s="247"/>
      <c r="O69" s="247" t="s">
        <v>93</v>
      </c>
      <c r="P69" s="247"/>
      <c r="Q69" s="247"/>
      <c r="R69" s="247"/>
    </row>
    <row r="70" spans="1:21" x14ac:dyDescent="0.25">
      <c r="D70" s="229"/>
      <c r="E70" s="229"/>
      <c r="F70" s="229"/>
      <c r="G70" s="229"/>
      <c r="O70" s="229"/>
      <c r="P70" s="229"/>
      <c r="Q70" s="229"/>
      <c r="R70" s="229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43" t="s">
        <v>18</v>
      </c>
      <c r="G87" s="244"/>
      <c r="H87" s="245"/>
      <c r="I87" s="42">
        <f>G86-I85</f>
        <v>0</v>
      </c>
      <c r="L87" s="8"/>
      <c r="M87" s="8"/>
      <c r="N87" s="8"/>
      <c r="O87" s="8"/>
      <c r="P87" s="8"/>
      <c r="Q87" s="243" t="s">
        <v>18</v>
      </c>
      <c r="R87" s="244"/>
      <c r="S87" s="245"/>
      <c r="T87" s="42">
        <f>R86-T85</f>
        <v>0</v>
      </c>
    </row>
    <row r="92" spans="1:21" x14ac:dyDescent="0.25">
      <c r="D92" s="247" t="s">
        <v>94</v>
      </c>
      <c r="E92" s="247"/>
      <c r="F92" s="247"/>
      <c r="G92" s="247"/>
      <c r="O92" s="247" t="s">
        <v>99</v>
      </c>
      <c r="P92" s="247"/>
      <c r="Q92" s="247"/>
      <c r="R92" s="247"/>
    </row>
    <row r="93" spans="1:21" x14ac:dyDescent="0.25">
      <c r="D93" s="229"/>
      <c r="E93" s="229"/>
      <c r="F93" s="229"/>
      <c r="G93" s="229"/>
      <c r="O93" s="229"/>
      <c r="P93" s="229"/>
      <c r="Q93" s="229"/>
      <c r="R93" s="229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43" t="s">
        <v>18</v>
      </c>
      <c r="G110" s="244"/>
      <c r="H110" s="245"/>
      <c r="I110" s="42">
        <f>G109-I108</f>
        <v>0</v>
      </c>
      <c r="L110" s="8"/>
      <c r="M110" s="8"/>
      <c r="N110" s="8"/>
      <c r="O110" s="8"/>
      <c r="P110" s="8"/>
      <c r="Q110" s="243" t="s">
        <v>18</v>
      </c>
      <c r="R110" s="244"/>
      <c r="S110" s="245"/>
      <c r="T110" s="42">
        <f>R109-T108</f>
        <v>0</v>
      </c>
    </row>
    <row r="115" spans="1:21" x14ac:dyDescent="0.25">
      <c r="D115" s="247" t="s">
        <v>96</v>
      </c>
      <c r="E115" s="247"/>
      <c r="F115" s="247"/>
      <c r="G115" s="247"/>
      <c r="O115" s="247" t="s">
        <v>0</v>
      </c>
      <c r="P115" s="247"/>
      <c r="Q115" s="247"/>
      <c r="R115" s="247"/>
    </row>
    <row r="116" spans="1:21" x14ac:dyDescent="0.25">
      <c r="D116" s="229"/>
      <c r="E116" s="229"/>
      <c r="F116" s="229"/>
      <c r="G116" s="229"/>
      <c r="O116" s="229"/>
      <c r="P116" s="229"/>
      <c r="Q116" s="229"/>
      <c r="R116" s="229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43" t="s">
        <v>18</v>
      </c>
      <c r="G133" s="244"/>
      <c r="H133" s="245"/>
      <c r="I133" s="42">
        <f>G132-I131</f>
        <v>0</v>
      </c>
      <c r="L133" s="8"/>
      <c r="M133" s="8"/>
      <c r="N133" s="8"/>
      <c r="O133" s="8"/>
      <c r="P133" s="8"/>
      <c r="Q133" s="243" t="s">
        <v>18</v>
      </c>
      <c r="R133" s="244"/>
      <c r="S133" s="245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Q66" zoomScale="130" zoomScaleNormal="130" workbookViewId="0">
      <selection activeCell="AA75" sqref="AA75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5.9" x14ac:dyDescent="0.5">
      <c r="B1" s="242" t="s">
        <v>24</v>
      </c>
      <c r="C1" s="242"/>
      <c r="D1" s="242"/>
      <c r="E1" s="242"/>
      <c r="F1" s="242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42" t="s">
        <v>87</v>
      </c>
      <c r="R2" s="242"/>
      <c r="S2" s="242"/>
      <c r="T2" s="242"/>
      <c r="U2" s="242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5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43" t="s">
        <v>18</v>
      </c>
      <c r="H25" s="244"/>
      <c r="I25" s="244"/>
      <c r="J25" s="245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43" t="s">
        <v>18</v>
      </c>
      <c r="W26" s="244"/>
      <c r="X26" s="244"/>
      <c r="Y26" s="245"/>
      <c r="Z26" s="55"/>
      <c r="AA26" s="42">
        <f>W25-Z24</f>
        <v>23.314499999999953</v>
      </c>
      <c r="AB26" s="61"/>
      <c r="AC26" s="17"/>
    </row>
    <row r="30" spans="1:42" ht="25.9" x14ac:dyDescent="0.5">
      <c r="B30" s="242" t="s">
        <v>88</v>
      </c>
      <c r="C30" s="242"/>
      <c r="D30" s="242"/>
      <c r="E30" s="242"/>
      <c r="F30" s="242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42" t="s">
        <v>89</v>
      </c>
      <c r="R31" s="242"/>
      <c r="S31" s="242"/>
      <c r="T31" s="242"/>
      <c r="U31" s="242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22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54"/>
      <c r="AL32" s="154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23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52"/>
      <c r="AJ33" s="17"/>
      <c r="AK33" s="17"/>
      <c r="AL33" s="17"/>
      <c r="AM33" s="17"/>
      <c r="AN33" s="17"/>
      <c r="AO33" s="153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23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52"/>
      <c r="AJ34" s="17"/>
      <c r="AK34" s="17"/>
      <c r="AL34" s="17"/>
      <c r="AM34" s="17"/>
      <c r="AN34" s="17"/>
      <c r="AO34" s="153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22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52"/>
      <c r="AJ35" s="17"/>
      <c r="AK35" s="17"/>
      <c r="AL35" s="17"/>
      <c r="AM35" s="17"/>
      <c r="AN35" s="17"/>
      <c r="AO35" s="153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23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54"/>
      <c r="AM36" s="154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23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52"/>
      <c r="AK37" s="17"/>
      <c r="AL37" s="17"/>
      <c r="AM37" s="17"/>
      <c r="AN37" s="17"/>
      <c r="AO37" s="17"/>
      <c r="AP37" s="168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22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52"/>
      <c r="AK38" s="17"/>
      <c r="AL38" s="17"/>
      <c r="AM38" s="17"/>
      <c r="AN38" s="17"/>
      <c r="AO38" s="17"/>
      <c r="AP38" s="168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30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52"/>
      <c r="AK39" s="17"/>
      <c r="AL39" s="17"/>
      <c r="AM39" s="17"/>
      <c r="AN39" s="17"/>
      <c r="AO39" s="17"/>
      <c r="AP39" s="168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31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10">
        <v>532</v>
      </c>
      <c r="AB40" s="59">
        <f t="shared" si="30"/>
        <v>145.22399999999999</v>
      </c>
      <c r="AC40" s="10">
        <f t="shared" si="31"/>
        <v>143.77176</v>
      </c>
      <c r="AE40" s="152"/>
      <c r="AK40" s="17"/>
      <c r="AL40" s="17"/>
      <c r="AM40" s="17"/>
      <c r="AN40" s="17"/>
      <c r="AO40" s="17"/>
      <c r="AP40" s="168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31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534</v>
      </c>
      <c r="AB41" s="59">
        <f t="shared" si="30"/>
        <v>147.01499999999999</v>
      </c>
      <c r="AC41" s="10">
        <f t="shared" si="31"/>
        <v>145.54485</v>
      </c>
      <c r="AE41" s="152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30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10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31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434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10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10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54"/>
      <c r="AM45" s="154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10">
        <v>532</v>
      </c>
      <c r="AB46" s="59">
        <f t="shared" si="30"/>
        <v>171.51750000000001</v>
      </c>
      <c r="AC46" s="10">
        <f t="shared" si="31"/>
        <v>169.80232500000002</v>
      </c>
      <c r="AE46" s="152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8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534</v>
      </c>
      <c r="AB47" s="59">
        <f t="shared" si="30"/>
        <v>171.51750000000001</v>
      </c>
      <c r="AC47" s="10">
        <f>AB47*0.99</f>
        <v>169.80232500000002</v>
      </c>
      <c r="AE47" s="152"/>
      <c r="AK47" s="17"/>
      <c r="AL47" s="17"/>
      <c r="AM47" s="17"/>
      <c r="AN47" s="17"/>
      <c r="AO47" s="17"/>
      <c r="AP47" s="168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534</v>
      </c>
      <c r="AB48" s="59">
        <f t="shared" si="30"/>
        <v>147.01499999999999</v>
      </c>
      <c r="AC48" s="10">
        <f t="shared" ref="AC48:AC51" si="54">AB48*0.99</f>
        <v>145.54485</v>
      </c>
      <c r="AE48" s="152"/>
      <c r="AK48" s="17"/>
      <c r="AL48" s="17"/>
      <c r="AM48" s="17"/>
      <c r="AN48" s="169"/>
      <c r="AO48" s="17"/>
      <c r="AP48" s="168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534</v>
      </c>
      <c r="AB49" s="59">
        <f t="shared" si="30"/>
        <v>147.01499999999999</v>
      </c>
      <c r="AC49" s="10">
        <f t="shared" si="54"/>
        <v>145.54485</v>
      </c>
      <c r="AD49" s="72" t="s">
        <v>501</v>
      </c>
      <c r="AE49" s="152"/>
      <c r="AK49" s="17"/>
      <c r="AL49" s="17"/>
      <c r="AM49" s="17"/>
      <c r="AN49" s="169"/>
      <c r="AO49" s="17"/>
      <c r="AP49" s="168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52"/>
      <c r="AK50" s="17"/>
      <c r="AL50" s="17"/>
      <c r="AM50" s="17"/>
      <c r="AN50" s="17"/>
      <c r="AO50" s="17"/>
      <c r="AP50" s="168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43" t="s">
        <v>18</v>
      </c>
      <c r="H54" s="244"/>
      <c r="I54" s="244"/>
      <c r="J54" s="245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43" t="s">
        <v>18</v>
      </c>
      <c r="W55" s="244"/>
      <c r="X55" s="244"/>
      <c r="Y55" s="245"/>
      <c r="Z55" s="55"/>
      <c r="AA55" s="42">
        <f>W54-Z53</f>
        <v>38.263499999999112</v>
      </c>
      <c r="AB55" s="61"/>
      <c r="AC55" s="17"/>
    </row>
    <row r="60" spans="1:42" ht="26.25" x14ac:dyDescent="0.4">
      <c r="B60" s="242" t="s">
        <v>97</v>
      </c>
      <c r="C60" s="242"/>
      <c r="D60" s="242"/>
      <c r="E60" s="242"/>
      <c r="F60" s="242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42" t="s">
        <v>91</v>
      </c>
      <c r="R61" s="242"/>
      <c r="S61" s="242"/>
      <c r="T61" s="242"/>
      <c r="U61" s="242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187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187">
        <v>550</v>
      </c>
      <c r="M63" s="59">
        <f t="shared" ref="M63:M80" si="61">I63-J63</f>
        <v>147.01499999999999</v>
      </c>
      <c r="N63" s="10">
        <f t="shared" ref="N63:N73" si="62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>V63*0.99</f>
        <v>148.5</v>
      </c>
      <c r="X63" s="45">
        <f>W63*0.99</f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ref="H64:I64" si="63">G64*0.99</f>
        <v>237.6</v>
      </c>
      <c r="I64" s="45">
        <f t="shared" si="63"/>
        <v>235.22399999999999</v>
      </c>
      <c r="J64" s="45">
        <v>100</v>
      </c>
      <c r="K64" s="45">
        <f t="shared" si="60"/>
        <v>232.84799999999998</v>
      </c>
      <c r="L64" s="187">
        <v>550</v>
      </c>
      <c r="M64" s="59">
        <f t="shared" si="61"/>
        <v>135.22399999999999</v>
      </c>
      <c r="N64" s="10">
        <f t="shared" si="62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ref="W64:X64" si="64">V64*0.99</f>
        <v>148.5</v>
      </c>
      <c r="X64" s="45">
        <f t="shared" si="64"/>
        <v>147.01499999999999</v>
      </c>
      <c r="Y64" s="45"/>
      <c r="Z64" s="45">
        <f t="shared" ref="Z64:Z81" si="65">W64*0.98</f>
        <v>145.53</v>
      </c>
      <c r="AA64" s="46">
        <v>597</v>
      </c>
      <c r="AB64" s="59">
        <f t="shared" ref="AB64:AB81" si="66">X64-Y64</f>
        <v>147.01499999999999</v>
      </c>
      <c r="AC64" s="10">
        <f t="shared" ref="AC64:AC76" si="67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188">
        <v>551</v>
      </c>
      <c r="M65" s="59">
        <f t="shared" si="61"/>
        <v>135.22399999999999</v>
      </c>
      <c r="N65" s="10">
        <f t="shared" si="62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ref="W65:X65" si="69">V65*0.99</f>
        <v>148.5</v>
      </c>
      <c r="X65" s="45">
        <f t="shared" si="69"/>
        <v>147.01499999999999</v>
      </c>
      <c r="Y65" s="45"/>
      <c r="Z65" s="45">
        <f t="shared" si="65"/>
        <v>145.53</v>
      </c>
      <c r="AA65" s="46">
        <v>596</v>
      </c>
      <c r="AB65" s="59">
        <f t="shared" si="66"/>
        <v>147.01499999999999</v>
      </c>
      <c r="AC65" s="10">
        <f t="shared" si="67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188">
        <v>551</v>
      </c>
      <c r="M66" s="59">
        <f t="shared" si="61"/>
        <v>468.45800000000008</v>
      </c>
      <c r="N66" s="10">
        <f t="shared" si="62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ref="W66:X66" si="71">V66*0.99</f>
        <v>237.6</v>
      </c>
      <c r="X66" s="45">
        <f t="shared" si="71"/>
        <v>235.22399999999999</v>
      </c>
      <c r="Y66" s="45">
        <v>100</v>
      </c>
      <c r="Z66" s="45">
        <f t="shared" si="65"/>
        <v>232.84799999999998</v>
      </c>
      <c r="AA66" s="46">
        <v>597</v>
      </c>
      <c r="AB66" s="59">
        <f t="shared" si="66"/>
        <v>135.22399999999999</v>
      </c>
      <c r="AC66" s="10">
        <f t="shared" si="67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>
        <v>100</v>
      </c>
      <c r="K67" s="45">
        <f t="shared" si="60"/>
        <v>562.71600000000001</v>
      </c>
      <c r="L67" s="188">
        <v>551</v>
      </c>
      <c r="M67" s="59">
        <f t="shared" si="61"/>
        <v>468.45800000000008</v>
      </c>
      <c r="N67" s="10">
        <f t="shared" si="62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ref="W67:X67" si="73">V67*0.99</f>
        <v>148.5</v>
      </c>
      <c r="X67" s="45">
        <f t="shared" si="73"/>
        <v>147.01499999999999</v>
      </c>
      <c r="Y67" s="45"/>
      <c r="Z67" s="45">
        <f t="shared" si="65"/>
        <v>145.53</v>
      </c>
      <c r="AA67" s="46">
        <v>596</v>
      </c>
      <c r="AB67" s="59">
        <f t="shared" si="66"/>
        <v>147.01499999999999</v>
      </c>
      <c r="AC67" s="10">
        <f t="shared" si="67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>
        <v>100</v>
      </c>
      <c r="K68" s="45">
        <f t="shared" si="60"/>
        <v>232.84799999999998</v>
      </c>
      <c r="L68" s="187">
        <v>550</v>
      </c>
      <c r="M68" s="59">
        <f t="shared" si="61"/>
        <v>135.22399999999999</v>
      </c>
      <c r="N68" s="10">
        <f t="shared" si="62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ref="W68:X68" si="75">V68*0.99</f>
        <v>148.5</v>
      </c>
      <c r="X68" s="45">
        <f t="shared" si="75"/>
        <v>147.01499999999999</v>
      </c>
      <c r="Y68" s="45"/>
      <c r="Z68" s="45">
        <f t="shared" si="65"/>
        <v>145.53</v>
      </c>
      <c r="AA68" s="46">
        <v>596</v>
      </c>
      <c r="AB68" s="59">
        <f t="shared" si="66"/>
        <v>147.01499999999999</v>
      </c>
      <c r="AC68" s="10">
        <f t="shared" si="67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ref="H69:I69" si="76">G69*0.99</f>
        <v>111.87</v>
      </c>
      <c r="I69" s="45">
        <f t="shared" si="76"/>
        <v>110.7513</v>
      </c>
      <c r="J69" s="45"/>
      <c r="K69" s="45">
        <f t="shared" si="60"/>
        <v>109.6326</v>
      </c>
      <c r="L69" s="187">
        <v>550</v>
      </c>
      <c r="M69" s="59">
        <f t="shared" si="61"/>
        <v>110.7513</v>
      </c>
      <c r="N69" s="10">
        <f t="shared" si="62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ref="H70:I70" si="78">G70*0.99</f>
        <v>111.87</v>
      </c>
      <c r="I70" s="45">
        <f t="shared" si="78"/>
        <v>110.7513</v>
      </c>
      <c r="J70" s="45"/>
      <c r="K70" s="45">
        <f t="shared" si="60"/>
        <v>109.6326</v>
      </c>
      <c r="L70" s="187">
        <v>550</v>
      </c>
      <c r="M70" s="59">
        <f t="shared" si="61"/>
        <v>110.7513</v>
      </c>
      <c r="N70" s="10">
        <f t="shared" si="62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ref="W70:X70" si="79">V70*0.99</f>
        <v>148.5</v>
      </c>
      <c r="X70" s="45">
        <f t="shared" si="79"/>
        <v>147.01499999999999</v>
      </c>
      <c r="Y70" s="45"/>
      <c r="Z70" s="45">
        <f t="shared" si="65"/>
        <v>145.53</v>
      </c>
      <c r="AA70" s="46">
        <v>597</v>
      </c>
      <c r="AB70" s="59">
        <f t="shared" si="66"/>
        <v>147.01499999999999</v>
      </c>
      <c r="AC70" s="10">
        <f t="shared" si="67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80">G71*0.99</f>
        <v>198</v>
      </c>
      <c r="I71" s="45">
        <f t="shared" si="80"/>
        <v>196.02</v>
      </c>
      <c r="J71" s="45"/>
      <c r="K71" s="45">
        <f t="shared" si="60"/>
        <v>194.04</v>
      </c>
      <c r="L71" s="187">
        <v>550</v>
      </c>
      <c r="M71" s="59">
        <f t="shared" si="61"/>
        <v>196.02</v>
      </c>
      <c r="N71" s="10">
        <f t="shared" si="62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ref="W71:X71" si="81">V71*0.99</f>
        <v>148.5</v>
      </c>
      <c r="X71" s="45">
        <f t="shared" si="81"/>
        <v>147.01499999999999</v>
      </c>
      <c r="Y71" s="45"/>
      <c r="Z71" s="45">
        <f t="shared" si="65"/>
        <v>145.53</v>
      </c>
      <c r="AA71" s="46">
        <v>609</v>
      </c>
      <c r="AB71" s="59">
        <f t="shared" si="66"/>
        <v>147.01499999999999</v>
      </c>
      <c r="AC71" s="10">
        <f t="shared" si="67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80"/>
        <v>237.6</v>
      </c>
      <c r="I72" s="45">
        <f t="shared" si="80"/>
        <v>235.22399999999999</v>
      </c>
      <c r="J72" s="45">
        <v>100</v>
      </c>
      <c r="K72" s="45">
        <f t="shared" si="60"/>
        <v>232.84799999999998</v>
      </c>
      <c r="L72" s="201">
        <v>567</v>
      </c>
      <c r="M72" s="59">
        <f t="shared" si="61"/>
        <v>135.22399999999999</v>
      </c>
      <c r="N72" s="10">
        <f t="shared" si="62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ref="W72:X72" si="82">V72*0.99</f>
        <v>237.6</v>
      </c>
      <c r="X72" s="45">
        <f t="shared" si="82"/>
        <v>235.22399999999999</v>
      </c>
      <c r="Y72" s="45">
        <v>100</v>
      </c>
      <c r="Z72" s="45">
        <f t="shared" si="65"/>
        <v>232.84799999999998</v>
      </c>
      <c r="AA72" s="46">
        <v>608</v>
      </c>
      <c r="AB72" s="59">
        <f t="shared" si="66"/>
        <v>135.22399999999999</v>
      </c>
      <c r="AC72" s="10">
        <f t="shared" si="67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80"/>
        <v>44.55</v>
      </c>
      <c r="I73" s="45">
        <f t="shared" si="80"/>
        <v>44.104499999999994</v>
      </c>
      <c r="J73" s="45"/>
      <c r="K73" s="45">
        <f t="shared" si="60"/>
        <v>43.658999999999999</v>
      </c>
      <c r="L73" s="201">
        <v>567</v>
      </c>
      <c r="M73" s="59">
        <f t="shared" si="61"/>
        <v>44.104499999999994</v>
      </c>
      <c r="N73" s="10">
        <f t="shared" si="62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ref="W73:X73" si="83">V73*0.99</f>
        <v>237.6</v>
      </c>
      <c r="X73" s="45">
        <f t="shared" si="83"/>
        <v>235.22399999999999</v>
      </c>
      <c r="Y73" s="45">
        <v>100</v>
      </c>
      <c r="Z73" s="45">
        <f t="shared" si="65"/>
        <v>232.84799999999998</v>
      </c>
      <c r="AA73" s="46">
        <v>608</v>
      </c>
      <c r="AB73" s="59">
        <f t="shared" si="66"/>
        <v>135.22399999999999</v>
      </c>
      <c r="AC73" s="10">
        <f t="shared" si="67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80"/>
        <v>148.5</v>
      </c>
      <c r="I74" s="45">
        <f t="shared" si="80"/>
        <v>147.01499999999999</v>
      </c>
      <c r="J74" s="45"/>
      <c r="K74" s="45">
        <f t="shared" si="60"/>
        <v>145.53</v>
      </c>
      <c r="L74" s="46"/>
      <c r="M74" s="59">
        <f t="shared" si="61"/>
        <v>147.01499999999999</v>
      </c>
      <c r="N74" s="10">
        <f t="shared" ref="N74:N75" si="84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ref="W74:X74" si="85">V74*0.99</f>
        <v>148.5</v>
      </c>
      <c r="X74" s="45">
        <f t="shared" si="85"/>
        <v>147.01499999999999</v>
      </c>
      <c r="Y74" s="45"/>
      <c r="Z74" s="45">
        <f t="shared" si="65"/>
        <v>145.53</v>
      </c>
      <c r="AA74" s="46">
        <v>609</v>
      </c>
      <c r="AB74" s="59">
        <f t="shared" si="66"/>
        <v>147.01499999999999</v>
      </c>
      <c r="AC74" s="10">
        <f t="shared" si="67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84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6">V75*0.99</f>
        <v>0</v>
      </c>
      <c r="X75" s="45">
        <f t="shared" si="86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7">V76*0.99</f>
        <v>0</v>
      </c>
      <c r="X76" s="45">
        <f t="shared" si="87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8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9">V77*0.99</f>
        <v>0</v>
      </c>
      <c r="X77" s="45">
        <f t="shared" si="89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54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8"/>
        <v>0</v>
      </c>
      <c r="P78" s="44"/>
      <c r="Q78" s="38"/>
      <c r="R78" s="38"/>
      <c r="S78" s="38"/>
      <c r="T78" s="38"/>
      <c r="U78" s="38"/>
      <c r="V78" s="45"/>
      <c r="W78" s="45">
        <f t="shared" ref="W78:X78" si="90">V78*0.99</f>
        <v>0</v>
      </c>
      <c r="X78" s="45">
        <f t="shared" si="90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1">AB78*0.99</f>
        <v>0</v>
      </c>
      <c r="AG78" s="152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8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2">V79*0.99</f>
        <v>0</v>
      </c>
      <c r="X79" s="45">
        <f t="shared" si="92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1"/>
        <v>0</v>
      </c>
      <c r="AG79" s="152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8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3">V80*0.99</f>
        <v>0</v>
      </c>
      <c r="X80" s="45">
        <f t="shared" si="93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1"/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4">V81*0.99</f>
        <v>0</v>
      </c>
      <c r="X81" s="45">
        <f t="shared" si="94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1"/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43" t="s">
        <v>18</v>
      </c>
      <c r="H84" s="244"/>
      <c r="I84" s="244"/>
      <c r="J84" s="245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43" t="s">
        <v>18</v>
      </c>
      <c r="W85" s="244"/>
      <c r="X85" s="244"/>
      <c r="Y85" s="245"/>
      <c r="Z85" s="55"/>
      <c r="AA85" s="42">
        <f>W84-Z83</f>
        <v>19.007999999999811</v>
      </c>
      <c r="AB85" s="61"/>
      <c r="AC85" s="17"/>
    </row>
    <row r="91" spans="1:29" ht="26.25" x14ac:dyDescent="0.4">
      <c r="B91" s="242" t="s">
        <v>92</v>
      </c>
      <c r="C91" s="242"/>
      <c r="D91" s="242"/>
      <c r="E91" s="242"/>
      <c r="F91" s="242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42" t="s">
        <v>93</v>
      </c>
      <c r="R92" s="242"/>
      <c r="S92" s="242"/>
      <c r="T92" s="242"/>
      <c r="U92" s="242"/>
    </row>
    <row r="93" spans="1:29" x14ac:dyDescent="0.25">
      <c r="A93" s="44"/>
      <c r="B93" s="38"/>
      <c r="C93" s="38"/>
      <c r="D93" s="38"/>
      <c r="E93" s="38"/>
      <c r="F93" s="38"/>
      <c r="G93" s="45"/>
      <c r="H93" s="45">
        <f>G93*0.99</f>
        <v>0</v>
      </c>
      <c r="I93" s="45">
        <f>H93*0.99</f>
        <v>0</v>
      </c>
      <c r="J93" s="45"/>
      <c r="K93" s="45">
        <f>H93*0.98</f>
        <v>0</v>
      </c>
      <c r="L93" s="46"/>
      <c r="M93" s="59">
        <f>I93-J93</f>
        <v>0</v>
      </c>
      <c r="N93" s="10">
        <f>M93*0.99</f>
        <v>0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/>
      <c r="B94" s="38"/>
      <c r="C94" s="38"/>
      <c r="D94" s="38"/>
      <c r="E94" s="38"/>
      <c r="F94" s="38"/>
      <c r="G94" s="45"/>
      <c r="H94" s="45">
        <f t="shared" ref="H94:I94" si="95">G94*0.99</f>
        <v>0</v>
      </c>
      <c r="I94" s="45">
        <f t="shared" si="95"/>
        <v>0</v>
      </c>
      <c r="J94" s="45"/>
      <c r="K94" s="45">
        <f t="shared" ref="K94:K111" si="96">H94*0.98</f>
        <v>0</v>
      </c>
      <c r="L94" s="46"/>
      <c r="M94" s="59">
        <f t="shared" ref="M94:M111" si="97">I94-J94</f>
        <v>0</v>
      </c>
      <c r="N94" s="10">
        <f t="shared" ref="N94:N106" si="98">M94*0.99</f>
        <v>0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29" x14ac:dyDescent="0.25">
      <c r="A95" s="44"/>
      <c r="B95" s="38"/>
      <c r="C95" s="38"/>
      <c r="D95" s="38"/>
      <c r="E95" s="38"/>
      <c r="F95" s="38"/>
      <c r="G95" s="45"/>
      <c r="H95" s="45">
        <f t="shared" ref="H95:I95" si="99">G95*0.99</f>
        <v>0</v>
      </c>
      <c r="I95" s="45">
        <f t="shared" si="99"/>
        <v>0</v>
      </c>
      <c r="J95" s="45"/>
      <c r="K95" s="45">
        <f t="shared" si="96"/>
        <v>0</v>
      </c>
      <c r="L95" s="46"/>
      <c r="M95" s="59">
        <f t="shared" si="97"/>
        <v>0</v>
      </c>
      <c r="N95" s="10">
        <f t="shared" si="98"/>
        <v>0</v>
      </c>
      <c r="P95" s="44"/>
      <c r="Q95" s="38"/>
      <c r="R95" s="38"/>
      <c r="S95" s="38"/>
      <c r="T95" s="38"/>
      <c r="U95" s="38"/>
      <c r="V95" s="45"/>
      <c r="W95" s="45">
        <f t="shared" ref="W95:X95" si="100">V95*0.99</f>
        <v>0</v>
      </c>
      <c r="X95" s="45">
        <f t="shared" si="100"/>
        <v>0</v>
      </c>
      <c r="Y95" s="45"/>
      <c r="Z95" s="45">
        <f t="shared" ref="Z95:Z112" si="101">W95*0.98</f>
        <v>0</v>
      </c>
      <c r="AA95" s="46"/>
      <c r="AB95" s="59">
        <f t="shared" ref="AB95:AB112" si="102">X95-Y95</f>
        <v>0</v>
      </c>
      <c r="AC95" s="10">
        <f t="shared" ref="AC95:AC107" si="103">AB95*0.99</f>
        <v>0</v>
      </c>
    </row>
    <row r="96" spans="1:29" x14ac:dyDescent="0.25">
      <c r="A96" s="44"/>
      <c r="B96" s="38"/>
      <c r="C96" s="38"/>
      <c r="D96" s="38"/>
      <c r="E96" s="38"/>
      <c r="F96" s="38"/>
      <c r="G96" s="45"/>
      <c r="H96" s="45">
        <f t="shared" ref="H96:I96" si="104">G96*0.99</f>
        <v>0</v>
      </c>
      <c r="I96" s="45">
        <f t="shared" si="104"/>
        <v>0</v>
      </c>
      <c r="J96" s="45"/>
      <c r="K96" s="45">
        <f t="shared" si="96"/>
        <v>0</v>
      </c>
      <c r="L96" s="46"/>
      <c r="M96" s="59">
        <f t="shared" si="97"/>
        <v>0</v>
      </c>
      <c r="N96" s="10">
        <f t="shared" si="98"/>
        <v>0</v>
      </c>
      <c r="P96" s="44"/>
      <c r="Q96" s="38"/>
      <c r="R96" s="38"/>
      <c r="S96" s="38"/>
      <c r="T96" s="38"/>
      <c r="U96" s="38"/>
      <c r="V96" s="45"/>
      <c r="W96" s="45">
        <f t="shared" ref="W96:X96" si="105">V96*0.99</f>
        <v>0</v>
      </c>
      <c r="X96" s="45">
        <f t="shared" si="105"/>
        <v>0</v>
      </c>
      <c r="Y96" s="45"/>
      <c r="Z96" s="45">
        <f t="shared" si="101"/>
        <v>0</v>
      </c>
      <c r="AA96" s="46"/>
      <c r="AB96" s="59">
        <f t="shared" si="102"/>
        <v>0</v>
      </c>
      <c r="AC96" s="10">
        <f t="shared" si="103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6">G97*0.99</f>
        <v>0</v>
      </c>
      <c r="I97" s="45">
        <f t="shared" si="106"/>
        <v>0</v>
      </c>
      <c r="J97" s="45"/>
      <c r="K97" s="45">
        <f t="shared" si="96"/>
        <v>0</v>
      </c>
      <c r="L97" s="46"/>
      <c r="M97" s="59">
        <f t="shared" si="97"/>
        <v>0</v>
      </c>
      <c r="N97" s="10">
        <f t="shared" si="98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7">V97*0.99</f>
        <v>0</v>
      </c>
      <c r="X97" s="45">
        <f t="shared" si="107"/>
        <v>0</v>
      </c>
      <c r="Y97" s="45"/>
      <c r="Z97" s="45">
        <f t="shared" si="101"/>
        <v>0</v>
      </c>
      <c r="AA97" s="46"/>
      <c r="AB97" s="59">
        <f t="shared" si="102"/>
        <v>0</v>
      </c>
      <c r="AC97" s="10">
        <f t="shared" si="103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8">G98*0.99</f>
        <v>0</v>
      </c>
      <c r="I98" s="45">
        <f t="shared" si="108"/>
        <v>0</v>
      </c>
      <c r="J98" s="45"/>
      <c r="K98" s="45">
        <f t="shared" si="96"/>
        <v>0</v>
      </c>
      <c r="L98" s="46"/>
      <c r="M98" s="59">
        <f t="shared" si="97"/>
        <v>0</v>
      </c>
      <c r="N98" s="10">
        <f t="shared" si="98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9">V98*0.99</f>
        <v>0</v>
      </c>
      <c r="X98" s="45">
        <f t="shared" si="109"/>
        <v>0</v>
      </c>
      <c r="Y98" s="45"/>
      <c r="Z98" s="45">
        <f t="shared" si="101"/>
        <v>0</v>
      </c>
      <c r="AA98" s="46"/>
      <c r="AB98" s="59">
        <f t="shared" si="102"/>
        <v>0</v>
      </c>
      <c r="AC98" s="10">
        <f t="shared" si="103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10">G99*0.99</f>
        <v>0</v>
      </c>
      <c r="I99" s="45">
        <f t="shared" si="110"/>
        <v>0</v>
      </c>
      <c r="J99" s="45"/>
      <c r="K99" s="45">
        <f t="shared" si="96"/>
        <v>0</v>
      </c>
      <c r="L99" s="46"/>
      <c r="M99" s="59">
        <f t="shared" si="97"/>
        <v>0</v>
      </c>
      <c r="N99" s="10">
        <f t="shared" si="98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1">V99*0.99</f>
        <v>0</v>
      </c>
      <c r="X99" s="45">
        <f t="shared" si="111"/>
        <v>0</v>
      </c>
      <c r="Y99" s="45"/>
      <c r="Z99" s="45">
        <f t="shared" si="101"/>
        <v>0</v>
      </c>
      <c r="AA99" s="46"/>
      <c r="AB99" s="59">
        <f t="shared" si="102"/>
        <v>0</v>
      </c>
      <c r="AC99" s="10">
        <f t="shared" si="103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2">G100*0.99</f>
        <v>0</v>
      </c>
      <c r="I100" s="45">
        <f t="shared" si="112"/>
        <v>0</v>
      </c>
      <c r="J100" s="45"/>
      <c r="K100" s="45">
        <f t="shared" si="96"/>
        <v>0</v>
      </c>
      <c r="L100" s="46"/>
      <c r="M100" s="59">
        <f t="shared" si="97"/>
        <v>0</v>
      </c>
      <c r="N100" s="10">
        <f t="shared" si="98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3">V100*0.99</f>
        <v>0</v>
      </c>
      <c r="X100" s="45">
        <f t="shared" si="113"/>
        <v>0</v>
      </c>
      <c r="Y100" s="45"/>
      <c r="Z100" s="45">
        <f t="shared" si="101"/>
        <v>0</v>
      </c>
      <c r="AA100" s="46"/>
      <c r="AB100" s="59">
        <f t="shared" si="102"/>
        <v>0</v>
      </c>
      <c r="AC100" s="10">
        <f t="shared" si="103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4">G101*0.99</f>
        <v>0</v>
      </c>
      <c r="I101" s="45">
        <f t="shared" si="114"/>
        <v>0</v>
      </c>
      <c r="J101" s="45"/>
      <c r="K101" s="45">
        <f t="shared" si="96"/>
        <v>0</v>
      </c>
      <c r="L101" s="46"/>
      <c r="M101" s="59">
        <f t="shared" si="97"/>
        <v>0</v>
      </c>
      <c r="N101" s="10">
        <f t="shared" si="98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5">V101*0.99</f>
        <v>0</v>
      </c>
      <c r="X101" s="45">
        <f t="shared" si="115"/>
        <v>0</v>
      </c>
      <c r="Y101" s="45"/>
      <c r="Z101" s="45">
        <f t="shared" si="101"/>
        <v>0</v>
      </c>
      <c r="AA101" s="46"/>
      <c r="AB101" s="59">
        <f t="shared" si="102"/>
        <v>0</v>
      </c>
      <c r="AC101" s="10">
        <f t="shared" si="103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6">G102*0.99</f>
        <v>0</v>
      </c>
      <c r="I102" s="45">
        <f t="shared" si="116"/>
        <v>0</v>
      </c>
      <c r="J102" s="45"/>
      <c r="K102" s="45">
        <f t="shared" si="96"/>
        <v>0</v>
      </c>
      <c r="L102" s="46"/>
      <c r="M102" s="59">
        <f t="shared" si="97"/>
        <v>0</v>
      </c>
      <c r="N102" s="10">
        <f t="shared" si="98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7">V102*0.99</f>
        <v>0</v>
      </c>
      <c r="X102" s="45">
        <f t="shared" si="117"/>
        <v>0</v>
      </c>
      <c r="Y102" s="45"/>
      <c r="Z102" s="45">
        <f t="shared" si="101"/>
        <v>0</v>
      </c>
      <c r="AA102" s="46"/>
      <c r="AB102" s="59">
        <f t="shared" si="102"/>
        <v>0</v>
      </c>
      <c r="AC102" s="10">
        <f t="shared" si="103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6"/>
        <v>0</v>
      </c>
      <c r="I103" s="45">
        <f t="shared" si="116"/>
        <v>0</v>
      </c>
      <c r="J103" s="45"/>
      <c r="K103" s="45">
        <f t="shared" si="96"/>
        <v>0</v>
      </c>
      <c r="L103" s="46"/>
      <c r="M103" s="59">
        <f t="shared" si="97"/>
        <v>0</v>
      </c>
      <c r="N103" s="10">
        <f t="shared" si="98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8">V103*0.99</f>
        <v>0</v>
      </c>
      <c r="X103" s="45">
        <f t="shared" si="118"/>
        <v>0</v>
      </c>
      <c r="Y103" s="45"/>
      <c r="Z103" s="45">
        <f t="shared" si="101"/>
        <v>0</v>
      </c>
      <c r="AA103" s="46"/>
      <c r="AB103" s="59">
        <f t="shared" si="102"/>
        <v>0</v>
      </c>
      <c r="AC103" s="10">
        <f t="shared" si="103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6"/>
        <v>0</v>
      </c>
      <c r="I104" s="45">
        <f t="shared" si="116"/>
        <v>0</v>
      </c>
      <c r="J104" s="45"/>
      <c r="K104" s="45">
        <f t="shared" si="96"/>
        <v>0</v>
      </c>
      <c r="L104" s="46"/>
      <c r="M104" s="59">
        <f t="shared" si="97"/>
        <v>0</v>
      </c>
      <c r="N104" s="10">
        <f t="shared" si="98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9">V104*0.99</f>
        <v>0</v>
      </c>
      <c r="X104" s="45">
        <f t="shared" si="119"/>
        <v>0</v>
      </c>
      <c r="Y104" s="45"/>
      <c r="Z104" s="45">
        <f t="shared" si="101"/>
        <v>0</v>
      </c>
      <c r="AA104" s="46"/>
      <c r="AB104" s="59">
        <f t="shared" si="102"/>
        <v>0</v>
      </c>
      <c r="AC104" s="10">
        <f t="shared" si="103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6"/>
        <v>0</v>
      </c>
      <c r="I105" s="45">
        <f t="shared" si="116"/>
        <v>0</v>
      </c>
      <c r="J105" s="45"/>
      <c r="K105" s="45">
        <f t="shared" si="96"/>
        <v>0</v>
      </c>
      <c r="L105" s="46"/>
      <c r="M105" s="59">
        <f t="shared" si="97"/>
        <v>0</v>
      </c>
      <c r="N105" s="10">
        <f t="shared" si="98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20">V105*0.99</f>
        <v>0</v>
      </c>
      <c r="X105" s="45">
        <f t="shared" si="120"/>
        <v>0</v>
      </c>
      <c r="Y105" s="45"/>
      <c r="Z105" s="45">
        <f t="shared" si="101"/>
        <v>0</v>
      </c>
      <c r="AA105" s="46"/>
      <c r="AB105" s="59">
        <f t="shared" si="102"/>
        <v>0</v>
      </c>
      <c r="AC105" s="10">
        <f t="shared" si="103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6"/>
        <v>0</v>
      </c>
      <c r="I106" s="45">
        <f t="shared" si="116"/>
        <v>0</v>
      </c>
      <c r="J106" s="45"/>
      <c r="K106" s="45">
        <f t="shared" si="96"/>
        <v>0</v>
      </c>
      <c r="L106" s="46"/>
      <c r="M106" s="59">
        <f t="shared" si="97"/>
        <v>0</v>
      </c>
      <c r="N106" s="10">
        <f t="shared" si="98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1">V106*0.99</f>
        <v>0</v>
      </c>
      <c r="X106" s="45">
        <f t="shared" si="121"/>
        <v>0</v>
      </c>
      <c r="Y106" s="45"/>
      <c r="Z106" s="45">
        <f t="shared" si="101"/>
        <v>0</v>
      </c>
      <c r="AA106" s="46"/>
      <c r="AB106" s="59">
        <f t="shared" si="102"/>
        <v>0</v>
      </c>
      <c r="AC106" s="10">
        <f t="shared" si="103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6"/>
        <v>0</v>
      </c>
      <c r="I107" s="45">
        <f t="shared" si="116"/>
        <v>0</v>
      </c>
      <c r="J107" s="60"/>
      <c r="K107" s="45">
        <f t="shared" si="96"/>
        <v>0</v>
      </c>
      <c r="L107" s="46"/>
      <c r="M107" s="59">
        <f t="shared" si="97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2">V107*0.99</f>
        <v>0</v>
      </c>
      <c r="X107" s="45">
        <f t="shared" si="122"/>
        <v>0</v>
      </c>
      <c r="Y107" s="45"/>
      <c r="Z107" s="45">
        <f t="shared" si="101"/>
        <v>0</v>
      </c>
      <c r="AA107" s="46"/>
      <c r="AB107" s="59">
        <f t="shared" si="102"/>
        <v>0</v>
      </c>
      <c r="AC107" s="10">
        <f t="shared" si="103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6"/>
        <v>0</v>
      </c>
      <c r="I108" s="45">
        <f t="shared" si="116"/>
        <v>0</v>
      </c>
      <c r="J108" s="60"/>
      <c r="K108" s="45">
        <f t="shared" si="96"/>
        <v>0</v>
      </c>
      <c r="L108" s="46"/>
      <c r="M108" s="59">
        <f t="shared" si="97"/>
        <v>0</v>
      </c>
      <c r="N108" s="10">
        <f t="shared" ref="N108:N111" si="123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4">V108*0.99</f>
        <v>0</v>
      </c>
      <c r="X108" s="45">
        <f t="shared" si="124"/>
        <v>0</v>
      </c>
      <c r="Y108" s="60"/>
      <c r="Z108" s="45">
        <f t="shared" si="101"/>
        <v>0</v>
      </c>
      <c r="AA108" s="46"/>
      <c r="AB108" s="59">
        <f t="shared" si="102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6"/>
        <v>0</v>
      </c>
      <c r="I109" s="45">
        <f t="shared" si="116"/>
        <v>0</v>
      </c>
      <c r="J109" s="45"/>
      <c r="K109" s="45">
        <f t="shared" si="96"/>
        <v>0</v>
      </c>
      <c r="L109" s="46"/>
      <c r="M109" s="59">
        <f t="shared" si="97"/>
        <v>0</v>
      </c>
      <c r="N109" s="10">
        <f t="shared" si="123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5">V109*0.99</f>
        <v>0</v>
      </c>
      <c r="X109" s="45">
        <f t="shared" si="125"/>
        <v>0</v>
      </c>
      <c r="Y109" s="60"/>
      <c r="Z109" s="45">
        <f t="shared" si="101"/>
        <v>0</v>
      </c>
      <c r="AA109" s="46"/>
      <c r="AB109" s="59">
        <f t="shared" si="102"/>
        <v>0</v>
      </c>
      <c r="AC109" s="10">
        <f t="shared" ref="AC109:AC112" si="126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6"/>
        <v>0</v>
      </c>
      <c r="I110" s="45">
        <f t="shared" si="116"/>
        <v>0</v>
      </c>
      <c r="J110" s="38"/>
      <c r="K110" s="45">
        <f t="shared" si="96"/>
        <v>0</v>
      </c>
      <c r="L110" s="46"/>
      <c r="M110" s="59">
        <f t="shared" si="97"/>
        <v>0</v>
      </c>
      <c r="N110" s="10">
        <f t="shared" si="123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7">V110*0.99</f>
        <v>0</v>
      </c>
      <c r="X110" s="45">
        <f t="shared" si="127"/>
        <v>0</v>
      </c>
      <c r="Y110" s="45"/>
      <c r="Z110" s="45">
        <f t="shared" si="101"/>
        <v>0</v>
      </c>
      <c r="AA110" s="46"/>
      <c r="AB110" s="59">
        <f t="shared" si="102"/>
        <v>0</v>
      </c>
      <c r="AC110" s="10">
        <f t="shared" si="126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6"/>
        <v>0</v>
      </c>
      <c r="I111" s="45">
        <f t="shared" si="116"/>
        <v>0</v>
      </c>
      <c r="J111" s="38"/>
      <c r="K111" s="45">
        <f t="shared" si="96"/>
        <v>0</v>
      </c>
      <c r="L111" s="46"/>
      <c r="M111" s="59">
        <f t="shared" si="97"/>
        <v>0</v>
      </c>
      <c r="N111" s="10">
        <f t="shared" si="123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8">V111*0.99</f>
        <v>0</v>
      </c>
      <c r="X111" s="45">
        <f t="shared" si="128"/>
        <v>0</v>
      </c>
      <c r="Y111" s="38"/>
      <c r="Z111" s="45">
        <f t="shared" si="101"/>
        <v>0</v>
      </c>
      <c r="AA111" s="46"/>
      <c r="AB111" s="59">
        <f t="shared" si="102"/>
        <v>0</v>
      </c>
      <c r="AC111" s="10">
        <f t="shared" si="126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9">V112*0.99</f>
        <v>0</v>
      </c>
      <c r="X112" s="45">
        <f t="shared" si="129"/>
        <v>0</v>
      </c>
      <c r="Y112" s="38"/>
      <c r="Z112" s="45">
        <f t="shared" si="101"/>
        <v>0</v>
      </c>
      <c r="AA112" s="46"/>
      <c r="AB112" s="59">
        <f t="shared" si="102"/>
        <v>0</v>
      </c>
      <c r="AC112" s="10">
        <f t="shared" si="126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0</v>
      </c>
      <c r="I113" s="13"/>
      <c r="J113" s="13" t="s">
        <v>82</v>
      </c>
      <c r="K113" s="13">
        <f>SUM(K93:K112)</f>
        <v>0</v>
      </c>
      <c r="L113" s="13"/>
      <c r="M113" s="13"/>
      <c r="N113" s="13">
        <f>SUM(N93:N112)</f>
        <v>0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0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43" t="s">
        <v>18</v>
      </c>
      <c r="H115" s="244"/>
      <c r="I115" s="244"/>
      <c r="J115" s="245"/>
      <c r="K115" s="55"/>
      <c r="L115" s="42">
        <f>H114-K113</f>
        <v>0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43" t="s">
        <v>18</v>
      </c>
      <c r="W116" s="244"/>
      <c r="X116" s="244"/>
      <c r="Y116" s="245"/>
      <c r="Z116" s="55"/>
      <c r="AA116" s="42">
        <f>W115-Z114</f>
        <v>0</v>
      </c>
      <c r="AB116" s="61"/>
      <c r="AC116" s="17"/>
    </row>
    <row r="123" spans="1:29" ht="26.25" x14ac:dyDescent="0.4">
      <c r="B123" s="242" t="s">
        <v>94</v>
      </c>
      <c r="C123" s="242"/>
      <c r="D123" s="242"/>
      <c r="E123" s="242"/>
      <c r="F123" s="242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42" t="s">
        <v>99</v>
      </c>
      <c r="R124" s="242"/>
      <c r="S124" s="242"/>
      <c r="T124" s="242"/>
      <c r="U124" s="242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30">G126*0.99</f>
        <v>0</v>
      </c>
      <c r="I126" s="45">
        <f t="shared" si="130"/>
        <v>0</v>
      </c>
      <c r="J126" s="45"/>
      <c r="K126" s="45">
        <f t="shared" ref="K126:K143" si="131">H126*0.98</f>
        <v>0</v>
      </c>
      <c r="L126" s="46"/>
      <c r="M126" s="59">
        <f t="shared" ref="M126:M143" si="132">I126-J126</f>
        <v>0</v>
      </c>
      <c r="N126" s="10">
        <f t="shared" ref="N126:N138" si="133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4">G127*0.99</f>
        <v>0</v>
      </c>
      <c r="I127" s="45">
        <f t="shared" si="134"/>
        <v>0</v>
      </c>
      <c r="J127" s="45"/>
      <c r="K127" s="45">
        <f t="shared" si="131"/>
        <v>0</v>
      </c>
      <c r="L127" s="46"/>
      <c r="M127" s="59">
        <f t="shared" si="132"/>
        <v>0</v>
      </c>
      <c r="N127" s="10">
        <f t="shared" si="133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5">V127*0.99</f>
        <v>0</v>
      </c>
      <c r="X127" s="45">
        <f t="shared" si="135"/>
        <v>0</v>
      </c>
      <c r="Y127" s="45"/>
      <c r="Z127" s="45">
        <f t="shared" ref="Z127:Z144" si="136">W127*0.98</f>
        <v>0</v>
      </c>
      <c r="AA127" s="46"/>
      <c r="AB127" s="59">
        <f t="shared" ref="AB127:AB144" si="137">X127-Y127</f>
        <v>0</v>
      </c>
      <c r="AC127" s="10">
        <f t="shared" ref="AC127:AC139" si="138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9">G128*0.99</f>
        <v>0</v>
      </c>
      <c r="I128" s="45">
        <f t="shared" si="139"/>
        <v>0</v>
      </c>
      <c r="J128" s="45"/>
      <c r="K128" s="45">
        <f t="shared" si="131"/>
        <v>0</v>
      </c>
      <c r="L128" s="46"/>
      <c r="M128" s="59">
        <f t="shared" si="132"/>
        <v>0</v>
      </c>
      <c r="N128" s="10">
        <f t="shared" si="133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40">V128*0.99</f>
        <v>0</v>
      </c>
      <c r="X128" s="45">
        <f t="shared" si="140"/>
        <v>0</v>
      </c>
      <c r="Y128" s="45"/>
      <c r="Z128" s="45">
        <f t="shared" si="136"/>
        <v>0</v>
      </c>
      <c r="AA128" s="46"/>
      <c r="AB128" s="59">
        <f t="shared" si="137"/>
        <v>0</v>
      </c>
      <c r="AC128" s="10">
        <f t="shared" si="138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1">G129*0.99</f>
        <v>0</v>
      </c>
      <c r="I129" s="45">
        <f t="shared" si="141"/>
        <v>0</v>
      </c>
      <c r="J129" s="45"/>
      <c r="K129" s="45">
        <f t="shared" si="131"/>
        <v>0</v>
      </c>
      <c r="L129" s="46"/>
      <c r="M129" s="59">
        <f t="shared" si="132"/>
        <v>0</v>
      </c>
      <c r="N129" s="10">
        <f t="shared" si="133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2">V129*0.99</f>
        <v>0</v>
      </c>
      <c r="X129" s="45">
        <f t="shared" si="142"/>
        <v>0</v>
      </c>
      <c r="Y129" s="45"/>
      <c r="Z129" s="45">
        <f t="shared" si="136"/>
        <v>0</v>
      </c>
      <c r="AA129" s="46"/>
      <c r="AB129" s="59">
        <f t="shared" si="137"/>
        <v>0</v>
      </c>
      <c r="AC129" s="10">
        <f t="shared" si="138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3">G130*0.99</f>
        <v>0</v>
      </c>
      <c r="I130" s="45">
        <f t="shared" si="143"/>
        <v>0</v>
      </c>
      <c r="J130" s="45"/>
      <c r="K130" s="45">
        <f t="shared" si="131"/>
        <v>0</v>
      </c>
      <c r="L130" s="46"/>
      <c r="M130" s="59">
        <f t="shared" si="132"/>
        <v>0</v>
      </c>
      <c r="N130" s="10">
        <f t="shared" si="133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4">V130*0.99</f>
        <v>0</v>
      </c>
      <c r="X130" s="45">
        <f t="shared" si="144"/>
        <v>0</v>
      </c>
      <c r="Y130" s="45"/>
      <c r="Z130" s="45">
        <f t="shared" si="136"/>
        <v>0</v>
      </c>
      <c r="AA130" s="46"/>
      <c r="AB130" s="59">
        <f t="shared" si="137"/>
        <v>0</v>
      </c>
      <c r="AC130" s="10">
        <f t="shared" si="138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5">G131*0.99</f>
        <v>0</v>
      </c>
      <c r="I131" s="45">
        <f t="shared" si="145"/>
        <v>0</v>
      </c>
      <c r="J131" s="45"/>
      <c r="K131" s="45">
        <f t="shared" si="131"/>
        <v>0</v>
      </c>
      <c r="L131" s="46"/>
      <c r="M131" s="59">
        <f t="shared" si="132"/>
        <v>0</v>
      </c>
      <c r="N131" s="10">
        <f t="shared" si="133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6">V131*0.99</f>
        <v>0</v>
      </c>
      <c r="X131" s="45">
        <f t="shared" si="146"/>
        <v>0</v>
      </c>
      <c r="Y131" s="45"/>
      <c r="Z131" s="45">
        <f t="shared" si="136"/>
        <v>0</v>
      </c>
      <c r="AA131" s="46"/>
      <c r="AB131" s="59">
        <f t="shared" si="137"/>
        <v>0</v>
      </c>
      <c r="AC131" s="10">
        <f t="shared" si="138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7">G132*0.99</f>
        <v>0</v>
      </c>
      <c r="I132" s="45">
        <f t="shared" si="147"/>
        <v>0</v>
      </c>
      <c r="J132" s="45"/>
      <c r="K132" s="45">
        <f t="shared" si="131"/>
        <v>0</v>
      </c>
      <c r="L132" s="46"/>
      <c r="M132" s="59">
        <f t="shared" si="132"/>
        <v>0</v>
      </c>
      <c r="N132" s="10">
        <f t="shared" si="133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8">V132*0.99</f>
        <v>0</v>
      </c>
      <c r="X132" s="45">
        <f t="shared" si="148"/>
        <v>0</v>
      </c>
      <c r="Y132" s="45"/>
      <c r="Z132" s="45">
        <f t="shared" si="136"/>
        <v>0</v>
      </c>
      <c r="AA132" s="46"/>
      <c r="AB132" s="59">
        <f t="shared" si="137"/>
        <v>0</v>
      </c>
      <c r="AC132" s="10">
        <f t="shared" si="138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9">G133*0.99</f>
        <v>0</v>
      </c>
      <c r="I133" s="45">
        <f t="shared" si="149"/>
        <v>0</v>
      </c>
      <c r="J133" s="45"/>
      <c r="K133" s="45">
        <f t="shared" si="131"/>
        <v>0</v>
      </c>
      <c r="L133" s="46"/>
      <c r="M133" s="59">
        <f t="shared" si="132"/>
        <v>0</v>
      </c>
      <c r="N133" s="10">
        <f t="shared" si="133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50">V133*0.99</f>
        <v>0</v>
      </c>
      <c r="X133" s="45">
        <f t="shared" si="150"/>
        <v>0</v>
      </c>
      <c r="Y133" s="45"/>
      <c r="Z133" s="45">
        <f t="shared" si="136"/>
        <v>0</v>
      </c>
      <c r="AA133" s="46"/>
      <c r="AB133" s="59">
        <f t="shared" si="137"/>
        <v>0</v>
      </c>
      <c r="AC133" s="10">
        <f t="shared" si="138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1">G134*0.99</f>
        <v>0</v>
      </c>
      <c r="I134" s="45">
        <f t="shared" si="151"/>
        <v>0</v>
      </c>
      <c r="J134" s="45"/>
      <c r="K134" s="45">
        <f t="shared" si="131"/>
        <v>0</v>
      </c>
      <c r="L134" s="46"/>
      <c r="M134" s="59">
        <f t="shared" si="132"/>
        <v>0</v>
      </c>
      <c r="N134" s="10">
        <f t="shared" si="133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2">V134*0.99</f>
        <v>0</v>
      </c>
      <c r="X134" s="45">
        <f t="shared" si="152"/>
        <v>0</v>
      </c>
      <c r="Y134" s="45"/>
      <c r="Z134" s="45">
        <f t="shared" si="136"/>
        <v>0</v>
      </c>
      <c r="AA134" s="46"/>
      <c r="AB134" s="59">
        <f t="shared" si="137"/>
        <v>0</v>
      </c>
      <c r="AC134" s="10">
        <f t="shared" si="138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1"/>
        <v>0</v>
      </c>
      <c r="I135" s="45">
        <f t="shared" si="151"/>
        <v>0</v>
      </c>
      <c r="J135" s="45"/>
      <c r="K135" s="45">
        <f t="shared" si="131"/>
        <v>0</v>
      </c>
      <c r="L135" s="46"/>
      <c r="M135" s="59">
        <f t="shared" si="132"/>
        <v>0</v>
      </c>
      <c r="N135" s="10">
        <f t="shared" si="133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3">V135*0.99</f>
        <v>0</v>
      </c>
      <c r="X135" s="45">
        <f t="shared" si="153"/>
        <v>0</v>
      </c>
      <c r="Y135" s="45"/>
      <c r="Z135" s="45">
        <f t="shared" si="136"/>
        <v>0</v>
      </c>
      <c r="AA135" s="46"/>
      <c r="AB135" s="59">
        <f t="shared" si="137"/>
        <v>0</v>
      </c>
      <c r="AC135" s="10">
        <f t="shared" si="138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1"/>
        <v>0</v>
      </c>
      <c r="I136" s="45">
        <f t="shared" si="151"/>
        <v>0</v>
      </c>
      <c r="J136" s="45"/>
      <c r="K136" s="45">
        <f t="shared" si="131"/>
        <v>0</v>
      </c>
      <c r="L136" s="46"/>
      <c r="M136" s="59">
        <f t="shared" si="132"/>
        <v>0</v>
      </c>
      <c r="N136" s="10">
        <f t="shared" si="133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4">V136*0.99</f>
        <v>0</v>
      </c>
      <c r="X136" s="45">
        <f t="shared" si="154"/>
        <v>0</v>
      </c>
      <c r="Y136" s="45"/>
      <c r="Z136" s="45">
        <f t="shared" si="136"/>
        <v>0</v>
      </c>
      <c r="AA136" s="46"/>
      <c r="AB136" s="59">
        <f t="shared" si="137"/>
        <v>0</v>
      </c>
      <c r="AC136" s="10">
        <f t="shared" si="138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1"/>
        <v>0</v>
      </c>
      <c r="I137" s="45">
        <f t="shared" si="151"/>
        <v>0</v>
      </c>
      <c r="J137" s="45"/>
      <c r="K137" s="45">
        <f t="shared" si="131"/>
        <v>0</v>
      </c>
      <c r="L137" s="46"/>
      <c r="M137" s="59">
        <f t="shared" si="132"/>
        <v>0</v>
      </c>
      <c r="N137" s="10">
        <f t="shared" si="133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5">V137*0.99</f>
        <v>0</v>
      </c>
      <c r="X137" s="45">
        <f t="shared" si="155"/>
        <v>0</v>
      </c>
      <c r="Y137" s="45"/>
      <c r="Z137" s="45">
        <f t="shared" si="136"/>
        <v>0</v>
      </c>
      <c r="AA137" s="46"/>
      <c r="AB137" s="59">
        <f t="shared" si="137"/>
        <v>0</v>
      </c>
      <c r="AC137" s="10">
        <f t="shared" si="138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1"/>
        <v>0</v>
      </c>
      <c r="I138" s="45">
        <f t="shared" si="151"/>
        <v>0</v>
      </c>
      <c r="J138" s="45"/>
      <c r="K138" s="45">
        <f t="shared" si="131"/>
        <v>0</v>
      </c>
      <c r="L138" s="46"/>
      <c r="M138" s="59">
        <f t="shared" si="132"/>
        <v>0</v>
      </c>
      <c r="N138" s="10">
        <f t="shared" si="133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6">V138*0.99</f>
        <v>0</v>
      </c>
      <c r="X138" s="45">
        <f t="shared" si="156"/>
        <v>0</v>
      </c>
      <c r="Y138" s="45"/>
      <c r="Z138" s="45">
        <f t="shared" si="136"/>
        <v>0</v>
      </c>
      <c r="AA138" s="46"/>
      <c r="AB138" s="59">
        <f t="shared" si="137"/>
        <v>0</v>
      </c>
      <c r="AC138" s="10">
        <f t="shared" si="138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1"/>
        <v>0</v>
      </c>
      <c r="I139" s="45">
        <f t="shared" si="151"/>
        <v>0</v>
      </c>
      <c r="J139" s="60"/>
      <c r="K139" s="45">
        <f t="shared" si="131"/>
        <v>0</v>
      </c>
      <c r="L139" s="46"/>
      <c r="M139" s="59">
        <f t="shared" si="132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7">V139*0.99</f>
        <v>0</v>
      </c>
      <c r="X139" s="45">
        <f t="shared" si="157"/>
        <v>0</v>
      </c>
      <c r="Y139" s="45"/>
      <c r="Z139" s="45">
        <f t="shared" si="136"/>
        <v>0</v>
      </c>
      <c r="AA139" s="46"/>
      <c r="AB139" s="59">
        <f t="shared" si="137"/>
        <v>0</v>
      </c>
      <c r="AC139" s="10">
        <f t="shared" si="138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1"/>
        <v>0</v>
      </c>
      <c r="I140" s="45">
        <f t="shared" si="151"/>
        <v>0</v>
      </c>
      <c r="J140" s="60"/>
      <c r="K140" s="45">
        <f t="shared" si="131"/>
        <v>0</v>
      </c>
      <c r="L140" s="46"/>
      <c r="M140" s="59">
        <f t="shared" si="132"/>
        <v>0</v>
      </c>
      <c r="N140" s="10">
        <f t="shared" ref="N140:N143" si="158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9">V140*0.99</f>
        <v>0</v>
      </c>
      <c r="X140" s="45">
        <f t="shared" si="159"/>
        <v>0</v>
      </c>
      <c r="Y140" s="60"/>
      <c r="Z140" s="45">
        <f t="shared" si="136"/>
        <v>0</v>
      </c>
      <c r="AA140" s="46"/>
      <c r="AB140" s="59">
        <f t="shared" si="137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1"/>
        <v>0</v>
      </c>
      <c r="I141" s="45">
        <f t="shared" si="151"/>
        <v>0</v>
      </c>
      <c r="J141" s="45"/>
      <c r="K141" s="45">
        <f t="shared" si="131"/>
        <v>0</v>
      </c>
      <c r="L141" s="46"/>
      <c r="M141" s="59">
        <f t="shared" si="132"/>
        <v>0</v>
      </c>
      <c r="N141" s="10">
        <f t="shared" si="158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60">V141*0.99</f>
        <v>0</v>
      </c>
      <c r="X141" s="45">
        <f t="shared" si="160"/>
        <v>0</v>
      </c>
      <c r="Y141" s="60"/>
      <c r="Z141" s="45">
        <f t="shared" si="136"/>
        <v>0</v>
      </c>
      <c r="AA141" s="46"/>
      <c r="AB141" s="59">
        <f t="shared" si="137"/>
        <v>0</v>
      </c>
      <c r="AC141" s="10">
        <f t="shared" ref="AC141:AC144" si="161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1"/>
        <v>0</v>
      </c>
      <c r="I142" s="45">
        <f t="shared" si="151"/>
        <v>0</v>
      </c>
      <c r="J142" s="38"/>
      <c r="K142" s="45">
        <f t="shared" si="131"/>
        <v>0</v>
      </c>
      <c r="L142" s="46"/>
      <c r="M142" s="59">
        <f t="shared" si="132"/>
        <v>0</v>
      </c>
      <c r="N142" s="10">
        <f t="shared" si="158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2">V142*0.99</f>
        <v>0</v>
      </c>
      <c r="X142" s="45">
        <f t="shared" si="162"/>
        <v>0</v>
      </c>
      <c r="Y142" s="45"/>
      <c r="Z142" s="45">
        <f t="shared" si="136"/>
        <v>0</v>
      </c>
      <c r="AA142" s="46"/>
      <c r="AB142" s="59">
        <f t="shared" si="137"/>
        <v>0</v>
      </c>
      <c r="AC142" s="10">
        <f t="shared" si="161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1"/>
        <v>0</v>
      </c>
      <c r="I143" s="45">
        <f t="shared" si="151"/>
        <v>0</v>
      </c>
      <c r="J143" s="38"/>
      <c r="K143" s="45">
        <f t="shared" si="131"/>
        <v>0</v>
      </c>
      <c r="L143" s="46"/>
      <c r="M143" s="59">
        <f t="shared" si="132"/>
        <v>0</v>
      </c>
      <c r="N143" s="10">
        <f t="shared" si="158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3">V143*0.99</f>
        <v>0</v>
      </c>
      <c r="X143" s="45">
        <f t="shared" si="163"/>
        <v>0</v>
      </c>
      <c r="Y143" s="38"/>
      <c r="Z143" s="45">
        <f t="shared" si="136"/>
        <v>0</v>
      </c>
      <c r="AA143" s="46"/>
      <c r="AB143" s="59">
        <f t="shared" si="137"/>
        <v>0</v>
      </c>
      <c r="AC143" s="10">
        <f t="shared" si="161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4">V144*0.99</f>
        <v>0</v>
      </c>
      <c r="X144" s="45">
        <f t="shared" si="164"/>
        <v>0</v>
      </c>
      <c r="Y144" s="38"/>
      <c r="Z144" s="45">
        <f t="shared" si="136"/>
        <v>0</v>
      </c>
      <c r="AA144" s="46"/>
      <c r="AB144" s="59">
        <f t="shared" si="137"/>
        <v>0</v>
      </c>
      <c r="AC144" s="10">
        <f t="shared" si="161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43" t="s">
        <v>18</v>
      </c>
      <c r="H147" s="244"/>
      <c r="I147" s="244"/>
      <c r="J147" s="245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43" t="s">
        <v>18</v>
      </c>
      <c r="W148" s="244"/>
      <c r="X148" s="244"/>
      <c r="Y148" s="245"/>
      <c r="Z148" s="55"/>
      <c r="AA148" s="42">
        <f>W147-Z146</f>
        <v>0</v>
      </c>
      <c r="AB148" s="61"/>
      <c r="AC148" s="17"/>
    </row>
    <row r="153" spans="1:29" ht="26.25" x14ac:dyDescent="0.4">
      <c r="B153" s="242" t="s">
        <v>96</v>
      </c>
      <c r="C153" s="242"/>
      <c r="D153" s="242"/>
      <c r="E153" s="242"/>
      <c r="F153" s="242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42" t="s">
        <v>0</v>
      </c>
      <c r="R154" s="242"/>
      <c r="S154" s="242"/>
      <c r="T154" s="242"/>
      <c r="U154" s="242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5">G156*0.99</f>
        <v>0</v>
      </c>
      <c r="I156" s="45">
        <f t="shared" si="165"/>
        <v>0</v>
      </c>
      <c r="J156" s="45"/>
      <c r="K156" s="45">
        <f t="shared" ref="K156:K173" si="166">H156*0.98</f>
        <v>0</v>
      </c>
      <c r="L156" s="46"/>
      <c r="M156" s="59">
        <f t="shared" ref="M156:M173" si="167">I156-J156</f>
        <v>0</v>
      </c>
      <c r="N156" s="10">
        <f t="shared" ref="N156:N168" si="168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9">G157*0.99</f>
        <v>0</v>
      </c>
      <c r="I157" s="45">
        <f t="shared" si="169"/>
        <v>0</v>
      </c>
      <c r="J157" s="45"/>
      <c r="K157" s="45">
        <f t="shared" si="166"/>
        <v>0</v>
      </c>
      <c r="L157" s="46"/>
      <c r="M157" s="59">
        <f t="shared" si="167"/>
        <v>0</v>
      </c>
      <c r="N157" s="10">
        <f t="shared" si="168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70">V157*0.99</f>
        <v>0</v>
      </c>
      <c r="X157" s="45">
        <f t="shared" si="170"/>
        <v>0</v>
      </c>
      <c r="Y157" s="45"/>
      <c r="Z157" s="45">
        <f t="shared" ref="Z157:Z174" si="171">W157*0.98</f>
        <v>0</v>
      </c>
      <c r="AA157" s="46"/>
      <c r="AB157" s="59">
        <f t="shared" ref="AB157:AB174" si="172">X157-Y157</f>
        <v>0</v>
      </c>
      <c r="AC157" s="10">
        <f t="shared" ref="AC157:AC169" si="17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4">G158*0.99</f>
        <v>0</v>
      </c>
      <c r="I158" s="45">
        <f t="shared" si="174"/>
        <v>0</v>
      </c>
      <c r="J158" s="45"/>
      <c r="K158" s="45">
        <f t="shared" si="166"/>
        <v>0</v>
      </c>
      <c r="L158" s="46"/>
      <c r="M158" s="59">
        <f t="shared" si="167"/>
        <v>0</v>
      </c>
      <c r="N158" s="10">
        <f t="shared" si="168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5">V158*0.99</f>
        <v>0</v>
      </c>
      <c r="X158" s="45">
        <f t="shared" si="175"/>
        <v>0</v>
      </c>
      <c r="Y158" s="45"/>
      <c r="Z158" s="45">
        <f t="shared" si="171"/>
        <v>0</v>
      </c>
      <c r="AA158" s="46"/>
      <c r="AB158" s="59">
        <f t="shared" si="172"/>
        <v>0</v>
      </c>
      <c r="AC158" s="10">
        <f t="shared" si="17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6">G159*0.99</f>
        <v>0</v>
      </c>
      <c r="I159" s="45">
        <f t="shared" si="176"/>
        <v>0</v>
      </c>
      <c r="J159" s="45"/>
      <c r="K159" s="45">
        <f t="shared" si="166"/>
        <v>0</v>
      </c>
      <c r="L159" s="46"/>
      <c r="M159" s="59">
        <f t="shared" si="167"/>
        <v>0</v>
      </c>
      <c r="N159" s="10">
        <f t="shared" si="168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7">V159*0.99</f>
        <v>0</v>
      </c>
      <c r="X159" s="45">
        <f t="shared" si="177"/>
        <v>0</v>
      </c>
      <c r="Y159" s="45"/>
      <c r="Z159" s="45">
        <f t="shared" si="171"/>
        <v>0</v>
      </c>
      <c r="AA159" s="46"/>
      <c r="AB159" s="59">
        <f t="shared" si="172"/>
        <v>0</v>
      </c>
      <c r="AC159" s="10">
        <f t="shared" si="17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8">G160*0.99</f>
        <v>0</v>
      </c>
      <c r="I160" s="45">
        <f t="shared" si="178"/>
        <v>0</v>
      </c>
      <c r="J160" s="45"/>
      <c r="K160" s="45">
        <f t="shared" si="166"/>
        <v>0</v>
      </c>
      <c r="L160" s="46"/>
      <c r="M160" s="59">
        <f t="shared" si="167"/>
        <v>0</v>
      </c>
      <c r="N160" s="10">
        <f t="shared" si="168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9">V160*0.99</f>
        <v>0</v>
      </c>
      <c r="X160" s="45">
        <f t="shared" si="179"/>
        <v>0</v>
      </c>
      <c r="Y160" s="45"/>
      <c r="Z160" s="45">
        <f t="shared" si="171"/>
        <v>0</v>
      </c>
      <c r="AA160" s="46"/>
      <c r="AB160" s="59">
        <f t="shared" si="172"/>
        <v>0</v>
      </c>
      <c r="AC160" s="10">
        <f t="shared" si="17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80">G161*0.99</f>
        <v>0</v>
      </c>
      <c r="I161" s="45">
        <f t="shared" si="180"/>
        <v>0</v>
      </c>
      <c r="J161" s="45"/>
      <c r="K161" s="45">
        <f t="shared" si="166"/>
        <v>0</v>
      </c>
      <c r="L161" s="46"/>
      <c r="M161" s="59">
        <f t="shared" si="167"/>
        <v>0</v>
      </c>
      <c r="N161" s="10">
        <f t="shared" si="168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1">V161*0.99</f>
        <v>0</v>
      </c>
      <c r="X161" s="45">
        <f t="shared" si="181"/>
        <v>0</v>
      </c>
      <c r="Y161" s="45"/>
      <c r="Z161" s="45">
        <f t="shared" si="171"/>
        <v>0</v>
      </c>
      <c r="AA161" s="46"/>
      <c r="AB161" s="59">
        <f t="shared" si="172"/>
        <v>0</v>
      </c>
      <c r="AC161" s="10">
        <f t="shared" si="17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2">G162*0.99</f>
        <v>0</v>
      </c>
      <c r="I162" s="45">
        <f t="shared" si="182"/>
        <v>0</v>
      </c>
      <c r="J162" s="45"/>
      <c r="K162" s="45">
        <f t="shared" si="166"/>
        <v>0</v>
      </c>
      <c r="L162" s="46"/>
      <c r="M162" s="59">
        <f t="shared" si="167"/>
        <v>0</v>
      </c>
      <c r="N162" s="10">
        <f t="shared" si="168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3">V162*0.99</f>
        <v>0</v>
      </c>
      <c r="X162" s="45">
        <f t="shared" si="183"/>
        <v>0</v>
      </c>
      <c r="Y162" s="45"/>
      <c r="Z162" s="45">
        <f t="shared" si="171"/>
        <v>0</v>
      </c>
      <c r="AA162" s="46"/>
      <c r="AB162" s="59">
        <f t="shared" si="172"/>
        <v>0</v>
      </c>
      <c r="AC162" s="10">
        <f t="shared" si="17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4">G163*0.99</f>
        <v>0</v>
      </c>
      <c r="I163" s="45">
        <f t="shared" si="184"/>
        <v>0</v>
      </c>
      <c r="J163" s="45"/>
      <c r="K163" s="45">
        <f t="shared" si="166"/>
        <v>0</v>
      </c>
      <c r="L163" s="46"/>
      <c r="M163" s="59">
        <f t="shared" si="167"/>
        <v>0</v>
      </c>
      <c r="N163" s="10">
        <f t="shared" si="168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5">V163*0.99</f>
        <v>0</v>
      </c>
      <c r="X163" s="45">
        <f t="shared" si="185"/>
        <v>0</v>
      </c>
      <c r="Y163" s="45"/>
      <c r="Z163" s="45">
        <f t="shared" si="171"/>
        <v>0</v>
      </c>
      <c r="AA163" s="46"/>
      <c r="AB163" s="59">
        <f t="shared" si="172"/>
        <v>0</v>
      </c>
      <c r="AC163" s="10">
        <f t="shared" si="17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6">G164*0.99</f>
        <v>0</v>
      </c>
      <c r="I164" s="45">
        <f t="shared" si="186"/>
        <v>0</v>
      </c>
      <c r="J164" s="45"/>
      <c r="K164" s="45">
        <f t="shared" si="166"/>
        <v>0</v>
      </c>
      <c r="L164" s="46"/>
      <c r="M164" s="59">
        <f t="shared" si="167"/>
        <v>0</v>
      </c>
      <c r="N164" s="10">
        <f t="shared" si="168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7">V164*0.99</f>
        <v>0</v>
      </c>
      <c r="X164" s="45">
        <f t="shared" si="187"/>
        <v>0</v>
      </c>
      <c r="Y164" s="45"/>
      <c r="Z164" s="45">
        <f t="shared" si="171"/>
        <v>0</v>
      </c>
      <c r="AA164" s="46"/>
      <c r="AB164" s="59">
        <f t="shared" si="172"/>
        <v>0</v>
      </c>
      <c r="AC164" s="10">
        <f t="shared" si="17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8">G165*0.99</f>
        <v>0</v>
      </c>
      <c r="I165" s="45">
        <f t="shared" si="188"/>
        <v>0</v>
      </c>
      <c r="J165" s="45"/>
      <c r="K165" s="45">
        <f t="shared" si="166"/>
        <v>0</v>
      </c>
      <c r="L165" s="46"/>
      <c r="M165" s="59">
        <f t="shared" si="167"/>
        <v>0</v>
      </c>
      <c r="N165" s="10">
        <f t="shared" si="168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9">V165*0.99</f>
        <v>0</v>
      </c>
      <c r="X165" s="45">
        <f t="shared" si="189"/>
        <v>0</v>
      </c>
      <c r="Y165" s="45"/>
      <c r="Z165" s="45">
        <f t="shared" si="171"/>
        <v>0</v>
      </c>
      <c r="AA165" s="46"/>
      <c r="AB165" s="59">
        <f t="shared" si="172"/>
        <v>0</v>
      </c>
      <c r="AC165" s="10">
        <f t="shared" si="17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90">G166*0.99</f>
        <v>0</v>
      </c>
      <c r="I166" s="45">
        <f t="shared" si="190"/>
        <v>0</v>
      </c>
      <c r="J166" s="45"/>
      <c r="K166" s="45">
        <f t="shared" si="166"/>
        <v>0</v>
      </c>
      <c r="L166" s="46"/>
      <c r="M166" s="59">
        <f t="shared" si="167"/>
        <v>0</v>
      </c>
      <c r="N166" s="10">
        <f t="shared" si="168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1">V166*0.99</f>
        <v>0</v>
      </c>
      <c r="X166" s="45">
        <f t="shared" si="191"/>
        <v>0</v>
      </c>
      <c r="Y166" s="45"/>
      <c r="Z166" s="45">
        <f t="shared" si="171"/>
        <v>0</v>
      </c>
      <c r="AA166" s="46"/>
      <c r="AB166" s="59">
        <f t="shared" si="172"/>
        <v>0</v>
      </c>
      <c r="AC166" s="10">
        <f t="shared" si="17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2">G167*0.99</f>
        <v>0</v>
      </c>
      <c r="I167" s="45">
        <f t="shared" si="192"/>
        <v>0</v>
      </c>
      <c r="J167" s="45"/>
      <c r="K167" s="45">
        <f t="shared" si="166"/>
        <v>0</v>
      </c>
      <c r="L167" s="46"/>
      <c r="M167" s="59">
        <f t="shared" si="167"/>
        <v>0</v>
      </c>
      <c r="N167" s="10">
        <f t="shared" si="168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3">V167*0.99</f>
        <v>0</v>
      </c>
      <c r="X167" s="45">
        <f t="shared" si="193"/>
        <v>0</v>
      </c>
      <c r="Y167" s="45"/>
      <c r="Z167" s="45">
        <f t="shared" si="171"/>
        <v>0</v>
      </c>
      <c r="AA167" s="46"/>
      <c r="AB167" s="59">
        <f t="shared" si="172"/>
        <v>0</v>
      </c>
      <c r="AC167" s="10">
        <f t="shared" si="17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4">G168*0.99</f>
        <v>0</v>
      </c>
      <c r="I168" s="45">
        <f t="shared" si="194"/>
        <v>0</v>
      </c>
      <c r="J168" s="45"/>
      <c r="K168" s="45">
        <f t="shared" si="166"/>
        <v>0</v>
      </c>
      <c r="L168" s="46"/>
      <c r="M168" s="59">
        <f t="shared" si="167"/>
        <v>0</v>
      </c>
      <c r="N168" s="10">
        <f t="shared" si="168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5">V168*0.99</f>
        <v>0</v>
      </c>
      <c r="X168" s="45">
        <f t="shared" si="195"/>
        <v>0</v>
      </c>
      <c r="Y168" s="45"/>
      <c r="Z168" s="45">
        <f t="shared" si="171"/>
        <v>0</v>
      </c>
      <c r="AA168" s="46"/>
      <c r="AB168" s="59">
        <f t="shared" si="172"/>
        <v>0</v>
      </c>
      <c r="AC168" s="10">
        <f t="shared" si="17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6">G169*0.99</f>
        <v>0</v>
      </c>
      <c r="I169" s="45">
        <f t="shared" si="196"/>
        <v>0</v>
      </c>
      <c r="J169" s="60"/>
      <c r="K169" s="45">
        <f t="shared" si="166"/>
        <v>0</v>
      </c>
      <c r="L169" s="46"/>
      <c r="M169" s="59">
        <f t="shared" si="167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7">V169*0.99</f>
        <v>0</v>
      </c>
      <c r="X169" s="45">
        <f t="shared" si="197"/>
        <v>0</v>
      </c>
      <c r="Y169" s="45"/>
      <c r="Z169" s="45">
        <f t="shared" si="171"/>
        <v>0</v>
      </c>
      <c r="AA169" s="46"/>
      <c r="AB169" s="59">
        <f t="shared" si="172"/>
        <v>0</v>
      </c>
      <c r="AC169" s="10">
        <f t="shared" si="17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8">G170*0.99</f>
        <v>0</v>
      </c>
      <c r="I170" s="45">
        <f t="shared" si="198"/>
        <v>0</v>
      </c>
      <c r="J170" s="60"/>
      <c r="K170" s="45">
        <f t="shared" si="166"/>
        <v>0</v>
      </c>
      <c r="L170" s="46"/>
      <c r="M170" s="59">
        <f t="shared" si="167"/>
        <v>0</v>
      </c>
      <c r="N170" s="10">
        <f t="shared" ref="N170:N173" si="199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200">V170*0.99</f>
        <v>0</v>
      </c>
      <c r="X170" s="45">
        <f t="shared" si="200"/>
        <v>0</v>
      </c>
      <c r="Y170" s="60"/>
      <c r="Z170" s="45">
        <f t="shared" si="171"/>
        <v>0</v>
      </c>
      <c r="AA170" s="46"/>
      <c r="AB170" s="59">
        <f t="shared" si="17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1">G171*0.99</f>
        <v>0</v>
      </c>
      <c r="I171" s="45">
        <f t="shared" si="201"/>
        <v>0</v>
      </c>
      <c r="J171" s="45"/>
      <c r="K171" s="45">
        <f t="shared" si="166"/>
        <v>0</v>
      </c>
      <c r="L171" s="46"/>
      <c r="M171" s="59">
        <f t="shared" si="167"/>
        <v>0</v>
      </c>
      <c r="N171" s="10">
        <f t="shared" si="199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2">V171*0.99</f>
        <v>0</v>
      </c>
      <c r="X171" s="45">
        <f t="shared" si="202"/>
        <v>0</v>
      </c>
      <c r="Y171" s="60"/>
      <c r="Z171" s="45">
        <f t="shared" si="171"/>
        <v>0</v>
      </c>
      <c r="AA171" s="46"/>
      <c r="AB171" s="59">
        <f t="shared" si="172"/>
        <v>0</v>
      </c>
      <c r="AC171" s="10">
        <f t="shared" ref="AC171:AC174" si="203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4">G172*0.99</f>
        <v>0</v>
      </c>
      <c r="I172" s="45">
        <f t="shared" si="204"/>
        <v>0</v>
      </c>
      <c r="J172" s="38"/>
      <c r="K172" s="45">
        <f t="shared" si="166"/>
        <v>0</v>
      </c>
      <c r="L172" s="46"/>
      <c r="M172" s="59">
        <f t="shared" si="167"/>
        <v>0</v>
      </c>
      <c r="N172" s="10">
        <f t="shared" si="199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5">V172*0.99</f>
        <v>0</v>
      </c>
      <c r="X172" s="45">
        <f t="shared" si="205"/>
        <v>0</v>
      </c>
      <c r="Y172" s="45"/>
      <c r="Z172" s="45">
        <f t="shared" si="171"/>
        <v>0</v>
      </c>
      <c r="AA172" s="46"/>
      <c r="AB172" s="59">
        <f t="shared" si="172"/>
        <v>0</v>
      </c>
      <c r="AC172" s="10">
        <f t="shared" si="203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6">G173*0.99</f>
        <v>0</v>
      </c>
      <c r="I173" s="45">
        <f t="shared" si="206"/>
        <v>0</v>
      </c>
      <c r="J173" s="38"/>
      <c r="K173" s="45">
        <f t="shared" si="166"/>
        <v>0</v>
      </c>
      <c r="L173" s="46"/>
      <c r="M173" s="59">
        <f t="shared" si="167"/>
        <v>0</v>
      </c>
      <c r="N173" s="10">
        <f t="shared" si="199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7">V173*0.99</f>
        <v>0</v>
      </c>
      <c r="X173" s="45">
        <f t="shared" si="207"/>
        <v>0</v>
      </c>
      <c r="Y173" s="38"/>
      <c r="Z173" s="45">
        <f t="shared" si="171"/>
        <v>0</v>
      </c>
      <c r="AA173" s="46"/>
      <c r="AB173" s="59">
        <f t="shared" si="172"/>
        <v>0</v>
      </c>
      <c r="AC173" s="10">
        <f t="shared" si="203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8">V174*0.99</f>
        <v>0</v>
      </c>
      <c r="X174" s="45">
        <f t="shared" si="208"/>
        <v>0</v>
      </c>
      <c r="Y174" s="38"/>
      <c r="Z174" s="45">
        <f t="shared" si="171"/>
        <v>0</v>
      </c>
      <c r="AA174" s="46"/>
      <c r="AB174" s="59">
        <f t="shared" si="172"/>
        <v>0</v>
      </c>
      <c r="AC174" s="10">
        <f t="shared" si="203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43" t="s">
        <v>18</v>
      </c>
      <c r="H177" s="244"/>
      <c r="I177" s="244"/>
      <c r="J177" s="245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43" t="s">
        <v>18</v>
      </c>
      <c r="W178" s="244"/>
      <c r="X178" s="244"/>
      <c r="Y178" s="245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95"/>
  <sheetViews>
    <sheetView topLeftCell="I74" zoomScale="115" zoomScaleNormal="115" workbookViewId="0">
      <selection activeCell="P86" sqref="P86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48" t="s">
        <v>24</v>
      </c>
      <c r="D1" s="248"/>
      <c r="E1" s="248"/>
      <c r="M1" s="248" t="s">
        <v>87</v>
      </c>
      <c r="N1" s="248"/>
      <c r="O1" s="248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36" t="s">
        <v>18</v>
      </c>
      <c r="G28" s="237"/>
      <c r="H28" s="238"/>
      <c r="I28" s="42">
        <f>G27-I26</f>
        <v>97.199999999999818</v>
      </c>
      <c r="P28" s="236" t="s">
        <v>18</v>
      </c>
      <c r="Q28" s="237"/>
      <c r="R28" s="238"/>
      <c r="S28" s="42">
        <f>Q27-S26</f>
        <v>299</v>
      </c>
    </row>
    <row r="34" spans="1:28" ht="25.9" x14ac:dyDescent="0.5">
      <c r="C34" s="248" t="s">
        <v>88</v>
      </c>
      <c r="D34" s="248"/>
      <c r="E34" s="248"/>
      <c r="M34" s="248" t="s">
        <v>89</v>
      </c>
      <c r="N34" s="248"/>
      <c r="O34" s="248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36" t="s">
        <v>18</v>
      </c>
      <c r="G66" s="237"/>
      <c r="H66" s="238"/>
      <c r="I66" s="42">
        <f>G65-I64</f>
        <v>341</v>
      </c>
      <c r="P66" s="236" t="s">
        <v>18</v>
      </c>
      <c r="Q66" s="237"/>
      <c r="R66" s="238"/>
      <c r="S66" s="42">
        <f>Q65-S64</f>
        <v>176.10000000000036</v>
      </c>
    </row>
    <row r="70" spans="1:31" ht="26.25" x14ac:dyDescent="0.4">
      <c r="C70" s="248" t="s">
        <v>90</v>
      </c>
      <c r="D70" s="248"/>
      <c r="E70" s="248"/>
      <c r="M70" s="248" t="s">
        <v>91</v>
      </c>
      <c r="N70" s="248"/>
      <c r="O70" s="248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43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340</v>
      </c>
      <c r="R74" s="48"/>
      <c r="S74" s="49">
        <v>325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4570</v>
      </c>
      <c r="R95" s="13">
        <f>SUM(R88:R94)</f>
        <v>0</v>
      </c>
      <c r="S95" s="13">
        <f>SUM(S72:S94)</f>
        <v>4340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4524.3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36" t="s">
        <v>18</v>
      </c>
      <c r="Q97" s="237"/>
      <c r="R97" s="238"/>
      <c r="S97" s="42">
        <f>Q96-S95</f>
        <v>184.30000000000018</v>
      </c>
    </row>
    <row r="98" spans="1:19" ht="15.75" x14ac:dyDescent="0.25">
      <c r="F98" s="236" t="s">
        <v>18</v>
      </c>
      <c r="G98" s="237"/>
      <c r="H98" s="238"/>
      <c r="I98" s="42">
        <f>G97-I96</f>
        <v>440.60000000000036</v>
      </c>
    </row>
    <row r="102" spans="1:19" ht="26.25" x14ac:dyDescent="0.4">
      <c r="M102" s="248" t="s">
        <v>93</v>
      </c>
      <c r="N102" s="248"/>
      <c r="O102" s="248"/>
    </row>
    <row r="103" spans="1:19" ht="26.25" x14ac:dyDescent="0.4">
      <c r="C103" s="248" t="s">
        <v>92</v>
      </c>
      <c r="D103" s="248"/>
      <c r="E103" s="248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43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/>
      <c r="B105" s="38"/>
      <c r="C105" s="38"/>
      <c r="D105" s="38"/>
      <c r="E105" s="38"/>
      <c r="F105" s="38"/>
      <c r="G105" s="48"/>
      <c r="H105" s="48"/>
      <c r="I105" s="49"/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/>
      <c r="B106" s="38"/>
      <c r="C106" s="38"/>
      <c r="D106" s="38"/>
      <c r="E106" s="38"/>
      <c r="F106" s="38"/>
      <c r="G106" s="48"/>
      <c r="H106" s="48"/>
      <c r="I106" s="49"/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/>
      <c r="B107" s="38"/>
      <c r="C107" s="38"/>
      <c r="D107" s="38"/>
      <c r="E107" s="38"/>
      <c r="F107" s="38"/>
      <c r="G107" s="48"/>
      <c r="H107" s="48"/>
      <c r="I107" s="49"/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/>
      <c r="B108" s="38"/>
      <c r="C108" s="38"/>
      <c r="D108" s="38"/>
      <c r="E108" s="38"/>
      <c r="F108" s="38"/>
      <c r="G108" s="48"/>
      <c r="H108" s="48"/>
      <c r="I108" s="49"/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/>
      <c r="B109" s="38"/>
      <c r="C109" s="38"/>
      <c r="D109" s="38"/>
      <c r="E109" s="38"/>
      <c r="F109" s="38"/>
      <c r="G109" s="48"/>
      <c r="H109" s="48"/>
      <c r="I109" s="49"/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/>
      <c r="B110" s="38"/>
      <c r="C110" s="38"/>
      <c r="D110" s="38"/>
      <c r="E110" s="38"/>
      <c r="F110" s="38"/>
      <c r="G110" s="48"/>
      <c r="H110" s="48"/>
      <c r="I110" s="49"/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/>
      <c r="B111" s="38"/>
      <c r="C111" s="38"/>
      <c r="D111" s="38"/>
      <c r="E111" s="38"/>
      <c r="F111" s="38"/>
      <c r="G111" s="48"/>
      <c r="H111" s="48"/>
      <c r="I111" s="49"/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/>
      <c r="B112" s="38"/>
      <c r="C112" s="38"/>
      <c r="D112" s="38"/>
      <c r="E112" s="38"/>
      <c r="F112" s="38"/>
      <c r="G112" s="48"/>
      <c r="H112" s="48"/>
      <c r="I112" s="49"/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/>
      <c r="B113" s="38"/>
      <c r="C113" s="38"/>
      <c r="D113" s="38"/>
      <c r="E113" s="38"/>
      <c r="F113" s="38"/>
      <c r="G113" s="48"/>
      <c r="H113" s="48"/>
      <c r="I113" s="49"/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/>
      <c r="B114" s="38"/>
      <c r="C114" s="38"/>
      <c r="D114" s="38"/>
      <c r="E114" s="38"/>
      <c r="F114" s="38"/>
      <c r="G114" s="48"/>
      <c r="H114" s="48"/>
      <c r="I114" s="49"/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/>
      <c r="B115" s="38"/>
      <c r="C115" s="38"/>
      <c r="D115" s="38"/>
      <c r="E115" s="38"/>
      <c r="F115" s="38"/>
      <c r="G115" s="48"/>
      <c r="H115" s="48"/>
      <c r="I115" s="49"/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/>
      <c r="B116" s="38"/>
      <c r="C116" s="38"/>
      <c r="D116" s="38"/>
      <c r="E116" s="38"/>
      <c r="F116" s="38"/>
      <c r="G116" s="48"/>
      <c r="H116" s="48"/>
      <c r="I116" s="49"/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/>
      <c r="B117" s="38"/>
      <c r="C117" s="38"/>
      <c r="D117" s="38"/>
      <c r="E117" s="38"/>
      <c r="F117" s="38"/>
      <c r="G117" s="48"/>
      <c r="H117" s="48"/>
      <c r="I117" s="49"/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/>
      <c r="B118" s="38"/>
      <c r="C118" s="38"/>
      <c r="D118" s="38"/>
      <c r="E118" s="38"/>
      <c r="F118" s="38"/>
      <c r="G118" s="48"/>
      <c r="H118" s="48"/>
      <c r="I118" s="49"/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/>
      <c r="B119" s="38"/>
      <c r="C119" s="38"/>
      <c r="D119" s="38"/>
      <c r="E119" s="38"/>
      <c r="F119" s="38"/>
      <c r="G119" s="48"/>
      <c r="H119" s="48"/>
      <c r="I119" s="49"/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/>
      <c r="B120" s="38"/>
      <c r="C120" s="38"/>
      <c r="D120" s="38"/>
      <c r="E120" s="38"/>
      <c r="F120" s="38"/>
      <c r="G120" s="48"/>
      <c r="H120" s="48"/>
      <c r="I120" s="49"/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/>
      <c r="B121" s="38"/>
      <c r="C121" s="38"/>
      <c r="D121" s="38"/>
      <c r="E121" s="38"/>
      <c r="F121" s="38"/>
      <c r="G121" s="48"/>
      <c r="H121" s="48"/>
      <c r="I121" s="49"/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/>
      <c r="B122" s="38"/>
      <c r="C122" s="38"/>
      <c r="D122" s="38"/>
      <c r="E122" s="38"/>
      <c r="F122" s="38"/>
      <c r="G122" s="48"/>
      <c r="H122" s="48"/>
      <c r="I122" s="49"/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/>
      <c r="B123" s="8"/>
      <c r="C123" s="8"/>
      <c r="D123" s="8"/>
      <c r="E123" s="8"/>
      <c r="F123" s="8"/>
      <c r="G123" s="49"/>
      <c r="H123" s="49"/>
      <c r="I123" s="49"/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/>
      <c r="B124" s="8"/>
      <c r="C124" s="8"/>
      <c r="D124" s="8"/>
      <c r="E124" s="8"/>
      <c r="F124" s="8"/>
      <c r="G124" s="49"/>
      <c r="H124" s="49"/>
      <c r="I124" s="49"/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/>
      <c r="B125" s="8"/>
      <c r="C125" s="8"/>
      <c r="D125" s="8"/>
      <c r="E125" s="8"/>
      <c r="F125" s="8"/>
      <c r="G125" s="49"/>
      <c r="H125" s="49"/>
      <c r="I125" s="49"/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8"/>
      <c r="G126" s="49"/>
      <c r="H126" s="49"/>
      <c r="I126" s="49"/>
      <c r="K126" s="7"/>
      <c r="L126" s="8"/>
      <c r="M126" s="8"/>
      <c r="N126" s="8"/>
      <c r="O126" s="8"/>
      <c r="P126" s="10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10"/>
      <c r="G127" s="49"/>
      <c r="H127" s="49"/>
      <c r="I127" s="49"/>
      <c r="K127" s="7"/>
      <c r="L127" s="8"/>
      <c r="M127" s="8"/>
      <c r="N127" s="8"/>
      <c r="O127" s="8"/>
      <c r="P127" s="13" t="s">
        <v>14</v>
      </c>
      <c r="Q127" s="13">
        <f>SUM(Q104:Q126)</f>
        <v>0</v>
      </c>
      <c r="R127" s="13">
        <f>SUM(R120:R126)</f>
        <v>0</v>
      </c>
      <c r="S127" s="13">
        <f>SUM(S104:S126)</f>
        <v>0</v>
      </c>
    </row>
    <row r="128" spans="1:19" x14ac:dyDescent="0.25">
      <c r="A128" s="7"/>
      <c r="B128" s="8"/>
      <c r="C128" s="8"/>
      <c r="D128" s="8"/>
      <c r="E128" s="8"/>
      <c r="F128" s="13" t="s">
        <v>14</v>
      </c>
      <c r="G128" s="13">
        <f>SUM(G105:G127)</f>
        <v>0</v>
      </c>
      <c r="H128" s="13">
        <f>SUM(H121:H127)</f>
        <v>0</v>
      </c>
      <c r="I128" s="13">
        <f>SUM(I105:I127)</f>
        <v>0</v>
      </c>
      <c r="K128" s="7"/>
      <c r="L128" s="8"/>
      <c r="M128" s="8"/>
      <c r="N128" s="8"/>
      <c r="O128" s="8"/>
      <c r="P128" s="13" t="s">
        <v>17</v>
      </c>
      <c r="Q128" s="13">
        <f>Q127*0.99</f>
        <v>0</v>
      </c>
      <c r="R128" s="10"/>
      <c r="S128" s="10"/>
    </row>
    <row r="129" spans="1:19" ht="15.75" x14ac:dyDescent="0.25">
      <c r="A129" s="7"/>
      <c r="B129" s="8"/>
      <c r="C129" s="8"/>
      <c r="D129" s="8"/>
      <c r="E129" s="8"/>
      <c r="F129" s="13" t="s">
        <v>17</v>
      </c>
      <c r="G129" s="13">
        <f>G128*0.99</f>
        <v>0</v>
      </c>
      <c r="H129" s="10"/>
      <c r="I129" s="10"/>
      <c r="P129" s="236" t="s">
        <v>18</v>
      </c>
      <c r="Q129" s="237"/>
      <c r="R129" s="238"/>
      <c r="S129" s="42">
        <f>Q128-S127</f>
        <v>0</v>
      </c>
    </row>
    <row r="130" spans="1:19" ht="15.75" x14ac:dyDescent="0.25">
      <c r="F130" s="236" t="s">
        <v>18</v>
      </c>
      <c r="G130" s="237"/>
      <c r="H130" s="238"/>
      <c r="I130" s="42">
        <f>G129-I128</f>
        <v>0</v>
      </c>
    </row>
    <row r="134" spans="1:19" ht="26.25" x14ac:dyDescent="0.4">
      <c r="M134" s="248" t="s">
        <v>99</v>
      </c>
      <c r="N134" s="248"/>
      <c r="O134" s="248"/>
    </row>
    <row r="135" spans="1:19" ht="26.25" x14ac:dyDescent="0.4">
      <c r="C135" s="248" t="s">
        <v>94</v>
      </c>
      <c r="D135" s="248"/>
      <c r="E135" s="248"/>
      <c r="K135" s="5" t="s">
        <v>1</v>
      </c>
      <c r="L135" s="5" t="s">
        <v>42</v>
      </c>
      <c r="M135" s="5" t="s">
        <v>3</v>
      </c>
      <c r="N135" s="5" t="s">
        <v>4</v>
      </c>
      <c r="O135" s="5" t="s">
        <v>5</v>
      </c>
      <c r="P135" s="5" t="s">
        <v>6</v>
      </c>
      <c r="Q135" s="5" t="s">
        <v>7</v>
      </c>
      <c r="R135" s="5" t="s">
        <v>43</v>
      </c>
      <c r="S135" s="5" t="s">
        <v>33</v>
      </c>
    </row>
    <row r="136" spans="1:19" x14ac:dyDescent="0.25">
      <c r="A136" s="5" t="s">
        <v>1</v>
      </c>
      <c r="B136" s="5" t="s">
        <v>42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  <c r="H136" s="5" t="s">
        <v>43</v>
      </c>
      <c r="I136" s="5" t="s">
        <v>33</v>
      </c>
      <c r="K136" s="37"/>
      <c r="L136" s="38"/>
      <c r="M136" s="38"/>
      <c r="N136" s="38"/>
      <c r="O136" s="38"/>
      <c r="P136" s="38"/>
      <c r="Q136" s="48"/>
      <c r="R136" s="48"/>
      <c r="S136" s="49"/>
    </row>
    <row r="137" spans="1:19" x14ac:dyDescent="0.25">
      <c r="A137" s="37"/>
      <c r="B137" s="38"/>
      <c r="C137" s="38"/>
      <c r="D137" s="38"/>
      <c r="E137" s="38"/>
      <c r="F137" s="38"/>
      <c r="G137" s="48"/>
      <c r="H137" s="48"/>
      <c r="I137" s="49"/>
      <c r="K137" s="37"/>
      <c r="L137" s="38"/>
      <c r="M137" s="38"/>
      <c r="N137" s="38"/>
      <c r="O137" s="38"/>
      <c r="P137" s="38"/>
      <c r="Q137" s="48"/>
      <c r="R137" s="48"/>
      <c r="S137" s="49"/>
    </row>
    <row r="138" spans="1:19" x14ac:dyDescent="0.25">
      <c r="A138" s="37"/>
      <c r="B138" s="38"/>
      <c r="C138" s="38"/>
      <c r="D138" s="38"/>
      <c r="E138" s="38"/>
      <c r="F138" s="38"/>
      <c r="G138" s="48"/>
      <c r="H138" s="48"/>
      <c r="I138" s="49"/>
      <c r="K138" s="37"/>
      <c r="L138" s="38"/>
      <c r="M138" s="38"/>
      <c r="N138" s="38"/>
      <c r="O138" s="38"/>
      <c r="P138" s="38"/>
      <c r="Q138" s="48"/>
      <c r="R138" s="48"/>
      <c r="S138" s="49"/>
    </row>
    <row r="139" spans="1:19" x14ac:dyDescent="0.25">
      <c r="A139" s="37"/>
      <c r="B139" s="38"/>
      <c r="C139" s="38"/>
      <c r="D139" s="38"/>
      <c r="E139" s="38"/>
      <c r="F139" s="38"/>
      <c r="G139" s="48"/>
      <c r="H139" s="48"/>
      <c r="I139" s="49"/>
      <c r="K139" s="37"/>
      <c r="L139" s="38"/>
      <c r="M139" s="38"/>
      <c r="N139" s="38"/>
      <c r="O139" s="38"/>
      <c r="P139" s="38"/>
      <c r="Q139" s="48"/>
      <c r="R139" s="48"/>
      <c r="S139" s="49"/>
    </row>
    <row r="140" spans="1:19" x14ac:dyDescent="0.25">
      <c r="A140" s="37"/>
      <c r="B140" s="38"/>
      <c r="C140" s="38"/>
      <c r="D140" s="38"/>
      <c r="E140" s="38"/>
      <c r="F140" s="38"/>
      <c r="G140" s="48"/>
      <c r="H140" s="48"/>
      <c r="I140" s="49"/>
      <c r="K140" s="37"/>
      <c r="L140" s="38"/>
      <c r="M140" s="38"/>
      <c r="N140" s="38"/>
      <c r="O140" s="38"/>
      <c r="P140" s="38"/>
      <c r="Q140" s="48"/>
      <c r="R140" s="48"/>
      <c r="S140" s="49"/>
    </row>
    <row r="141" spans="1:19" x14ac:dyDescent="0.25">
      <c r="A141" s="37"/>
      <c r="B141" s="38"/>
      <c r="C141" s="38"/>
      <c r="D141" s="38"/>
      <c r="E141" s="38"/>
      <c r="F141" s="38"/>
      <c r="G141" s="48"/>
      <c r="H141" s="48"/>
      <c r="I141" s="49"/>
      <c r="K141" s="37"/>
      <c r="L141" s="38"/>
      <c r="M141" s="38"/>
      <c r="N141" s="38"/>
      <c r="O141" s="38"/>
      <c r="P141" s="38"/>
      <c r="Q141" s="48"/>
      <c r="R141" s="48"/>
      <c r="S141" s="49"/>
    </row>
    <row r="142" spans="1:19" x14ac:dyDescent="0.25">
      <c r="A142" s="37"/>
      <c r="B142" s="38"/>
      <c r="C142" s="38"/>
      <c r="D142" s="38"/>
      <c r="E142" s="38"/>
      <c r="F142" s="38"/>
      <c r="G142" s="48"/>
      <c r="H142" s="48"/>
      <c r="I142" s="49"/>
      <c r="K142" s="37"/>
      <c r="L142" s="38"/>
      <c r="M142" s="38"/>
      <c r="N142" s="38"/>
      <c r="O142" s="38"/>
      <c r="P142" s="38"/>
      <c r="Q142" s="48"/>
      <c r="R142" s="48"/>
      <c r="S142" s="49"/>
    </row>
    <row r="143" spans="1:19" x14ac:dyDescent="0.25">
      <c r="A143" s="37"/>
      <c r="B143" s="38"/>
      <c r="C143" s="38"/>
      <c r="D143" s="38"/>
      <c r="E143" s="38"/>
      <c r="F143" s="38"/>
      <c r="G143" s="48"/>
      <c r="H143" s="48"/>
      <c r="I143" s="49"/>
      <c r="K143" s="37"/>
      <c r="L143" s="38"/>
      <c r="M143" s="38"/>
      <c r="N143" s="38"/>
      <c r="O143" s="38"/>
      <c r="P143" s="38"/>
      <c r="Q143" s="48"/>
      <c r="R143" s="48"/>
      <c r="S143" s="49"/>
    </row>
    <row r="144" spans="1:19" x14ac:dyDescent="0.25">
      <c r="A144" s="37"/>
      <c r="B144" s="38"/>
      <c r="C144" s="38"/>
      <c r="D144" s="38"/>
      <c r="E144" s="38"/>
      <c r="F144" s="38"/>
      <c r="G144" s="48"/>
      <c r="H144" s="48"/>
      <c r="I144" s="49"/>
      <c r="K144" s="37"/>
      <c r="L144" s="38"/>
      <c r="M144" s="38"/>
      <c r="N144" s="38"/>
      <c r="O144" s="38"/>
      <c r="P144" s="38"/>
      <c r="Q144" s="48"/>
      <c r="R144" s="48"/>
      <c r="S144" s="49"/>
    </row>
    <row r="145" spans="1:19" x14ac:dyDescent="0.25">
      <c r="A145" s="37"/>
      <c r="B145" s="38"/>
      <c r="C145" s="38"/>
      <c r="D145" s="38"/>
      <c r="E145" s="38"/>
      <c r="F145" s="38"/>
      <c r="G145" s="48"/>
      <c r="H145" s="48"/>
      <c r="I145" s="49"/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7"/>
      <c r="L154" s="8"/>
      <c r="M154" s="8"/>
      <c r="N154" s="8"/>
      <c r="O154" s="8"/>
      <c r="P154" s="8"/>
      <c r="Q154" s="49"/>
      <c r="R154" s="49"/>
      <c r="S154" s="49"/>
    </row>
    <row r="155" spans="1:19" x14ac:dyDescent="0.25">
      <c r="A155" s="7"/>
      <c r="B155" s="8"/>
      <c r="C155" s="8"/>
      <c r="D155" s="8"/>
      <c r="E155" s="8"/>
      <c r="F155" s="8"/>
      <c r="G155" s="49"/>
      <c r="H155" s="49"/>
      <c r="I155" s="49"/>
      <c r="K155" s="7"/>
      <c r="L155" s="8"/>
      <c r="M155" s="8"/>
      <c r="N155" s="8"/>
      <c r="O155" s="8"/>
      <c r="P155" s="8"/>
      <c r="Q155" s="49"/>
      <c r="R155" s="49"/>
      <c r="S155" s="49"/>
    </row>
    <row r="156" spans="1:19" x14ac:dyDescent="0.25">
      <c r="A156" s="7"/>
      <c r="B156" s="8"/>
      <c r="C156" s="8"/>
      <c r="D156" s="8"/>
      <c r="E156" s="8"/>
      <c r="F156" s="8"/>
      <c r="G156" s="49"/>
      <c r="H156" s="49"/>
      <c r="I156" s="49"/>
      <c r="K156" s="7"/>
      <c r="L156" s="8"/>
      <c r="M156" s="8"/>
      <c r="N156" s="8"/>
      <c r="O156" s="8"/>
      <c r="P156" s="8"/>
      <c r="Q156" s="49"/>
      <c r="R156" s="49"/>
      <c r="S156" s="49"/>
    </row>
    <row r="157" spans="1:19" x14ac:dyDescent="0.25">
      <c r="A157" s="7"/>
      <c r="B157" s="8"/>
      <c r="C157" s="8"/>
      <c r="D157" s="8"/>
      <c r="E157" s="8"/>
      <c r="F157" s="8"/>
      <c r="G157" s="49"/>
      <c r="H157" s="49"/>
      <c r="I157" s="49"/>
      <c r="K157" s="7"/>
      <c r="L157" s="8"/>
      <c r="M157" s="8"/>
      <c r="N157" s="8"/>
      <c r="O157" s="8"/>
      <c r="P157" s="8"/>
      <c r="Q157" s="49"/>
      <c r="R157" s="49"/>
      <c r="S157" s="49"/>
    </row>
    <row r="158" spans="1:19" x14ac:dyDescent="0.25">
      <c r="A158" s="7"/>
      <c r="B158" s="8"/>
      <c r="C158" s="8"/>
      <c r="D158" s="8"/>
      <c r="E158" s="8"/>
      <c r="F158" s="8"/>
      <c r="G158" s="49"/>
      <c r="H158" s="49"/>
      <c r="I158" s="49"/>
      <c r="K158" s="7"/>
      <c r="L158" s="8"/>
      <c r="M158" s="8"/>
      <c r="N158" s="8"/>
      <c r="O158" s="8"/>
      <c r="P158" s="10"/>
      <c r="Q158" s="49"/>
      <c r="R158" s="49"/>
      <c r="S158" s="49"/>
    </row>
    <row r="159" spans="1:19" x14ac:dyDescent="0.25">
      <c r="A159" s="7"/>
      <c r="B159" s="8"/>
      <c r="C159" s="8"/>
      <c r="D159" s="8"/>
      <c r="E159" s="8"/>
      <c r="F159" s="10"/>
      <c r="G159" s="49"/>
      <c r="H159" s="49"/>
      <c r="I159" s="49"/>
      <c r="K159" s="7"/>
      <c r="L159" s="8"/>
      <c r="M159" s="8"/>
      <c r="N159" s="8"/>
      <c r="O159" s="8"/>
      <c r="P159" s="13" t="s">
        <v>14</v>
      </c>
      <c r="Q159" s="13">
        <f>SUM(Q136:Q158)</f>
        <v>0</v>
      </c>
      <c r="R159" s="13">
        <f>SUM(R152:R158)</f>
        <v>0</v>
      </c>
      <c r="S159" s="13">
        <f>SUM(S136:S158)</f>
        <v>0</v>
      </c>
    </row>
    <row r="160" spans="1:19" x14ac:dyDescent="0.25">
      <c r="A160" s="7"/>
      <c r="B160" s="8"/>
      <c r="C160" s="8"/>
      <c r="D160" s="8"/>
      <c r="E160" s="8"/>
      <c r="F160" s="13" t="s">
        <v>14</v>
      </c>
      <c r="G160" s="13">
        <f>SUM(G137:G159)</f>
        <v>0</v>
      </c>
      <c r="H160" s="13">
        <f>SUM(H153:H159)</f>
        <v>0</v>
      </c>
      <c r="I160" s="13">
        <f>SUM(I137:I159)</f>
        <v>0</v>
      </c>
      <c r="K160" s="7"/>
      <c r="L160" s="8"/>
      <c r="M160" s="8"/>
      <c r="N160" s="8"/>
      <c r="O160" s="8"/>
      <c r="P160" s="13" t="s">
        <v>17</v>
      </c>
      <c r="Q160" s="13">
        <f>Q159*0.99</f>
        <v>0</v>
      </c>
      <c r="R160" s="10"/>
      <c r="S160" s="10"/>
    </row>
    <row r="161" spans="1:19" ht="15.75" x14ac:dyDescent="0.25">
      <c r="A161" s="7"/>
      <c r="B161" s="8"/>
      <c r="C161" s="8"/>
      <c r="D161" s="8"/>
      <c r="E161" s="8"/>
      <c r="F161" s="13" t="s">
        <v>17</v>
      </c>
      <c r="G161" s="13">
        <f>G160*0.99</f>
        <v>0</v>
      </c>
      <c r="H161" s="10"/>
      <c r="I161" s="10"/>
      <c r="P161" s="236" t="s">
        <v>18</v>
      </c>
      <c r="Q161" s="237"/>
      <c r="R161" s="238"/>
      <c r="S161" s="42">
        <f>Q160-S159</f>
        <v>0</v>
      </c>
    </row>
    <row r="162" spans="1:19" ht="15.75" x14ac:dyDescent="0.25">
      <c r="F162" s="236" t="s">
        <v>18</v>
      </c>
      <c r="G162" s="237"/>
      <c r="H162" s="238"/>
      <c r="I162" s="42">
        <f>G161-I160</f>
        <v>0</v>
      </c>
    </row>
    <row r="167" spans="1:19" ht="26.25" x14ac:dyDescent="0.4">
      <c r="M167" s="248" t="s">
        <v>0</v>
      </c>
      <c r="N167" s="248"/>
      <c r="O167" s="248"/>
    </row>
    <row r="168" spans="1:19" ht="26.25" x14ac:dyDescent="0.4">
      <c r="C168" s="248" t="s">
        <v>96</v>
      </c>
      <c r="D168" s="248"/>
      <c r="E168" s="248"/>
      <c r="K168" s="5" t="s">
        <v>1</v>
      </c>
      <c r="L168" s="5" t="s">
        <v>42</v>
      </c>
      <c r="M168" s="5" t="s">
        <v>3</v>
      </c>
      <c r="N168" s="5" t="s">
        <v>4</v>
      </c>
      <c r="O168" s="5" t="s">
        <v>5</v>
      </c>
      <c r="P168" s="5" t="s">
        <v>6</v>
      </c>
      <c r="Q168" s="5" t="s">
        <v>7</v>
      </c>
      <c r="R168" s="5" t="s">
        <v>43</v>
      </c>
      <c r="S168" s="5" t="s">
        <v>33</v>
      </c>
    </row>
    <row r="169" spans="1:19" x14ac:dyDescent="0.25">
      <c r="A169" s="5" t="s">
        <v>1</v>
      </c>
      <c r="B169" s="5" t="s">
        <v>42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  <c r="H169" s="5" t="s">
        <v>43</v>
      </c>
      <c r="I169" s="5" t="s">
        <v>33</v>
      </c>
      <c r="K169" s="37"/>
      <c r="L169" s="38"/>
      <c r="M169" s="38"/>
      <c r="N169" s="38"/>
      <c r="O169" s="38"/>
      <c r="P169" s="38"/>
      <c r="Q169" s="48"/>
      <c r="R169" s="48"/>
      <c r="S169" s="49"/>
    </row>
    <row r="170" spans="1:19" x14ac:dyDescent="0.25">
      <c r="A170" s="37"/>
      <c r="B170" s="38"/>
      <c r="C170" s="38"/>
      <c r="D170" s="38"/>
      <c r="E170" s="38"/>
      <c r="F170" s="38"/>
      <c r="G170" s="48"/>
      <c r="H170" s="48"/>
      <c r="I170" s="49"/>
      <c r="K170" s="37"/>
      <c r="L170" s="38"/>
      <c r="M170" s="38"/>
      <c r="N170" s="38"/>
      <c r="O170" s="38"/>
      <c r="P170" s="38"/>
      <c r="Q170" s="48"/>
      <c r="R170" s="48"/>
      <c r="S170" s="49"/>
    </row>
    <row r="171" spans="1:19" x14ac:dyDescent="0.25">
      <c r="A171" s="37"/>
      <c r="B171" s="38"/>
      <c r="C171" s="38"/>
      <c r="D171" s="38"/>
      <c r="E171" s="38"/>
      <c r="F171" s="38"/>
      <c r="G171" s="48"/>
      <c r="H171" s="48"/>
      <c r="I171" s="49"/>
      <c r="K171" s="37"/>
      <c r="L171" s="38"/>
      <c r="M171" s="38"/>
      <c r="N171" s="38"/>
      <c r="O171" s="38"/>
      <c r="P171" s="38"/>
      <c r="Q171" s="48"/>
      <c r="R171" s="48"/>
      <c r="S171" s="49"/>
    </row>
    <row r="172" spans="1:19" x14ac:dyDescent="0.25">
      <c r="A172" s="37"/>
      <c r="B172" s="38"/>
      <c r="C172" s="38"/>
      <c r="D172" s="38"/>
      <c r="E172" s="38"/>
      <c r="F172" s="38"/>
      <c r="G172" s="48"/>
      <c r="H172" s="48"/>
      <c r="I172" s="49"/>
      <c r="K172" s="37"/>
      <c r="L172" s="38"/>
      <c r="M172" s="38"/>
      <c r="N172" s="38"/>
      <c r="O172" s="38"/>
      <c r="P172" s="38"/>
      <c r="Q172" s="48"/>
      <c r="R172" s="48"/>
      <c r="S172" s="49"/>
    </row>
    <row r="173" spans="1:19" x14ac:dyDescent="0.25">
      <c r="A173" s="37"/>
      <c r="B173" s="38"/>
      <c r="C173" s="38"/>
      <c r="D173" s="38"/>
      <c r="E173" s="38"/>
      <c r="F173" s="38"/>
      <c r="G173" s="48"/>
      <c r="H173" s="48"/>
      <c r="I173" s="49"/>
      <c r="K173" s="37"/>
      <c r="L173" s="38"/>
      <c r="M173" s="38"/>
      <c r="N173" s="38"/>
      <c r="O173" s="38"/>
      <c r="P173" s="38"/>
      <c r="Q173" s="48"/>
      <c r="R173" s="48"/>
      <c r="S173" s="49"/>
    </row>
    <row r="174" spans="1:19" x14ac:dyDescent="0.25">
      <c r="A174" s="37"/>
      <c r="B174" s="38"/>
      <c r="C174" s="38"/>
      <c r="D174" s="38"/>
      <c r="E174" s="38"/>
      <c r="F174" s="38"/>
      <c r="G174" s="48"/>
      <c r="H174" s="48"/>
      <c r="I174" s="49"/>
      <c r="K174" s="37"/>
      <c r="L174" s="38"/>
      <c r="M174" s="38"/>
      <c r="N174" s="38"/>
      <c r="O174" s="38"/>
      <c r="P174" s="38"/>
      <c r="Q174" s="48"/>
      <c r="R174" s="48"/>
      <c r="S174" s="49"/>
    </row>
    <row r="175" spans="1:19" x14ac:dyDescent="0.25">
      <c r="A175" s="37"/>
      <c r="B175" s="38"/>
      <c r="C175" s="38"/>
      <c r="D175" s="38"/>
      <c r="E175" s="38"/>
      <c r="F175" s="38"/>
      <c r="G175" s="48"/>
      <c r="H175" s="48"/>
      <c r="I175" s="49"/>
      <c r="K175" s="37"/>
      <c r="L175" s="38"/>
      <c r="M175" s="38"/>
      <c r="N175" s="38"/>
      <c r="O175" s="38"/>
      <c r="P175" s="38"/>
      <c r="Q175" s="48"/>
      <c r="R175" s="48"/>
      <c r="S175" s="49"/>
    </row>
    <row r="176" spans="1:19" x14ac:dyDescent="0.25">
      <c r="A176" s="37"/>
      <c r="B176" s="38"/>
      <c r="C176" s="38"/>
      <c r="D176" s="38"/>
      <c r="E176" s="38"/>
      <c r="F176" s="38"/>
      <c r="G176" s="48"/>
      <c r="H176" s="48"/>
      <c r="I176" s="49"/>
      <c r="K176" s="37"/>
      <c r="L176" s="38"/>
      <c r="M176" s="38"/>
      <c r="N176" s="38"/>
      <c r="O176" s="38"/>
      <c r="P176" s="38"/>
      <c r="Q176" s="48"/>
      <c r="R176" s="48"/>
      <c r="S176" s="49"/>
    </row>
    <row r="177" spans="1:19" x14ac:dyDescent="0.25">
      <c r="A177" s="37"/>
      <c r="B177" s="38"/>
      <c r="C177" s="38"/>
      <c r="D177" s="38"/>
      <c r="E177" s="38"/>
      <c r="F177" s="38"/>
      <c r="G177" s="48"/>
      <c r="H177" s="48"/>
      <c r="I177" s="49"/>
      <c r="K177" s="37"/>
      <c r="L177" s="38"/>
      <c r="M177" s="38"/>
      <c r="N177" s="38"/>
      <c r="O177" s="38"/>
      <c r="P177" s="38"/>
      <c r="Q177" s="48"/>
      <c r="R177" s="48"/>
      <c r="S177" s="49"/>
    </row>
    <row r="178" spans="1:19" x14ac:dyDescent="0.25">
      <c r="A178" s="37"/>
      <c r="B178" s="38"/>
      <c r="C178" s="38"/>
      <c r="D178" s="38"/>
      <c r="E178" s="38"/>
      <c r="F178" s="38"/>
      <c r="G178" s="48"/>
      <c r="H178" s="48"/>
      <c r="I178" s="49"/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7"/>
      <c r="L187" s="8"/>
      <c r="M187" s="8"/>
      <c r="N187" s="8"/>
      <c r="O187" s="8"/>
      <c r="P187" s="8"/>
      <c r="Q187" s="49"/>
      <c r="R187" s="49"/>
      <c r="S187" s="49"/>
    </row>
    <row r="188" spans="1:19" x14ac:dyDescent="0.25">
      <c r="A188" s="7"/>
      <c r="B188" s="8"/>
      <c r="C188" s="8"/>
      <c r="D188" s="8"/>
      <c r="E188" s="8"/>
      <c r="F188" s="8"/>
      <c r="G188" s="49"/>
      <c r="H188" s="49"/>
      <c r="I188" s="49"/>
      <c r="K188" s="7"/>
      <c r="L188" s="8"/>
      <c r="M188" s="8"/>
      <c r="N188" s="8"/>
      <c r="O188" s="8"/>
      <c r="P188" s="8"/>
      <c r="Q188" s="49"/>
      <c r="R188" s="49"/>
      <c r="S188" s="49"/>
    </row>
    <row r="189" spans="1:19" x14ac:dyDescent="0.25">
      <c r="A189" s="7"/>
      <c r="B189" s="8"/>
      <c r="C189" s="8"/>
      <c r="D189" s="8"/>
      <c r="E189" s="8"/>
      <c r="F189" s="8"/>
      <c r="G189" s="49"/>
      <c r="H189" s="49"/>
      <c r="I189" s="49"/>
      <c r="K189" s="7"/>
      <c r="L189" s="8"/>
      <c r="M189" s="8"/>
      <c r="N189" s="8"/>
      <c r="O189" s="8"/>
      <c r="P189" s="8"/>
      <c r="Q189" s="49"/>
      <c r="R189" s="49"/>
      <c r="S189" s="49"/>
    </row>
    <row r="190" spans="1:19" x14ac:dyDescent="0.25">
      <c r="A190" s="7"/>
      <c r="B190" s="8"/>
      <c r="C190" s="8"/>
      <c r="D190" s="8"/>
      <c r="E190" s="8"/>
      <c r="F190" s="8"/>
      <c r="G190" s="49"/>
      <c r="H190" s="49"/>
      <c r="I190" s="49"/>
      <c r="K190" s="7"/>
      <c r="L190" s="8"/>
      <c r="M190" s="8"/>
      <c r="N190" s="8"/>
      <c r="O190" s="8"/>
      <c r="P190" s="8"/>
      <c r="Q190" s="49"/>
      <c r="R190" s="49"/>
      <c r="S190" s="49"/>
    </row>
    <row r="191" spans="1:19" x14ac:dyDescent="0.25">
      <c r="A191" s="7"/>
      <c r="B191" s="8"/>
      <c r="C191" s="8"/>
      <c r="D191" s="8"/>
      <c r="E191" s="8"/>
      <c r="F191" s="8"/>
      <c r="G191" s="49"/>
      <c r="H191" s="49"/>
      <c r="I191" s="49"/>
      <c r="K191" s="7"/>
      <c r="L191" s="8"/>
      <c r="M191" s="8"/>
      <c r="N191" s="8"/>
      <c r="O191" s="8"/>
      <c r="P191" s="10"/>
      <c r="Q191" s="49"/>
      <c r="R191" s="49"/>
      <c r="S191" s="49"/>
    </row>
    <row r="192" spans="1:19" x14ac:dyDescent="0.25">
      <c r="A192" s="7"/>
      <c r="B192" s="8"/>
      <c r="C192" s="8"/>
      <c r="D192" s="8"/>
      <c r="E192" s="8"/>
      <c r="F192" s="10"/>
      <c r="G192" s="49"/>
      <c r="H192" s="49"/>
      <c r="I192" s="49"/>
      <c r="K192" s="7"/>
      <c r="L192" s="8"/>
      <c r="M192" s="8"/>
      <c r="N192" s="8"/>
      <c r="O192" s="8"/>
      <c r="P192" s="13" t="s">
        <v>14</v>
      </c>
      <c r="Q192" s="13">
        <f>SUM(Q169:Q191)</f>
        <v>0</v>
      </c>
      <c r="R192" s="13">
        <f>SUM(R185:R191)</f>
        <v>0</v>
      </c>
      <c r="S192" s="13">
        <f>SUM(S169:S191)</f>
        <v>0</v>
      </c>
    </row>
    <row r="193" spans="1:19" x14ac:dyDescent="0.25">
      <c r="A193" s="7"/>
      <c r="B193" s="8"/>
      <c r="C193" s="8"/>
      <c r="D193" s="8"/>
      <c r="E193" s="8"/>
      <c r="F193" s="13" t="s">
        <v>14</v>
      </c>
      <c r="G193" s="13">
        <f>SUM(G170:G192)</f>
        <v>0</v>
      </c>
      <c r="H193" s="13">
        <f>SUM(H186:H192)</f>
        <v>0</v>
      </c>
      <c r="I193" s="13">
        <f>SUM(I170:I192)</f>
        <v>0</v>
      </c>
      <c r="K193" s="7"/>
      <c r="L193" s="8"/>
      <c r="M193" s="8"/>
      <c r="N193" s="8"/>
      <c r="O193" s="8"/>
      <c r="P193" s="13" t="s">
        <v>17</v>
      </c>
      <c r="Q193" s="13">
        <f>Q192*0.99</f>
        <v>0</v>
      </c>
      <c r="R193" s="10"/>
      <c r="S193" s="10"/>
    </row>
    <row r="194" spans="1:19" ht="15.75" x14ac:dyDescent="0.25">
      <c r="A194" s="7"/>
      <c r="B194" s="8"/>
      <c r="C194" s="8"/>
      <c r="D194" s="8"/>
      <c r="E194" s="8"/>
      <c r="F194" s="13" t="s">
        <v>17</v>
      </c>
      <c r="G194" s="13">
        <f>G193*0.99</f>
        <v>0</v>
      </c>
      <c r="H194" s="10"/>
      <c r="I194" s="10"/>
      <c r="P194" s="236" t="s">
        <v>18</v>
      </c>
      <c r="Q194" s="237"/>
      <c r="R194" s="238"/>
      <c r="S194" s="42">
        <f>Q193-S192</f>
        <v>0</v>
      </c>
    </row>
    <row r="195" spans="1:19" ht="15.75" x14ac:dyDescent="0.25">
      <c r="F195" s="236" t="s">
        <v>18</v>
      </c>
      <c r="G195" s="237"/>
      <c r="H195" s="238"/>
      <c r="I195" s="42">
        <f>G194-I193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0:H130"/>
    <mergeCell ref="P129:R129"/>
    <mergeCell ref="C135:E135"/>
    <mergeCell ref="M134:O134"/>
    <mergeCell ref="F162:H162"/>
    <mergeCell ref="P161:R161"/>
    <mergeCell ref="C168:E168"/>
    <mergeCell ref="M167:O167"/>
    <mergeCell ref="F195:H195"/>
    <mergeCell ref="P194:R194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H49" zoomScale="112" zoomScaleNormal="112" workbookViewId="0">
      <selection activeCell="M19" sqref="M19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49" t="s">
        <v>24</v>
      </c>
      <c r="D1" s="249"/>
      <c r="E1" s="249"/>
      <c r="F1" s="249"/>
      <c r="N1" s="249" t="s">
        <v>87</v>
      </c>
      <c r="O1" s="249"/>
      <c r="P1" s="249"/>
      <c r="Q1" s="24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36" t="s">
        <v>18</v>
      </c>
      <c r="G26" s="237"/>
      <c r="H26" s="238"/>
      <c r="I26" s="51"/>
      <c r="J26" s="42">
        <f>G25-J24</f>
        <v>37.899999999999977</v>
      </c>
      <c r="Q26" s="236" t="s">
        <v>18</v>
      </c>
      <c r="R26" s="237"/>
      <c r="S26" s="238"/>
      <c r="T26" s="51"/>
      <c r="U26" s="42">
        <f>R25-U24</f>
        <v>77.200000000000045</v>
      </c>
    </row>
    <row r="30" spans="1:21" ht="23.25" x14ac:dyDescent="0.35">
      <c r="C30" s="249" t="s">
        <v>101</v>
      </c>
      <c r="D30" s="249"/>
      <c r="E30" s="249"/>
      <c r="F30" s="249"/>
      <c r="N30" s="249" t="s">
        <v>89</v>
      </c>
      <c r="O30" s="249"/>
      <c r="P30" s="249"/>
      <c r="Q30" s="249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36" t="s">
        <v>18</v>
      </c>
      <c r="G55" s="237"/>
      <c r="H55" s="238"/>
      <c r="I55" s="51"/>
      <c r="J55" s="42">
        <f>G54-J53</f>
        <v>79.799999999999955</v>
      </c>
      <c r="Q55" s="236" t="s">
        <v>18</v>
      </c>
      <c r="R55" s="237"/>
      <c r="S55" s="238"/>
      <c r="T55" s="51"/>
      <c r="U55" s="42">
        <f>R54-U53</f>
        <v>43.5</v>
      </c>
    </row>
    <row r="59" spans="1:21" ht="23.25" x14ac:dyDescent="0.35">
      <c r="C59" s="249" t="s">
        <v>97</v>
      </c>
      <c r="D59" s="249"/>
      <c r="E59" s="249"/>
      <c r="F59" s="249"/>
      <c r="N59" s="249" t="s">
        <v>91</v>
      </c>
      <c r="O59" s="249"/>
      <c r="P59" s="249"/>
      <c r="Q59" s="24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36" t="s">
        <v>18</v>
      </c>
      <c r="G84" s="237"/>
      <c r="H84" s="238"/>
      <c r="I84" s="51"/>
      <c r="J84" s="42">
        <f>G83-J82</f>
        <v>79.799999999999955</v>
      </c>
      <c r="Q84" s="236" t="s">
        <v>18</v>
      </c>
      <c r="R84" s="237"/>
      <c r="S84" s="238"/>
      <c r="T84" s="51"/>
      <c r="U84" s="42">
        <f>R83-U82</f>
        <v>0</v>
      </c>
    </row>
    <row r="87" spans="1:21" ht="23.25" x14ac:dyDescent="0.35">
      <c r="C87" s="249" t="s">
        <v>92</v>
      </c>
      <c r="D87" s="249"/>
      <c r="E87" s="249"/>
      <c r="F87" s="249"/>
      <c r="N87" s="249" t="s">
        <v>93</v>
      </c>
      <c r="O87" s="249"/>
      <c r="P87" s="249"/>
      <c r="Q87" s="249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6" t="s">
        <v>18</v>
      </c>
      <c r="G112" s="237"/>
      <c r="H112" s="238"/>
      <c r="I112" s="51"/>
      <c r="J112" s="42">
        <f>G111-J110</f>
        <v>0</v>
      </c>
      <c r="Q112" s="236" t="s">
        <v>18</v>
      </c>
      <c r="R112" s="237"/>
      <c r="S112" s="238"/>
      <c r="T112" s="51"/>
      <c r="U112" s="42">
        <f>R111-U110</f>
        <v>0</v>
      </c>
    </row>
    <row r="115" spans="1:21" ht="23.25" x14ac:dyDescent="0.35">
      <c r="C115" s="249" t="s">
        <v>94</v>
      </c>
      <c r="D115" s="249"/>
      <c r="E115" s="249"/>
      <c r="F115" s="249"/>
      <c r="N115" s="249" t="s">
        <v>99</v>
      </c>
      <c r="O115" s="249"/>
      <c r="P115" s="249"/>
      <c r="Q115" s="249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6" t="s">
        <v>18</v>
      </c>
      <c r="G140" s="237"/>
      <c r="H140" s="238"/>
      <c r="I140" s="51"/>
      <c r="J140" s="42">
        <f>G139-J138</f>
        <v>0</v>
      </c>
      <c r="Q140" s="236" t="s">
        <v>18</v>
      </c>
      <c r="R140" s="237"/>
      <c r="S140" s="238"/>
      <c r="T140" s="51"/>
      <c r="U140" s="42">
        <f>R139-U138</f>
        <v>0</v>
      </c>
    </row>
    <row r="143" spans="1:21" ht="23.25" x14ac:dyDescent="0.35">
      <c r="C143" s="249" t="s">
        <v>96</v>
      </c>
      <c r="D143" s="249"/>
      <c r="E143" s="249"/>
      <c r="F143" s="249"/>
      <c r="N143" s="249" t="s">
        <v>0</v>
      </c>
      <c r="O143" s="249"/>
      <c r="P143" s="249"/>
      <c r="Q143" s="249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6" t="s">
        <v>18</v>
      </c>
      <c r="G168" s="237"/>
      <c r="H168" s="238"/>
      <c r="I168" s="51"/>
      <c r="J168" s="42">
        <f>G167-J166</f>
        <v>0</v>
      </c>
      <c r="Q168" s="236" t="s">
        <v>18</v>
      </c>
      <c r="R168" s="237"/>
      <c r="S168" s="238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C55" zoomScale="78" zoomScaleNormal="78" workbookViewId="0">
      <selection activeCell="O77" sqref="O77"/>
    </sheetView>
  </sheetViews>
  <sheetFormatPr baseColWidth="10" defaultRowHeight="15" x14ac:dyDescent="0.25"/>
  <cols>
    <col min="1" max="1" width="11.140625" customWidth="1"/>
    <col min="2" max="2" width="20.7109375" customWidth="1"/>
    <col min="9" max="9" width="13.42578125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49" t="s">
        <v>24</v>
      </c>
      <c r="D1" s="249"/>
      <c r="E1" s="249"/>
      <c r="F1" s="249"/>
      <c r="N1" s="249" t="s">
        <v>87</v>
      </c>
      <c r="O1" s="249"/>
      <c r="P1" s="249"/>
      <c r="Q1" s="24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6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6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36" t="s">
        <v>18</v>
      </c>
      <c r="G26" s="237"/>
      <c r="H26" s="238"/>
      <c r="I26" s="51"/>
      <c r="J26" s="42">
        <f>G25-J24</f>
        <v>143.5</v>
      </c>
      <c r="Q26" s="236" t="s">
        <v>18</v>
      </c>
      <c r="R26" s="237"/>
      <c r="S26" s="238"/>
      <c r="T26" s="51"/>
      <c r="U26" s="42">
        <f>R25-U24</f>
        <v>8</v>
      </c>
    </row>
    <row r="30" spans="1:21" ht="23.45" x14ac:dyDescent="0.45">
      <c r="C30" s="249" t="s">
        <v>101</v>
      </c>
      <c r="D30" s="249"/>
      <c r="E30" s="249"/>
      <c r="F30" s="249"/>
      <c r="N30" s="249" t="s">
        <v>89</v>
      </c>
      <c r="O30" s="249"/>
      <c r="P30" s="249"/>
      <c r="Q30" s="249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72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73">
        <v>350</v>
      </c>
      <c r="AD35" s="69"/>
      <c r="AE35" s="173" t="s">
        <v>390</v>
      </c>
      <c r="AF35" s="173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72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73">
        <v>300</v>
      </c>
      <c r="AD37" s="173"/>
      <c r="AE37" s="173" t="s">
        <v>390</v>
      </c>
      <c r="AF37" s="173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94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94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94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94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94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94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94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94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94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94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94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94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94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36" t="s">
        <v>18</v>
      </c>
      <c r="G55" s="237"/>
      <c r="H55" s="238"/>
      <c r="I55" s="51"/>
      <c r="J55" s="42">
        <f>G54-J53</f>
        <v>84.800000000000182</v>
      </c>
      <c r="Q55" s="236" t="s">
        <v>18</v>
      </c>
      <c r="R55" s="237"/>
      <c r="S55" s="238"/>
      <c r="T55" s="51"/>
      <c r="U55" s="42">
        <f>R54-U53</f>
        <v>148.69999999999982</v>
      </c>
    </row>
    <row r="59" spans="1:21" ht="23.25" x14ac:dyDescent="0.35">
      <c r="C59" s="249" t="s">
        <v>97</v>
      </c>
      <c r="D59" s="249"/>
      <c r="E59" s="249"/>
      <c r="F59" s="249"/>
      <c r="N59" s="249" t="s">
        <v>91</v>
      </c>
      <c r="O59" s="249"/>
      <c r="P59" s="249"/>
      <c r="Q59" s="24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104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104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350</v>
      </c>
      <c r="H64" s="49"/>
      <c r="I64" s="49" t="s">
        <v>390</v>
      </c>
      <c r="J64" s="49">
        <v>330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45104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/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1820</v>
      </c>
      <c r="H82" s="13">
        <f>SUM(H75:H81)</f>
        <v>0</v>
      </c>
      <c r="I82" s="13"/>
      <c r="J82" s="13">
        <f>SUM(J61:J81)</f>
        <v>1720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1801.8</v>
      </c>
      <c r="H83" s="10"/>
      <c r="I83" s="10"/>
      <c r="J83" s="10"/>
      <c r="Q83" s="236" t="s">
        <v>18</v>
      </c>
      <c r="R83" s="237"/>
      <c r="S83" s="238"/>
      <c r="T83" s="51"/>
      <c r="U83" s="42">
        <f>R82-U81</f>
        <v>234.90000000000009</v>
      </c>
    </row>
    <row r="84" spans="1:21" ht="15.75" x14ac:dyDescent="0.25">
      <c r="F84" s="236" t="s">
        <v>18</v>
      </c>
      <c r="G84" s="237"/>
      <c r="H84" s="238"/>
      <c r="I84" s="51"/>
      <c r="J84" s="42">
        <f>G83-J82</f>
        <v>81.799999999999955</v>
      </c>
    </row>
    <row r="86" spans="1:21" ht="23.25" x14ac:dyDescent="0.35">
      <c r="N86" s="249" t="s">
        <v>93</v>
      </c>
      <c r="O86" s="249"/>
      <c r="P86" s="249"/>
      <c r="Q86" s="249"/>
    </row>
    <row r="87" spans="1:21" ht="23.25" x14ac:dyDescent="0.35">
      <c r="C87" s="249" t="s">
        <v>92</v>
      </c>
      <c r="D87" s="249"/>
      <c r="E87" s="249"/>
      <c r="F87" s="249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7"/>
      <c r="M88" s="8"/>
      <c r="N88" s="8"/>
      <c r="O88" s="8"/>
      <c r="P88" s="8"/>
      <c r="Q88" s="8"/>
      <c r="R88" s="49"/>
      <c r="S88" s="49"/>
      <c r="T88" s="49"/>
      <c r="U88" s="49"/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0</v>
      </c>
      <c r="S109" s="13">
        <f>SUM(S102:S108)</f>
        <v>0</v>
      </c>
      <c r="T109" s="13"/>
      <c r="U109" s="13">
        <f>SUM(U88:U108)</f>
        <v>0</v>
      </c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17</v>
      </c>
      <c r="R110" s="13">
        <f>R109*0.99</f>
        <v>0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0</v>
      </c>
      <c r="H111" s="10"/>
      <c r="I111" s="10"/>
      <c r="J111" s="10"/>
      <c r="Q111" s="236" t="s">
        <v>18</v>
      </c>
      <c r="R111" s="237"/>
      <c r="S111" s="238"/>
      <c r="T111" s="51"/>
      <c r="U111" s="42">
        <f>R110-U109</f>
        <v>0</v>
      </c>
    </row>
    <row r="112" spans="1:21" ht="15.75" x14ac:dyDescent="0.25">
      <c r="F112" s="236" t="s">
        <v>18</v>
      </c>
      <c r="G112" s="237"/>
      <c r="H112" s="238"/>
      <c r="I112" s="51"/>
      <c r="J112" s="42">
        <f>G111-J110</f>
        <v>0</v>
      </c>
    </row>
    <row r="114" spans="1:21" ht="23.25" x14ac:dyDescent="0.35">
      <c r="N114" s="249" t="s">
        <v>99</v>
      </c>
      <c r="O114" s="249"/>
      <c r="P114" s="249"/>
      <c r="Q114" s="249"/>
    </row>
    <row r="115" spans="1:21" ht="23.25" x14ac:dyDescent="0.35">
      <c r="C115" s="249" t="s">
        <v>94</v>
      </c>
      <c r="D115" s="249"/>
      <c r="E115" s="249"/>
      <c r="F115" s="249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36" t="s">
        <v>18</v>
      </c>
      <c r="R139" s="237"/>
      <c r="S139" s="238"/>
      <c r="T139" s="51"/>
      <c r="U139" s="42">
        <f>R138-U137</f>
        <v>0</v>
      </c>
    </row>
    <row r="140" spans="1:21" ht="15.75" x14ac:dyDescent="0.25">
      <c r="F140" s="236" t="s">
        <v>18</v>
      </c>
      <c r="G140" s="237"/>
      <c r="H140" s="238"/>
      <c r="I140" s="51"/>
      <c r="J140" s="42">
        <f>G139-J138</f>
        <v>0</v>
      </c>
    </row>
    <row r="142" spans="1:21" ht="23.25" x14ac:dyDescent="0.35">
      <c r="N142" s="249" t="s">
        <v>0</v>
      </c>
      <c r="O142" s="249"/>
      <c r="P142" s="249"/>
      <c r="Q142" s="249"/>
    </row>
    <row r="143" spans="1:21" ht="23.25" x14ac:dyDescent="0.35">
      <c r="C143" s="249" t="s">
        <v>96</v>
      </c>
      <c r="D143" s="249"/>
      <c r="E143" s="249"/>
      <c r="F143" s="249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36" t="s">
        <v>18</v>
      </c>
      <c r="R167" s="237"/>
      <c r="S167" s="238"/>
      <c r="T167" s="51"/>
      <c r="U167" s="42">
        <f>R166-U165</f>
        <v>0</v>
      </c>
    </row>
    <row r="168" spans="1:21" ht="15.75" x14ac:dyDescent="0.25">
      <c r="F168" s="236" t="s">
        <v>18</v>
      </c>
      <c r="G168" s="237"/>
      <c r="H168" s="238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I67" workbookViewId="0">
      <selection activeCell="R40" sqref="R4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49" t="s">
        <v>24</v>
      </c>
      <c r="D1" s="249"/>
      <c r="E1" s="249"/>
      <c r="F1" s="249"/>
      <c r="N1" s="249" t="s">
        <v>87</v>
      </c>
      <c r="O1" s="249"/>
      <c r="P1" s="249"/>
      <c r="Q1" s="24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32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36" t="s">
        <v>18</v>
      </c>
      <c r="G26" s="237"/>
      <c r="H26" s="238"/>
      <c r="I26" s="51"/>
      <c r="J26" s="42">
        <f>G25-J24</f>
        <v>18</v>
      </c>
      <c r="Q26" s="236" t="s">
        <v>18</v>
      </c>
      <c r="R26" s="237"/>
      <c r="S26" s="238"/>
      <c r="T26" s="51"/>
      <c r="U26" s="42">
        <f>R25-U24</f>
        <v>31</v>
      </c>
    </row>
    <row r="30" spans="1:32" ht="26.25" x14ac:dyDescent="0.4">
      <c r="C30" s="249" t="s">
        <v>101</v>
      </c>
      <c r="D30" s="249"/>
      <c r="E30" s="249"/>
      <c r="F30" s="249"/>
      <c r="H30" s="176" t="s">
        <v>567</v>
      </c>
      <c r="I30" s="176">
        <v>544</v>
      </c>
      <c r="N30" s="249" t="s">
        <v>89</v>
      </c>
      <c r="O30" s="249"/>
      <c r="P30" s="249"/>
      <c r="Q30" s="249"/>
      <c r="R30" s="200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36" t="s">
        <v>18</v>
      </c>
      <c r="G55" s="237"/>
      <c r="H55" s="238"/>
      <c r="I55" s="51"/>
      <c r="J55" s="42">
        <f>G54-J53</f>
        <v>28.5</v>
      </c>
      <c r="Q55" s="236" t="s">
        <v>18</v>
      </c>
      <c r="R55" s="237"/>
      <c r="S55" s="238"/>
      <c r="T55" s="51"/>
      <c r="U55" s="42">
        <f>R54-U53</f>
        <v>80</v>
      </c>
    </row>
    <row r="59" spans="1:21" ht="23.25" x14ac:dyDescent="0.35">
      <c r="C59" s="249" t="s">
        <v>97</v>
      </c>
      <c r="D59" s="249"/>
      <c r="E59" s="249"/>
      <c r="F59" s="249"/>
      <c r="N59" s="249" t="s">
        <v>91</v>
      </c>
      <c r="O59" s="249"/>
      <c r="P59" s="249"/>
      <c r="Q59" s="24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49"/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49"/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75" t="s">
        <v>561</v>
      </c>
      <c r="E63" s="8" t="s">
        <v>512</v>
      </c>
      <c r="F63" s="8"/>
      <c r="G63" s="49">
        <v>150</v>
      </c>
      <c r="H63" s="49"/>
      <c r="I63" s="49"/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150</v>
      </c>
      <c r="H64" s="49"/>
      <c r="I64" s="49"/>
      <c r="J64" s="49">
        <v>135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49"/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280</v>
      </c>
      <c r="H66" s="49"/>
      <c r="I66" s="49"/>
      <c r="J66" s="49">
        <v>250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1030</v>
      </c>
      <c r="H82" s="13">
        <f>SUM(H75:H81)</f>
        <v>0</v>
      </c>
      <c r="I82" s="13"/>
      <c r="J82" s="13">
        <f>SUM(J61:J81)</f>
        <v>925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978.5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36" t="s">
        <v>18</v>
      </c>
      <c r="G84" s="237"/>
      <c r="H84" s="238"/>
      <c r="I84" s="51"/>
      <c r="J84" s="42">
        <f>G83-J82</f>
        <v>53.5</v>
      </c>
      <c r="Q84" s="236" t="s">
        <v>18</v>
      </c>
      <c r="R84" s="237"/>
      <c r="S84" s="238"/>
      <c r="T84" s="51"/>
      <c r="U84" s="42">
        <f>R83-U82</f>
        <v>0</v>
      </c>
    </row>
    <row r="87" spans="1:21" ht="23.25" x14ac:dyDescent="0.35">
      <c r="C87" s="249" t="s">
        <v>92</v>
      </c>
      <c r="D87" s="249"/>
      <c r="E87" s="249"/>
      <c r="F87" s="249"/>
      <c r="N87" s="249" t="s">
        <v>93</v>
      </c>
      <c r="O87" s="249"/>
      <c r="P87" s="249"/>
      <c r="Q87" s="249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6" t="s">
        <v>18</v>
      </c>
      <c r="G112" s="237"/>
      <c r="H112" s="238"/>
      <c r="I112" s="51"/>
      <c r="J112" s="42">
        <f>G111-J110</f>
        <v>0</v>
      </c>
      <c r="Q112" s="236" t="s">
        <v>18</v>
      </c>
      <c r="R112" s="237"/>
      <c r="S112" s="238"/>
      <c r="T112" s="51"/>
      <c r="U112" s="42">
        <f>R111-U110</f>
        <v>0</v>
      </c>
    </row>
    <row r="115" spans="1:21" ht="23.25" x14ac:dyDescent="0.35">
      <c r="C115" s="249" t="s">
        <v>94</v>
      </c>
      <c r="D115" s="249"/>
      <c r="E115" s="249"/>
      <c r="F115" s="249"/>
      <c r="N115" s="249" t="s">
        <v>99</v>
      </c>
      <c r="O115" s="249"/>
      <c r="P115" s="249"/>
      <c r="Q115" s="249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6" t="s">
        <v>18</v>
      </c>
      <c r="G140" s="237"/>
      <c r="H140" s="238"/>
      <c r="I140" s="51"/>
      <c r="J140" s="42">
        <f>G139-J138</f>
        <v>0</v>
      </c>
      <c r="Q140" s="236" t="s">
        <v>18</v>
      </c>
      <c r="R140" s="237"/>
      <c r="S140" s="238"/>
      <c r="T140" s="51"/>
      <c r="U140" s="42">
        <f>R139-U138</f>
        <v>0</v>
      </c>
    </row>
    <row r="143" spans="1:21" ht="23.25" x14ac:dyDescent="0.35">
      <c r="C143" s="249" t="s">
        <v>96</v>
      </c>
      <c r="D143" s="249"/>
      <c r="E143" s="249"/>
      <c r="F143" s="249"/>
      <c r="N143" s="249" t="s">
        <v>0</v>
      </c>
      <c r="O143" s="249"/>
      <c r="P143" s="249"/>
      <c r="Q143" s="249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6" t="s">
        <v>18</v>
      </c>
      <c r="G168" s="237"/>
      <c r="H168" s="238"/>
      <c r="I168" s="51"/>
      <c r="J168" s="42">
        <f>G167-J166</f>
        <v>0</v>
      </c>
      <c r="Q168" s="236" t="s">
        <v>18</v>
      </c>
      <c r="R168" s="237"/>
      <c r="S168" s="238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I73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49" t="s">
        <v>0</v>
      </c>
      <c r="D1" s="249"/>
      <c r="E1" s="249"/>
      <c r="F1" s="249"/>
      <c r="N1" s="249" t="s">
        <v>87</v>
      </c>
      <c r="O1" s="249"/>
      <c r="P1" s="249"/>
      <c r="Q1" s="249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36" t="s">
        <v>18</v>
      </c>
      <c r="G26" s="237"/>
      <c r="H26" s="238"/>
      <c r="I26" s="51"/>
      <c r="J26" s="42">
        <f>G25-J24</f>
        <v>58.549999999999955</v>
      </c>
      <c r="Q26" s="236" t="s">
        <v>18</v>
      </c>
      <c r="R26" s="237"/>
      <c r="S26" s="238"/>
      <c r="T26" s="51"/>
      <c r="U26" s="42">
        <f>T24-U24</f>
        <v>115</v>
      </c>
    </row>
    <row r="30" spans="1:21" ht="23.25" x14ac:dyDescent="0.35">
      <c r="C30" s="249" t="s">
        <v>101</v>
      </c>
      <c r="D30" s="249"/>
      <c r="E30" s="249"/>
      <c r="F30" s="249"/>
      <c r="N30" s="249" t="s">
        <v>89</v>
      </c>
      <c r="O30" s="249"/>
      <c r="P30" s="249"/>
      <c r="Q30" s="249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36" t="s">
        <v>18</v>
      </c>
      <c r="G55" s="237"/>
      <c r="H55" s="238"/>
      <c r="I55" s="51"/>
      <c r="J55" s="42">
        <f>G54-J53</f>
        <v>0</v>
      </c>
      <c r="Q55" s="236" t="s">
        <v>18</v>
      </c>
      <c r="R55" s="237"/>
      <c r="S55" s="238"/>
      <c r="T55" s="51"/>
      <c r="U55" s="42">
        <f>R54-U53</f>
        <v>0</v>
      </c>
    </row>
    <row r="59" spans="1:21" ht="23.25" x14ac:dyDescent="0.35">
      <c r="C59" s="249" t="s">
        <v>97</v>
      </c>
      <c r="D59" s="249"/>
      <c r="E59" s="249"/>
      <c r="F59" s="249"/>
      <c r="N59" s="249" t="s">
        <v>91</v>
      </c>
      <c r="O59" s="249"/>
      <c r="P59" s="249"/>
      <c r="Q59" s="249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36" t="s">
        <v>18</v>
      </c>
      <c r="G84" s="237"/>
      <c r="H84" s="238"/>
      <c r="I84" s="51"/>
      <c r="J84" s="42">
        <f>G83-J82</f>
        <v>0</v>
      </c>
      <c r="Q84" s="236" t="s">
        <v>18</v>
      </c>
      <c r="R84" s="237"/>
      <c r="S84" s="238"/>
      <c r="T84" s="51"/>
      <c r="U84" s="42">
        <f>R83-U82</f>
        <v>0</v>
      </c>
    </row>
    <row r="87" spans="1:21" ht="23.25" x14ac:dyDescent="0.35">
      <c r="C87" s="249" t="s">
        <v>92</v>
      </c>
      <c r="D87" s="249"/>
      <c r="E87" s="249"/>
      <c r="F87" s="249"/>
      <c r="N87" s="249" t="s">
        <v>93</v>
      </c>
      <c r="O87" s="249"/>
      <c r="P87" s="249"/>
      <c r="Q87" s="249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6" t="s">
        <v>18</v>
      </c>
      <c r="G112" s="237"/>
      <c r="H112" s="238"/>
      <c r="I112" s="51"/>
      <c r="J112" s="42">
        <f>G111-J110</f>
        <v>0</v>
      </c>
      <c r="Q112" s="236" t="s">
        <v>18</v>
      </c>
      <c r="R112" s="237"/>
      <c r="S112" s="238"/>
      <c r="T112" s="51"/>
      <c r="U112" s="42">
        <f>R111-U110</f>
        <v>0</v>
      </c>
    </row>
    <row r="115" spans="1:21" ht="23.25" x14ac:dyDescent="0.35">
      <c r="C115" s="249" t="s">
        <v>94</v>
      </c>
      <c r="D115" s="249"/>
      <c r="E115" s="249"/>
      <c r="F115" s="249"/>
      <c r="N115" s="249" t="s">
        <v>99</v>
      </c>
      <c r="O115" s="249"/>
      <c r="P115" s="249"/>
      <c r="Q115" s="249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6" t="s">
        <v>18</v>
      </c>
      <c r="G140" s="237"/>
      <c r="H140" s="238"/>
      <c r="I140" s="51"/>
      <c r="J140" s="42">
        <f>G139-J138</f>
        <v>0</v>
      </c>
      <c r="Q140" s="236" t="s">
        <v>18</v>
      </c>
      <c r="R140" s="237"/>
      <c r="S140" s="238"/>
      <c r="T140" s="51"/>
      <c r="U140" s="42">
        <f>R139-U138</f>
        <v>0</v>
      </c>
    </row>
    <row r="143" spans="1:21" ht="23.25" x14ac:dyDescent="0.35">
      <c r="C143" s="249" t="s">
        <v>96</v>
      </c>
      <c r="D143" s="249"/>
      <c r="E143" s="249"/>
      <c r="F143" s="249"/>
      <c r="N143" s="249" t="s">
        <v>0</v>
      </c>
      <c r="O143" s="249"/>
      <c r="P143" s="249"/>
      <c r="Q143" s="249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6" t="s">
        <v>18</v>
      </c>
      <c r="G168" s="237"/>
      <c r="H168" s="238"/>
      <c r="I168" s="51"/>
      <c r="J168" s="42">
        <f>G167-J166</f>
        <v>0</v>
      </c>
      <c r="Q168" s="236" t="s">
        <v>18</v>
      </c>
      <c r="R168" s="237"/>
      <c r="S168" s="238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E67" workbookViewId="0">
      <selection activeCell="P70" sqref="P70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58" t="s">
        <v>24</v>
      </c>
      <c r="D1" s="258"/>
      <c r="E1" s="258"/>
      <c r="F1" s="54"/>
      <c r="L1" s="258" t="s">
        <v>87</v>
      </c>
      <c r="M1" s="258"/>
      <c r="N1" s="258"/>
      <c r="O1" s="54"/>
    </row>
    <row r="2" spans="2:17" ht="27" x14ac:dyDescent="0.35">
      <c r="C2" s="258"/>
      <c r="D2" s="258"/>
      <c r="E2" s="258"/>
      <c r="F2" s="54"/>
      <c r="L2" s="258"/>
      <c r="M2" s="258"/>
      <c r="N2" s="258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50" t="s">
        <v>40</v>
      </c>
      <c r="D21" s="251"/>
      <c r="E21" s="251"/>
      <c r="F21" s="252"/>
      <c r="G21" s="256">
        <f>SUM(G5:G20)</f>
        <v>510</v>
      </c>
      <c r="H21" s="8"/>
      <c r="K21" s="8"/>
      <c r="L21" s="250" t="s">
        <v>40</v>
      </c>
      <c r="M21" s="251"/>
      <c r="N21" s="251"/>
      <c r="O21" s="252"/>
      <c r="P21" s="256">
        <f>SUM(P5:P20)</f>
        <v>510</v>
      </c>
      <c r="Q21" s="8"/>
    </row>
    <row r="22" spans="2:17" ht="15" customHeight="1" x14ac:dyDescent="0.25">
      <c r="B22" s="8"/>
      <c r="C22" s="253"/>
      <c r="D22" s="254"/>
      <c r="E22" s="254"/>
      <c r="F22" s="255"/>
      <c r="G22" s="257"/>
      <c r="H22" s="8"/>
      <c r="K22" s="8"/>
      <c r="L22" s="253"/>
      <c r="M22" s="254"/>
      <c r="N22" s="254"/>
      <c r="O22" s="255"/>
      <c r="P22" s="257"/>
      <c r="Q22" s="8"/>
    </row>
    <row r="28" spans="2:17" ht="27" x14ac:dyDescent="0.35">
      <c r="C28" s="258" t="s">
        <v>88</v>
      </c>
      <c r="D28" s="258"/>
      <c r="E28" s="258"/>
      <c r="F28" s="54"/>
      <c r="L28" s="258" t="s">
        <v>89</v>
      </c>
      <c r="M28" s="258"/>
      <c r="N28" s="258"/>
      <c r="O28" s="54"/>
    </row>
    <row r="29" spans="2:17" ht="27" x14ac:dyDescent="0.35">
      <c r="C29" s="258"/>
      <c r="D29" s="258"/>
      <c r="E29" s="258"/>
      <c r="F29" s="54"/>
      <c r="L29" s="258"/>
      <c r="M29" s="258"/>
      <c r="N29" s="258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50" t="s">
        <v>40</v>
      </c>
      <c r="D48" s="251"/>
      <c r="E48" s="251"/>
      <c r="F48" s="252"/>
      <c r="G48" s="256">
        <f>SUM(G32:G47)</f>
        <v>540</v>
      </c>
      <c r="H48" s="8"/>
      <c r="K48" s="8"/>
      <c r="L48" s="250" t="s">
        <v>40</v>
      </c>
      <c r="M48" s="251"/>
      <c r="N48" s="251"/>
      <c r="O48" s="252"/>
      <c r="P48" s="256">
        <f>SUM(P32:P47)</f>
        <v>570</v>
      </c>
      <c r="Q48" s="8"/>
    </row>
    <row r="49" spans="2:17" x14ac:dyDescent="0.25">
      <c r="B49" s="8"/>
      <c r="C49" s="253"/>
      <c r="D49" s="254"/>
      <c r="E49" s="254"/>
      <c r="F49" s="255"/>
      <c r="G49" s="257"/>
      <c r="H49" s="8"/>
      <c r="K49" s="8"/>
      <c r="L49" s="253"/>
      <c r="M49" s="254"/>
      <c r="N49" s="254"/>
      <c r="O49" s="255"/>
      <c r="P49" s="257"/>
      <c r="Q49" s="8"/>
    </row>
    <row r="55" spans="2:17" ht="27" x14ac:dyDescent="0.35">
      <c r="C55" s="258" t="s">
        <v>97</v>
      </c>
      <c r="D55" s="258"/>
      <c r="E55" s="258"/>
      <c r="F55" s="54"/>
      <c r="L55" s="258" t="s">
        <v>91</v>
      </c>
      <c r="M55" s="258"/>
      <c r="N55" s="258"/>
      <c r="O55" s="54"/>
    </row>
    <row r="56" spans="2:17" ht="27" x14ac:dyDescent="0.35">
      <c r="C56" s="258"/>
      <c r="D56" s="258"/>
      <c r="E56" s="258"/>
      <c r="F56" s="54"/>
      <c r="L56" s="258"/>
      <c r="M56" s="258"/>
      <c r="N56" s="258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50" t="s">
        <v>40</v>
      </c>
      <c r="D75" s="251"/>
      <c r="E75" s="251"/>
      <c r="F75" s="252"/>
      <c r="G75" s="256">
        <f>SUM(G59:G74)</f>
        <v>500</v>
      </c>
      <c r="H75" s="8"/>
      <c r="K75" s="8"/>
      <c r="L75" s="250" t="s">
        <v>40</v>
      </c>
      <c r="M75" s="251"/>
      <c r="N75" s="251"/>
      <c r="O75" s="252"/>
      <c r="P75" s="256">
        <f>SUM(P59:P74)</f>
        <v>520</v>
      </c>
      <c r="Q75" s="8"/>
    </row>
    <row r="76" spans="2:17" x14ac:dyDescent="0.25">
      <c r="B76" s="8"/>
      <c r="C76" s="253"/>
      <c r="D76" s="254"/>
      <c r="E76" s="254"/>
      <c r="F76" s="255"/>
      <c r="G76" s="257"/>
      <c r="H76" s="8"/>
      <c r="K76" s="8"/>
      <c r="L76" s="253"/>
      <c r="M76" s="254"/>
      <c r="N76" s="254"/>
      <c r="O76" s="255"/>
      <c r="P76" s="257"/>
      <c r="Q76" s="8"/>
    </row>
    <row r="82" spans="2:17" ht="27" x14ac:dyDescent="0.35">
      <c r="C82" s="258" t="s">
        <v>92</v>
      </c>
      <c r="D82" s="258"/>
      <c r="E82" s="258"/>
      <c r="F82" s="54"/>
      <c r="L82" s="258" t="s">
        <v>93</v>
      </c>
      <c r="M82" s="258"/>
      <c r="N82" s="258"/>
      <c r="O82" s="54"/>
    </row>
    <row r="83" spans="2:17" ht="27" x14ac:dyDescent="0.35">
      <c r="C83" s="258"/>
      <c r="D83" s="258"/>
      <c r="E83" s="258"/>
      <c r="F83" s="54"/>
      <c r="L83" s="258"/>
      <c r="M83" s="258"/>
      <c r="N83" s="258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f>F86+C86</f>
        <v>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:G88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f t="shared" si="12"/>
        <v>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f>E89+C89</f>
        <v>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f>E90+C90</f>
        <v>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f>E91*D91+C91</f>
        <v>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f>E92*D92+C92</f>
        <v>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71</v>
      </c>
      <c r="C93" s="10"/>
      <c r="D93" s="8">
        <v>1</v>
      </c>
      <c r="E93" s="10"/>
      <c r="F93" s="10">
        <f t="shared" si="11"/>
        <v>0</v>
      </c>
      <c r="G93" s="10">
        <f>E93*D93+C93</f>
        <v>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f>E94*D94+C94</f>
        <v>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50" t="s">
        <v>40</v>
      </c>
      <c r="D102" s="251"/>
      <c r="E102" s="251"/>
      <c r="F102" s="252"/>
      <c r="G102" s="256">
        <f>SUM(G86:G101)</f>
        <v>0</v>
      </c>
      <c r="H102" s="8"/>
      <c r="K102" s="8"/>
      <c r="L102" s="250" t="s">
        <v>40</v>
      </c>
      <c r="M102" s="251"/>
      <c r="N102" s="251"/>
      <c r="O102" s="252"/>
      <c r="P102" s="256">
        <f>SUM(P86:P101)</f>
        <v>0</v>
      </c>
      <c r="Q102" s="8"/>
    </row>
    <row r="103" spans="2:17" x14ac:dyDescent="0.25">
      <c r="B103" s="8"/>
      <c r="C103" s="253"/>
      <c r="D103" s="254"/>
      <c r="E103" s="254"/>
      <c r="F103" s="255"/>
      <c r="G103" s="257"/>
      <c r="H103" s="8"/>
      <c r="K103" s="8"/>
      <c r="L103" s="253"/>
      <c r="M103" s="254"/>
      <c r="N103" s="254"/>
      <c r="O103" s="255"/>
      <c r="P103" s="257"/>
      <c r="Q103" s="8"/>
    </row>
    <row r="110" spans="2:17" ht="27" x14ac:dyDescent="0.35">
      <c r="C110" s="258" t="s">
        <v>94</v>
      </c>
      <c r="D110" s="258"/>
      <c r="E110" s="258"/>
      <c r="F110" s="54"/>
      <c r="L110" s="258" t="s">
        <v>99</v>
      </c>
      <c r="M110" s="258"/>
      <c r="N110" s="258"/>
      <c r="O110" s="54"/>
    </row>
    <row r="111" spans="2:17" ht="27" x14ac:dyDescent="0.35">
      <c r="C111" s="258"/>
      <c r="D111" s="258"/>
      <c r="E111" s="258"/>
      <c r="F111" s="54"/>
      <c r="L111" s="258"/>
      <c r="M111" s="258"/>
      <c r="N111" s="258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50" t="s">
        <v>40</v>
      </c>
      <c r="D130" s="251"/>
      <c r="E130" s="251"/>
      <c r="F130" s="252"/>
      <c r="G130" s="256">
        <f>SUM(G114:G129)</f>
        <v>0</v>
      </c>
      <c r="H130" s="8"/>
      <c r="K130" s="8"/>
      <c r="L130" s="250" t="s">
        <v>40</v>
      </c>
      <c r="M130" s="251"/>
      <c r="N130" s="251"/>
      <c r="O130" s="252"/>
      <c r="P130" s="256">
        <f>SUM(P114:P129)</f>
        <v>0</v>
      </c>
      <c r="Q130" s="8"/>
    </row>
    <row r="131" spans="2:17" x14ac:dyDescent="0.25">
      <c r="B131" s="8"/>
      <c r="C131" s="253"/>
      <c r="D131" s="254"/>
      <c r="E131" s="254"/>
      <c r="F131" s="255"/>
      <c r="G131" s="257"/>
      <c r="H131" s="8"/>
      <c r="K131" s="8"/>
      <c r="L131" s="253"/>
      <c r="M131" s="254"/>
      <c r="N131" s="254"/>
      <c r="O131" s="255"/>
      <c r="P131" s="257"/>
      <c r="Q131" s="8"/>
    </row>
    <row r="138" spans="2:17" ht="27" x14ac:dyDescent="0.35">
      <c r="C138" s="258" t="s">
        <v>96</v>
      </c>
      <c r="D138" s="258"/>
      <c r="E138" s="258"/>
      <c r="F138" s="54"/>
      <c r="L138" s="258" t="s">
        <v>0</v>
      </c>
      <c r="M138" s="258"/>
      <c r="N138" s="258"/>
      <c r="O138" s="54"/>
    </row>
    <row r="139" spans="2:17" ht="27" x14ac:dyDescent="0.35">
      <c r="C139" s="258"/>
      <c r="D139" s="258"/>
      <c r="E139" s="258"/>
      <c r="F139" s="54"/>
      <c r="L139" s="258"/>
      <c r="M139" s="258"/>
      <c r="N139" s="258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50" t="s">
        <v>40</v>
      </c>
      <c r="D158" s="251"/>
      <c r="E158" s="251"/>
      <c r="F158" s="252"/>
      <c r="G158" s="256">
        <f>SUM(G142:G157)</f>
        <v>0</v>
      </c>
      <c r="H158" s="8"/>
      <c r="K158" s="8"/>
      <c r="L158" s="250" t="s">
        <v>40</v>
      </c>
      <c r="M158" s="251"/>
      <c r="N158" s="251"/>
      <c r="O158" s="252"/>
      <c r="P158" s="256">
        <f>SUM(P142:P157)</f>
        <v>0</v>
      </c>
      <c r="Q158" s="8"/>
    </row>
    <row r="159" spans="2:17" x14ac:dyDescent="0.25">
      <c r="B159" s="8"/>
      <c r="C159" s="253"/>
      <c r="D159" s="254"/>
      <c r="E159" s="254"/>
      <c r="F159" s="255"/>
      <c r="G159" s="257"/>
      <c r="H159" s="8"/>
      <c r="K159" s="8"/>
      <c r="L159" s="253"/>
      <c r="M159" s="254"/>
      <c r="N159" s="254"/>
      <c r="O159" s="255"/>
      <c r="P159" s="257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58" t="s">
        <v>24</v>
      </c>
      <c r="B1" s="258"/>
      <c r="C1" s="258"/>
      <c r="E1" s="258" t="s">
        <v>87</v>
      </c>
      <c r="F1" s="258"/>
      <c r="G1" s="258"/>
      <c r="I1" s="258" t="s">
        <v>88</v>
      </c>
      <c r="J1" s="258"/>
      <c r="K1" s="258"/>
      <c r="M1" s="258" t="s">
        <v>103</v>
      </c>
      <c r="N1" s="258"/>
      <c r="O1" s="258"/>
    </row>
    <row r="2" spans="1:15" ht="15" customHeight="1" x14ac:dyDescent="0.25">
      <c r="A2" s="258"/>
      <c r="B2" s="258"/>
      <c r="C2" s="258"/>
      <c r="E2" s="258"/>
      <c r="F2" s="258"/>
      <c r="G2" s="258"/>
      <c r="I2" s="258"/>
      <c r="J2" s="258"/>
      <c r="K2" s="258"/>
      <c r="M2" s="258"/>
      <c r="N2" s="258"/>
      <c r="O2" s="258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5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5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5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5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5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5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5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58" t="s">
        <v>97</v>
      </c>
      <c r="B22" s="258"/>
      <c r="C22" s="258"/>
      <c r="E22" s="258" t="s">
        <v>91</v>
      </c>
      <c r="F22" s="258"/>
      <c r="G22" s="258"/>
      <c r="I22" s="258" t="s">
        <v>92</v>
      </c>
      <c r="J22" s="258"/>
      <c r="K22" s="258"/>
      <c r="M22" s="258" t="s">
        <v>93</v>
      </c>
      <c r="N22" s="258"/>
      <c r="O22" s="258"/>
    </row>
    <row r="23" spans="1:15" x14ac:dyDescent="0.25">
      <c r="A23" s="258"/>
      <c r="B23" s="258"/>
      <c r="C23" s="258"/>
      <c r="E23" s="258"/>
      <c r="F23" s="258"/>
      <c r="G23" s="258"/>
      <c r="I23" s="258"/>
      <c r="J23" s="258"/>
      <c r="K23" s="258"/>
      <c r="M23" s="258"/>
      <c r="N23" s="258"/>
      <c r="O23" s="258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58" t="s">
        <v>94</v>
      </c>
      <c r="B43" s="258"/>
      <c r="C43" s="258"/>
      <c r="E43" s="258" t="s">
        <v>99</v>
      </c>
      <c r="F43" s="258"/>
      <c r="G43" s="258"/>
      <c r="I43" s="258" t="s">
        <v>96</v>
      </c>
      <c r="J43" s="258"/>
      <c r="K43" s="258"/>
      <c r="M43" s="258" t="s">
        <v>0</v>
      </c>
      <c r="N43" s="258"/>
      <c r="O43" s="258"/>
    </row>
    <row r="44" spans="1:15" x14ac:dyDescent="0.25">
      <c r="A44" s="258"/>
      <c r="B44" s="258"/>
      <c r="C44" s="258"/>
      <c r="E44" s="258"/>
      <c r="F44" s="258"/>
      <c r="G44" s="258"/>
      <c r="I44" s="258"/>
      <c r="J44" s="258"/>
      <c r="K44" s="258"/>
      <c r="M44" s="258"/>
      <c r="N44" s="258"/>
      <c r="O44" s="258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19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58" t="s">
        <v>0</v>
      </c>
      <c r="B1" s="258"/>
      <c r="C1" s="258"/>
      <c r="E1" s="258" t="s">
        <v>24</v>
      </c>
      <c r="F1" s="258"/>
      <c r="G1" s="258"/>
      <c r="I1" s="258" t="s">
        <v>87</v>
      </c>
      <c r="J1" s="258"/>
      <c r="K1" s="258"/>
      <c r="M1" s="258" t="s">
        <v>88</v>
      </c>
      <c r="N1" s="258"/>
      <c r="O1" s="258"/>
    </row>
    <row r="2" spans="1:15" ht="15" customHeight="1" x14ac:dyDescent="0.25">
      <c r="A2" s="258"/>
      <c r="B2" s="258"/>
      <c r="C2" s="258"/>
      <c r="E2" s="258"/>
      <c r="F2" s="258"/>
      <c r="G2" s="258"/>
      <c r="I2" s="258"/>
      <c r="J2" s="258"/>
      <c r="K2" s="258"/>
      <c r="M2" s="258"/>
      <c r="N2" s="258"/>
      <c r="O2" s="258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5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5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5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5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5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5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5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5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58" t="s">
        <v>498</v>
      </c>
      <c r="B22" s="258"/>
      <c r="C22" s="258"/>
      <c r="E22" s="258" t="s">
        <v>591</v>
      </c>
      <c r="F22" s="258"/>
      <c r="G22" s="258"/>
      <c r="I22" s="258" t="s">
        <v>92</v>
      </c>
      <c r="J22" s="258"/>
      <c r="K22" s="258"/>
      <c r="M22" s="258" t="s">
        <v>93</v>
      </c>
      <c r="N22" s="258"/>
      <c r="O22" s="258"/>
    </row>
    <row r="23" spans="1:15" x14ac:dyDescent="0.25">
      <c r="A23" s="258"/>
      <c r="B23" s="258"/>
      <c r="C23" s="258"/>
      <c r="E23" s="258"/>
      <c r="F23" s="258"/>
      <c r="G23" s="258"/>
      <c r="I23" s="258"/>
      <c r="J23" s="258"/>
      <c r="K23" s="258"/>
      <c r="M23" s="258"/>
      <c r="N23" s="258"/>
      <c r="O23" s="258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5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5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5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5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5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5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5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58" t="s">
        <v>94</v>
      </c>
      <c r="B43" s="258"/>
      <c r="C43" s="258"/>
      <c r="E43" s="258" t="s">
        <v>99</v>
      </c>
      <c r="F43" s="258"/>
      <c r="G43" s="258"/>
      <c r="I43" s="258" t="s">
        <v>96</v>
      </c>
      <c r="J43" s="258"/>
      <c r="K43" s="258"/>
      <c r="M43" s="258" t="s">
        <v>0</v>
      </c>
      <c r="N43" s="258"/>
      <c r="O43" s="258"/>
    </row>
    <row r="44" spans="1:15" x14ac:dyDescent="0.25">
      <c r="A44" s="258"/>
      <c r="B44" s="258"/>
      <c r="C44" s="258"/>
      <c r="E44" s="258"/>
      <c r="F44" s="258"/>
      <c r="G44" s="258"/>
      <c r="I44" s="258"/>
      <c r="J44" s="258"/>
      <c r="K44" s="258"/>
      <c r="M44" s="258"/>
      <c r="N44" s="258"/>
      <c r="O44" s="258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F33" sqref="F3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58" t="s">
        <v>24</v>
      </c>
      <c r="B1" s="258"/>
      <c r="C1" s="258"/>
      <c r="E1" s="258" t="s">
        <v>87</v>
      </c>
      <c r="F1" s="258"/>
      <c r="G1" s="258"/>
      <c r="I1" s="258" t="s">
        <v>88</v>
      </c>
      <c r="J1" s="258"/>
      <c r="K1" s="258"/>
      <c r="M1" s="258" t="s">
        <v>89</v>
      </c>
      <c r="N1" s="258"/>
      <c r="O1" s="258"/>
    </row>
    <row r="2" spans="1:15" ht="15" customHeight="1" x14ac:dyDescent="0.25">
      <c r="A2" s="258"/>
      <c r="B2" s="258"/>
      <c r="C2" s="258"/>
      <c r="E2" s="258"/>
      <c r="F2" s="258"/>
      <c r="G2" s="258"/>
      <c r="I2" s="258"/>
      <c r="J2" s="258"/>
      <c r="K2" s="258"/>
      <c r="M2" s="258"/>
      <c r="N2" s="258"/>
      <c r="O2" s="258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58" t="s">
        <v>97</v>
      </c>
      <c r="B22" s="258"/>
      <c r="C22" s="258"/>
      <c r="E22" s="258" t="s">
        <v>91</v>
      </c>
      <c r="F22" s="258"/>
      <c r="G22" s="258"/>
      <c r="I22" s="258" t="s">
        <v>92</v>
      </c>
      <c r="J22" s="258"/>
      <c r="K22" s="258"/>
      <c r="M22" s="258" t="s">
        <v>93</v>
      </c>
      <c r="N22" s="258"/>
      <c r="O22" s="258"/>
    </row>
    <row r="23" spans="1:15" x14ac:dyDescent="0.25">
      <c r="A23" s="258"/>
      <c r="B23" s="258"/>
      <c r="C23" s="258"/>
      <c r="E23" s="258"/>
      <c r="F23" s="258"/>
      <c r="G23" s="258"/>
      <c r="I23" s="258"/>
      <c r="J23" s="258"/>
      <c r="K23" s="258"/>
      <c r="M23" s="258"/>
      <c r="N23" s="258"/>
      <c r="O23" s="258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58" t="s">
        <v>94</v>
      </c>
      <c r="B43" s="258"/>
      <c r="C43" s="258"/>
      <c r="E43" s="258" t="s">
        <v>99</v>
      </c>
      <c r="F43" s="258"/>
      <c r="G43" s="258"/>
      <c r="I43" s="258" t="s">
        <v>96</v>
      </c>
      <c r="J43" s="258"/>
      <c r="K43" s="258"/>
      <c r="M43" s="258" t="s">
        <v>0</v>
      </c>
      <c r="N43" s="258"/>
      <c r="O43" s="258"/>
    </row>
    <row r="44" spans="1:15" x14ac:dyDescent="0.25">
      <c r="A44" s="258"/>
      <c r="B44" s="258"/>
      <c r="C44" s="258"/>
      <c r="E44" s="258"/>
      <c r="F44" s="258"/>
      <c r="G44" s="258"/>
      <c r="I44" s="258"/>
      <c r="J44" s="258"/>
      <c r="K44" s="258"/>
      <c r="M44" s="258"/>
      <c r="N44" s="258"/>
      <c r="O44" s="258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48" sqref="F48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58" t="s">
        <v>346</v>
      </c>
      <c r="B1" s="258"/>
      <c r="C1" s="258"/>
      <c r="E1" s="258" t="s">
        <v>347</v>
      </c>
      <c r="F1" s="258"/>
      <c r="G1" s="258"/>
      <c r="I1" s="258" t="s">
        <v>348</v>
      </c>
      <c r="J1" s="258"/>
      <c r="K1" s="258"/>
      <c r="M1" s="258" t="s">
        <v>101</v>
      </c>
      <c r="N1" s="258"/>
      <c r="O1" s="258"/>
    </row>
    <row r="2" spans="1:15" ht="15" customHeight="1" x14ac:dyDescent="0.25">
      <c r="A2" s="258"/>
      <c r="B2" s="258"/>
      <c r="C2" s="258"/>
      <c r="E2" s="258"/>
      <c r="F2" s="258"/>
      <c r="G2" s="258"/>
      <c r="I2" s="258"/>
      <c r="J2" s="258"/>
      <c r="K2" s="258"/>
      <c r="M2" s="258"/>
      <c r="N2" s="258"/>
      <c r="O2" s="258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6">
        <v>89.5</v>
      </c>
      <c r="C5" s="8"/>
      <c r="E5" s="8" t="s">
        <v>12</v>
      </c>
      <c r="F5" s="10">
        <v>96.92</v>
      </c>
      <c r="G5" s="8"/>
      <c r="I5" s="117" t="s">
        <v>12</v>
      </c>
      <c r="J5" s="10">
        <v>95.95</v>
      </c>
      <c r="K5" s="8"/>
      <c r="M5" s="146" t="s">
        <v>12</v>
      </c>
      <c r="N5" s="10">
        <v>95.69</v>
      </c>
      <c r="O5" s="8"/>
    </row>
    <row r="6" spans="1:15" ht="14.45" x14ac:dyDescent="0.3">
      <c r="A6" s="8" t="s">
        <v>69</v>
      </c>
      <c r="B6" s="76">
        <v>89.5</v>
      </c>
      <c r="C6" s="8"/>
      <c r="E6" s="8" t="s">
        <v>69</v>
      </c>
      <c r="F6" s="10">
        <v>96.92</v>
      </c>
      <c r="G6" s="8"/>
      <c r="I6" s="117" t="s">
        <v>69</v>
      </c>
      <c r="J6" s="10">
        <v>95.95</v>
      </c>
      <c r="K6" s="8"/>
      <c r="M6" s="146" t="s">
        <v>69</v>
      </c>
      <c r="N6" s="10"/>
      <c r="O6" s="8"/>
    </row>
    <row r="7" spans="1:15" ht="14.45" x14ac:dyDescent="0.3">
      <c r="A7" s="8" t="s">
        <v>22</v>
      </c>
      <c r="B7" s="77">
        <v>106.15</v>
      </c>
      <c r="C7" s="8"/>
      <c r="E7" s="8" t="s">
        <v>22</v>
      </c>
      <c r="F7" s="10">
        <v>60.48</v>
      </c>
      <c r="G7" s="8"/>
      <c r="I7" s="117" t="s">
        <v>22</v>
      </c>
      <c r="J7" s="10">
        <v>59.5</v>
      </c>
      <c r="K7" s="8"/>
      <c r="M7" s="117" t="s">
        <v>22</v>
      </c>
      <c r="N7" s="10">
        <v>95.69</v>
      </c>
      <c r="O7" s="8"/>
    </row>
    <row r="8" spans="1:15" ht="14.45" x14ac:dyDescent="0.3">
      <c r="A8" s="8" t="s">
        <v>13</v>
      </c>
      <c r="B8" s="76">
        <v>119.5</v>
      </c>
      <c r="C8" s="8"/>
      <c r="E8" s="8" t="s">
        <v>13</v>
      </c>
      <c r="F8" s="10">
        <v>96.92</v>
      </c>
      <c r="G8" s="8"/>
      <c r="I8" s="117" t="s">
        <v>13</v>
      </c>
      <c r="J8" s="10">
        <v>95.95</v>
      </c>
      <c r="K8" s="8"/>
      <c r="M8" s="146" t="s">
        <v>13</v>
      </c>
      <c r="N8" s="10">
        <v>95.69</v>
      </c>
      <c r="O8" s="8"/>
    </row>
    <row r="9" spans="1:15" ht="14.45" x14ac:dyDescent="0.3">
      <c r="A9" s="8" t="s">
        <v>70</v>
      </c>
      <c r="B9" s="77">
        <v>95</v>
      </c>
      <c r="C9" s="8"/>
      <c r="E9" s="8" t="s">
        <v>70</v>
      </c>
      <c r="F9" s="10">
        <v>100.18</v>
      </c>
      <c r="G9" s="8"/>
      <c r="I9" s="117" t="s">
        <v>70</v>
      </c>
      <c r="J9" s="10">
        <v>99.2</v>
      </c>
      <c r="K9" s="8"/>
      <c r="M9" s="146" t="s">
        <v>70</v>
      </c>
      <c r="N9" s="10">
        <v>98.95</v>
      </c>
      <c r="O9" s="8"/>
    </row>
    <row r="10" spans="1:15" ht="14.45" x14ac:dyDescent="0.3">
      <c r="A10" s="8" t="s">
        <v>23</v>
      </c>
      <c r="B10" s="76">
        <v>89.5</v>
      </c>
      <c r="C10" s="8"/>
      <c r="E10" s="8" t="s">
        <v>23</v>
      </c>
      <c r="F10" s="10"/>
      <c r="G10" s="8"/>
      <c r="I10" s="117" t="s">
        <v>23</v>
      </c>
      <c r="J10" s="10"/>
      <c r="K10" s="8"/>
      <c r="M10" s="146" t="s">
        <v>23</v>
      </c>
      <c r="N10" s="10"/>
      <c r="O10" s="8"/>
    </row>
    <row r="11" spans="1:15" ht="14.45" x14ac:dyDescent="0.3">
      <c r="A11" s="8" t="s">
        <v>34</v>
      </c>
      <c r="B11" s="77">
        <v>55.15</v>
      </c>
      <c r="C11" s="8"/>
      <c r="E11" s="8" t="s">
        <v>34</v>
      </c>
      <c r="F11" s="10">
        <v>60.48</v>
      </c>
      <c r="G11" s="8"/>
      <c r="I11" s="117" t="s">
        <v>34</v>
      </c>
      <c r="J11" s="10">
        <v>59.5</v>
      </c>
      <c r="K11" s="8"/>
      <c r="M11" s="117" t="s">
        <v>34</v>
      </c>
      <c r="N11" s="10">
        <v>59.25</v>
      </c>
      <c r="O11" s="8"/>
    </row>
    <row r="12" spans="1:15" ht="14.45" x14ac:dyDescent="0.3">
      <c r="A12" s="8" t="s">
        <v>71</v>
      </c>
      <c r="B12" s="76"/>
      <c r="C12" s="8"/>
      <c r="E12" s="8" t="s">
        <v>273</v>
      </c>
      <c r="F12" s="10">
        <v>96.92</v>
      </c>
      <c r="G12" s="8"/>
      <c r="I12" s="117" t="s">
        <v>273</v>
      </c>
      <c r="J12" s="10">
        <v>95.95</v>
      </c>
      <c r="K12" s="8"/>
      <c r="M12" s="146" t="s">
        <v>273</v>
      </c>
      <c r="N12" s="10">
        <v>95.69</v>
      </c>
      <c r="O12" s="8"/>
    </row>
    <row r="13" spans="1:15" ht="14.45" x14ac:dyDescent="0.3">
      <c r="A13" s="8" t="s">
        <v>176</v>
      </c>
      <c r="B13" s="76">
        <v>89.5</v>
      </c>
      <c r="C13" s="8"/>
      <c r="E13" s="8" t="s">
        <v>274</v>
      </c>
      <c r="F13" s="10"/>
      <c r="G13" s="8"/>
      <c r="I13" s="117" t="s">
        <v>274</v>
      </c>
      <c r="J13" s="10"/>
      <c r="K13" s="8"/>
      <c r="M13" s="146" t="s">
        <v>274</v>
      </c>
      <c r="N13" s="10"/>
      <c r="O13" s="8"/>
    </row>
    <row r="14" spans="1:15" ht="14.45" x14ac:dyDescent="0.3">
      <c r="A14" s="8" t="s">
        <v>177</v>
      </c>
      <c r="B14" s="77">
        <v>55.15</v>
      </c>
      <c r="C14" s="8"/>
      <c r="E14" s="8" t="s">
        <v>275</v>
      </c>
      <c r="F14" s="10"/>
      <c r="G14" s="8"/>
      <c r="I14" s="117" t="s">
        <v>275</v>
      </c>
      <c r="J14" s="10"/>
      <c r="K14" s="8"/>
      <c r="M14" s="117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7" t="s">
        <v>214</v>
      </c>
      <c r="J15" s="10">
        <v>59.5</v>
      </c>
      <c r="K15" s="8"/>
      <c r="M15" s="117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7" t="s">
        <v>276</v>
      </c>
      <c r="J16" s="10">
        <v>59.5</v>
      </c>
      <c r="K16" s="8"/>
      <c r="M16" s="117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7" t="s">
        <v>349</v>
      </c>
      <c r="J17" s="10">
        <v>59.5</v>
      </c>
      <c r="K17" s="8"/>
      <c r="M17" s="117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7" t="s">
        <v>350</v>
      </c>
      <c r="J18" s="10">
        <v>59.5</v>
      </c>
      <c r="K18" s="8"/>
      <c r="M18" s="117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7" t="s">
        <v>350</v>
      </c>
      <c r="N19" s="10">
        <v>59.25</v>
      </c>
      <c r="O19" s="8"/>
    </row>
    <row r="20" spans="1:15" ht="14.45" x14ac:dyDescent="0.3">
      <c r="I20" s="117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45"/>
      <c r="J21" s="33"/>
      <c r="M21" s="8" t="s">
        <v>444</v>
      </c>
      <c r="N21" s="10">
        <v>59.25</v>
      </c>
    </row>
    <row r="22" spans="1:15" ht="14.45" x14ac:dyDescent="0.3">
      <c r="I22" s="145"/>
      <c r="J22" s="33"/>
      <c r="M22" s="117" t="s">
        <v>40</v>
      </c>
      <c r="N22" s="13">
        <f>SUM(N5:N21)</f>
        <v>926.29</v>
      </c>
    </row>
    <row r="23" spans="1:15" ht="14.45" x14ac:dyDescent="0.3">
      <c r="I23" s="145"/>
      <c r="J23" s="33"/>
      <c r="M23" s="145"/>
      <c r="N23" s="33"/>
    </row>
    <row r="24" spans="1:15" ht="15" customHeight="1" x14ac:dyDescent="0.3">
      <c r="M24" s="145"/>
      <c r="N24" s="33"/>
    </row>
    <row r="25" spans="1:15" ht="15" customHeight="1" x14ac:dyDescent="0.35">
      <c r="A25" s="258" t="s">
        <v>89</v>
      </c>
      <c r="B25" s="258"/>
      <c r="C25" s="258"/>
      <c r="E25" s="258" t="s">
        <v>90</v>
      </c>
      <c r="F25" s="258"/>
      <c r="G25" s="258"/>
      <c r="I25" s="258" t="s">
        <v>92</v>
      </c>
      <c r="J25" s="258"/>
      <c r="K25" s="258"/>
      <c r="O25" s="143"/>
    </row>
    <row r="26" spans="1:15" ht="15" customHeight="1" x14ac:dyDescent="0.35">
      <c r="A26" s="258"/>
      <c r="B26" s="258"/>
      <c r="C26" s="258"/>
      <c r="E26" s="258"/>
      <c r="F26" s="258"/>
      <c r="G26" s="258"/>
      <c r="I26" s="258"/>
      <c r="J26" s="258"/>
      <c r="K26" s="258"/>
      <c r="M26" s="143" t="s">
        <v>93</v>
      </c>
      <c r="N26" s="143"/>
      <c r="O26" s="143"/>
    </row>
    <row r="27" spans="1:15" ht="27.6" x14ac:dyDescent="0.45">
      <c r="B27" s="63"/>
      <c r="F27" s="63"/>
      <c r="J27" s="63"/>
      <c r="M27" s="143"/>
      <c r="N27" s="143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6" t="s">
        <v>12</v>
      </c>
      <c r="B29" s="10">
        <v>95.36</v>
      </c>
      <c r="C29" s="8"/>
      <c r="E29" s="146" t="s">
        <v>12</v>
      </c>
      <c r="F29" s="10">
        <v>95.57</v>
      </c>
      <c r="G29" s="8"/>
      <c r="I29" s="8" t="s">
        <v>12</v>
      </c>
      <c r="J29" s="10"/>
      <c r="K29" s="8"/>
      <c r="M29" s="5" t="s">
        <v>68</v>
      </c>
      <c r="N29" s="35" t="s">
        <v>73</v>
      </c>
      <c r="O29" s="8"/>
    </row>
    <row r="30" spans="1:15" x14ac:dyDescent="0.25">
      <c r="A30" s="146" t="s">
        <v>69</v>
      </c>
      <c r="B30" s="10">
        <v>45.91</v>
      </c>
      <c r="C30" s="8"/>
      <c r="E30" s="146" t="s">
        <v>69</v>
      </c>
      <c r="F30" s="10"/>
      <c r="G30" s="8"/>
      <c r="I30" s="8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7" t="s">
        <v>22</v>
      </c>
      <c r="B31" s="10">
        <v>58.92</v>
      </c>
      <c r="C31" s="8"/>
      <c r="E31" s="117" t="s">
        <v>22</v>
      </c>
      <c r="F31" s="10">
        <v>59.13</v>
      </c>
      <c r="G31" s="8"/>
      <c r="I31" s="8" t="s">
        <v>22</v>
      </c>
      <c r="J31" s="10"/>
      <c r="K31" s="8"/>
      <c r="M31" s="8" t="s">
        <v>69</v>
      </c>
      <c r="N31" s="10"/>
      <c r="O31" s="8"/>
    </row>
    <row r="32" spans="1:15" x14ac:dyDescent="0.25">
      <c r="A32" s="146" t="s">
        <v>13</v>
      </c>
      <c r="B32" s="10">
        <v>45.91</v>
      </c>
      <c r="C32" s="8"/>
      <c r="E32" s="146" t="s">
        <v>13</v>
      </c>
      <c r="F32" s="10"/>
      <c r="G32" s="8"/>
      <c r="I32" s="8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6" t="s">
        <v>70</v>
      </c>
      <c r="B33" s="10">
        <v>98.62</v>
      </c>
      <c r="C33" s="8"/>
      <c r="E33" s="146" t="s">
        <v>70</v>
      </c>
      <c r="F33" s="10">
        <v>98.83</v>
      </c>
      <c r="G33" s="8"/>
      <c r="I33" s="8" t="s">
        <v>70</v>
      </c>
      <c r="J33" s="10"/>
      <c r="K33" s="8"/>
      <c r="M33" s="8" t="s">
        <v>13</v>
      </c>
      <c r="N33" s="10"/>
      <c r="O33" s="8"/>
    </row>
    <row r="34" spans="1:15" x14ac:dyDescent="0.25">
      <c r="A34" s="146" t="s">
        <v>23</v>
      </c>
      <c r="B34" s="10"/>
      <c r="C34" s="8"/>
      <c r="E34" s="146" t="s">
        <v>23</v>
      </c>
      <c r="F34" s="10"/>
      <c r="G34" s="8"/>
      <c r="I34" s="8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7" t="s">
        <v>34</v>
      </c>
      <c r="B35" s="10">
        <v>58.92</v>
      </c>
      <c r="C35" s="8"/>
      <c r="E35" s="117" t="s">
        <v>34</v>
      </c>
      <c r="F35" s="10">
        <v>59.13</v>
      </c>
      <c r="G35" s="8"/>
      <c r="I35" s="8" t="s">
        <v>34</v>
      </c>
      <c r="J35" s="10"/>
      <c r="K35" s="8"/>
      <c r="M35" s="8" t="s">
        <v>23</v>
      </c>
      <c r="N35" s="10"/>
      <c r="O35" s="8"/>
    </row>
    <row r="36" spans="1:15" x14ac:dyDescent="0.25">
      <c r="A36" s="146" t="s">
        <v>273</v>
      </c>
      <c r="B36" s="10">
        <v>95.36</v>
      </c>
      <c r="C36" s="8"/>
      <c r="E36" s="146" t="s">
        <v>273</v>
      </c>
      <c r="F36" s="10">
        <v>95.57</v>
      </c>
      <c r="G36" s="8"/>
      <c r="I36" s="8" t="s">
        <v>71</v>
      </c>
      <c r="J36" s="10"/>
      <c r="K36" s="8"/>
      <c r="M36" s="8" t="s">
        <v>34</v>
      </c>
      <c r="N36" s="10"/>
      <c r="O36" s="8"/>
    </row>
    <row r="37" spans="1:15" x14ac:dyDescent="0.25">
      <c r="A37" s="146" t="s">
        <v>274</v>
      </c>
      <c r="B37" s="10"/>
      <c r="C37" s="8"/>
      <c r="E37" s="146" t="s">
        <v>274</v>
      </c>
      <c r="F37" s="10"/>
      <c r="G37" s="8"/>
      <c r="I37" s="8" t="s">
        <v>72</v>
      </c>
      <c r="J37" s="10"/>
      <c r="K37" s="8"/>
      <c r="M37" s="8" t="s">
        <v>71</v>
      </c>
      <c r="N37" s="10"/>
      <c r="O37" s="8"/>
    </row>
    <row r="38" spans="1:15" x14ac:dyDescent="0.25">
      <c r="A38" s="117" t="s">
        <v>275</v>
      </c>
      <c r="B38" s="10"/>
      <c r="C38" s="8"/>
      <c r="E38" s="117" t="s">
        <v>275</v>
      </c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117" t="s">
        <v>214</v>
      </c>
      <c r="B39" s="10">
        <v>58.92</v>
      </c>
      <c r="C39" s="8"/>
      <c r="E39" s="117" t="s">
        <v>214</v>
      </c>
      <c r="F39" s="10">
        <v>59.13</v>
      </c>
      <c r="G39" s="8"/>
      <c r="I39" s="8"/>
      <c r="J39" s="10"/>
      <c r="K39" s="8"/>
      <c r="M39" s="8"/>
      <c r="N39" s="10"/>
      <c r="O39" s="8"/>
    </row>
    <row r="40" spans="1:15" x14ac:dyDescent="0.25">
      <c r="A40" s="117" t="s">
        <v>276</v>
      </c>
      <c r="B40" s="10">
        <v>58.92</v>
      </c>
      <c r="C40" s="8"/>
      <c r="E40" s="117"/>
      <c r="F40" s="10"/>
      <c r="G40" s="8"/>
      <c r="I40" s="8"/>
      <c r="J40" s="10"/>
      <c r="K40" s="8"/>
      <c r="M40" s="8"/>
      <c r="N40" s="10"/>
      <c r="O40" s="8"/>
    </row>
    <row r="41" spans="1:15" x14ac:dyDescent="0.25">
      <c r="A41" s="117" t="s">
        <v>349</v>
      </c>
      <c r="B41" s="10">
        <v>58.92</v>
      </c>
      <c r="C41" s="8"/>
      <c r="E41" s="117" t="s">
        <v>349</v>
      </c>
      <c r="F41" s="10">
        <v>59.13</v>
      </c>
      <c r="G41" s="8"/>
      <c r="I41" s="8"/>
      <c r="J41" s="10"/>
      <c r="K41" s="8"/>
      <c r="M41" s="8"/>
      <c r="N41" s="10"/>
      <c r="O41" s="8"/>
    </row>
    <row r="42" spans="1:15" x14ac:dyDescent="0.25">
      <c r="A42" s="117" t="s">
        <v>443</v>
      </c>
      <c r="B42" s="10">
        <v>58.92</v>
      </c>
      <c r="C42" s="8"/>
      <c r="E42" s="117" t="s">
        <v>443</v>
      </c>
      <c r="F42" s="10">
        <v>59.13</v>
      </c>
      <c r="G42" s="8"/>
      <c r="I42" s="8"/>
      <c r="J42" s="10"/>
      <c r="K42" s="8"/>
      <c r="M42" s="8"/>
      <c r="N42" s="10"/>
      <c r="O42" s="8"/>
    </row>
    <row r="43" spans="1:15" x14ac:dyDescent="0.25">
      <c r="A43" s="117" t="s">
        <v>350</v>
      </c>
      <c r="B43" s="10">
        <v>58.92</v>
      </c>
      <c r="C43" s="8"/>
      <c r="E43" s="117" t="s">
        <v>350</v>
      </c>
      <c r="F43" s="10">
        <v>59.13</v>
      </c>
      <c r="G43" s="8"/>
      <c r="I43" s="8"/>
      <c r="J43" s="10"/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/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/>
      <c r="J45" s="10"/>
      <c r="K45" s="8"/>
      <c r="M45" s="8"/>
      <c r="N45" s="10"/>
      <c r="O45" s="8"/>
    </row>
    <row r="46" spans="1:15" x14ac:dyDescent="0.25">
      <c r="A46" s="117" t="s">
        <v>549</v>
      </c>
      <c r="B46" s="10">
        <v>39.590000000000003</v>
      </c>
      <c r="C46" s="8"/>
      <c r="E46" s="117" t="s">
        <v>549</v>
      </c>
      <c r="F46" s="10">
        <v>59.13</v>
      </c>
      <c r="G46" s="8"/>
      <c r="I46" s="8"/>
      <c r="J46" s="10"/>
      <c r="K46" s="8"/>
      <c r="M46" s="8" t="s">
        <v>72</v>
      </c>
      <c r="N46" s="10"/>
      <c r="O46" s="8"/>
    </row>
    <row r="47" spans="1:15" x14ac:dyDescent="0.25">
      <c r="A47" s="117" t="s">
        <v>503</v>
      </c>
      <c r="B47" s="10"/>
      <c r="C47" s="8"/>
      <c r="E47" s="117" t="s">
        <v>503</v>
      </c>
      <c r="F47" s="10"/>
      <c r="G47" s="8"/>
      <c r="I47" s="8"/>
      <c r="J47" s="10"/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/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7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0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58" t="s">
        <v>94</v>
      </c>
      <c r="B54" s="258"/>
      <c r="C54" s="258"/>
      <c r="E54" s="258" t="s">
        <v>99</v>
      </c>
      <c r="F54" s="258"/>
      <c r="G54" s="258"/>
      <c r="I54" s="258" t="s">
        <v>96</v>
      </c>
      <c r="J54" s="258"/>
      <c r="K54" s="258"/>
      <c r="O54" s="143"/>
    </row>
    <row r="55" spans="1:15" ht="15" customHeight="1" x14ac:dyDescent="0.35">
      <c r="A55" s="258"/>
      <c r="B55" s="258"/>
      <c r="C55" s="258"/>
      <c r="E55" s="258"/>
      <c r="F55" s="258"/>
      <c r="G55" s="258"/>
      <c r="I55" s="258"/>
      <c r="J55" s="258"/>
      <c r="K55" s="258"/>
      <c r="M55" s="143" t="s">
        <v>0</v>
      </c>
      <c r="N55" s="143"/>
      <c r="O55" s="143"/>
    </row>
    <row r="56" spans="1:15" ht="27" x14ac:dyDescent="0.35">
      <c r="B56" s="63"/>
      <c r="F56" s="63"/>
      <c r="J56" s="63"/>
      <c r="M56" s="143"/>
      <c r="N56" s="143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opLeftCell="B22" workbookViewId="0">
      <selection activeCell="M26" sqref="M26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58" t="s">
        <v>24</v>
      </c>
      <c r="B1" s="258"/>
      <c r="C1" s="258"/>
      <c r="F1" s="258" t="s">
        <v>87</v>
      </c>
      <c r="G1" s="258"/>
      <c r="H1" s="258"/>
      <c r="K1" s="258" t="s">
        <v>88</v>
      </c>
      <c r="L1" s="258"/>
      <c r="M1" s="258"/>
      <c r="O1" s="258" t="s">
        <v>103</v>
      </c>
      <c r="P1" s="258"/>
      <c r="Q1" s="258"/>
    </row>
    <row r="2" spans="1:17" x14ac:dyDescent="0.25">
      <c r="A2" s="258"/>
      <c r="B2" s="258"/>
      <c r="C2" s="258"/>
      <c r="F2" s="258"/>
      <c r="G2" s="258"/>
      <c r="H2" s="258"/>
      <c r="K2" s="258"/>
      <c r="L2" s="258"/>
      <c r="M2" s="258"/>
      <c r="O2" s="258"/>
      <c r="P2" s="258"/>
      <c r="Q2" s="258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6">
        <v>100</v>
      </c>
      <c r="C5" s="8"/>
      <c r="F5" s="8" t="s">
        <v>232</v>
      </c>
      <c r="G5" s="76">
        <v>60</v>
      </c>
      <c r="H5" s="28">
        <v>44959</v>
      </c>
      <c r="K5" s="28" t="s">
        <v>361</v>
      </c>
      <c r="L5" s="76">
        <v>131.19999999999999</v>
      </c>
      <c r="M5" s="8"/>
      <c r="O5" s="28"/>
      <c r="P5" s="76"/>
      <c r="Q5" s="8"/>
    </row>
    <row r="6" spans="1:17" ht="14.45" x14ac:dyDescent="0.3">
      <c r="A6" s="8" t="s">
        <v>228</v>
      </c>
      <c r="B6" s="76">
        <v>90</v>
      </c>
      <c r="C6" s="8"/>
      <c r="F6" s="8" t="s">
        <v>252</v>
      </c>
      <c r="G6" s="76">
        <v>30</v>
      </c>
      <c r="H6" s="8"/>
      <c r="K6" s="8"/>
      <c r="L6" s="76"/>
      <c r="M6" s="8"/>
      <c r="O6" s="8" t="s">
        <v>366</v>
      </c>
      <c r="P6" s="76">
        <v>100</v>
      </c>
      <c r="Q6" s="8"/>
    </row>
    <row r="7" spans="1:17" ht="14.45" x14ac:dyDescent="0.3">
      <c r="A7" s="8" t="s">
        <v>371</v>
      </c>
      <c r="B7" s="77">
        <v>200</v>
      </c>
      <c r="C7" s="8"/>
      <c r="F7" s="8" t="s">
        <v>272</v>
      </c>
      <c r="G7" s="77">
        <v>25</v>
      </c>
      <c r="H7" s="8"/>
      <c r="K7" s="8" t="s">
        <v>367</v>
      </c>
      <c r="L7" s="77">
        <v>100</v>
      </c>
      <c r="M7" s="8"/>
      <c r="O7" s="8" t="s">
        <v>367</v>
      </c>
      <c r="P7" s="77">
        <v>100</v>
      </c>
      <c r="Q7" s="8"/>
    </row>
    <row r="8" spans="1:17" ht="14.45" x14ac:dyDescent="0.3">
      <c r="A8" s="8"/>
      <c r="B8" s="76"/>
      <c r="C8" s="8"/>
      <c r="F8" s="8" t="s">
        <v>288</v>
      </c>
      <c r="G8" s="76">
        <v>50</v>
      </c>
      <c r="H8" s="8"/>
      <c r="K8" s="8" t="s">
        <v>368</v>
      </c>
      <c r="L8" s="76">
        <v>60.48</v>
      </c>
      <c r="M8" s="8"/>
      <c r="O8" s="8" t="s">
        <v>368</v>
      </c>
      <c r="P8" s="76">
        <v>59.25</v>
      </c>
      <c r="Q8" s="8"/>
    </row>
    <row r="9" spans="1:17" ht="14.45" x14ac:dyDescent="0.3">
      <c r="A9" s="8"/>
      <c r="B9" s="77"/>
      <c r="C9" s="8"/>
      <c r="F9" s="8" t="s">
        <v>289</v>
      </c>
      <c r="G9" s="77">
        <v>310</v>
      </c>
      <c r="H9" s="8"/>
      <c r="K9" s="8" t="s">
        <v>369</v>
      </c>
      <c r="L9" s="77">
        <v>96.92</v>
      </c>
      <c r="M9" s="8"/>
      <c r="O9" s="8" t="s">
        <v>369</v>
      </c>
      <c r="P9" s="77">
        <v>95.69</v>
      </c>
      <c r="Q9" s="8"/>
    </row>
    <row r="10" spans="1:17" ht="14.45" x14ac:dyDescent="0.3">
      <c r="A10" s="8"/>
      <c r="B10" s="76"/>
      <c r="C10" s="8"/>
      <c r="F10" s="8" t="s">
        <v>296</v>
      </c>
      <c r="G10" s="76">
        <v>55</v>
      </c>
      <c r="H10" s="8"/>
      <c r="K10" s="8" t="s">
        <v>370</v>
      </c>
      <c r="L10" s="76">
        <v>60.48</v>
      </c>
      <c r="M10" s="8"/>
      <c r="O10" s="8" t="s">
        <v>370</v>
      </c>
      <c r="P10" s="76">
        <v>59.25</v>
      </c>
      <c r="Q10" s="8"/>
    </row>
    <row r="11" spans="1:17" ht="14.45" x14ac:dyDescent="0.3">
      <c r="A11" s="8"/>
      <c r="B11" s="77"/>
      <c r="C11" s="8"/>
      <c r="F11" s="8" t="s">
        <v>303</v>
      </c>
      <c r="G11" s="77">
        <v>100</v>
      </c>
      <c r="H11" s="8"/>
      <c r="K11" s="8" t="s">
        <v>396</v>
      </c>
      <c r="L11" s="77">
        <v>100</v>
      </c>
      <c r="M11" s="8"/>
      <c r="O11" s="8" t="s">
        <v>462</v>
      </c>
      <c r="P11" s="77">
        <v>20</v>
      </c>
      <c r="Q11" s="8"/>
    </row>
    <row r="12" spans="1:17" ht="14.45" x14ac:dyDescent="0.3">
      <c r="A12" s="8"/>
      <c r="B12" s="76"/>
      <c r="C12" s="8"/>
      <c r="F12" s="8"/>
      <c r="G12" s="76"/>
      <c r="H12" s="8"/>
      <c r="K12" s="8" t="s">
        <v>417</v>
      </c>
      <c r="L12" s="76">
        <v>60</v>
      </c>
      <c r="M12" s="8"/>
      <c r="O12" s="8" t="s">
        <v>463</v>
      </c>
      <c r="P12" s="76">
        <v>20</v>
      </c>
      <c r="Q12" s="8"/>
    </row>
    <row r="13" spans="1:17" ht="14.45" x14ac:dyDescent="0.3">
      <c r="A13" s="8"/>
      <c r="B13" s="76"/>
      <c r="C13" s="8"/>
      <c r="F13" s="8" t="s">
        <v>368</v>
      </c>
      <c r="G13" s="76">
        <v>60.48</v>
      </c>
      <c r="H13" s="8"/>
      <c r="K13" s="8" t="s">
        <v>417</v>
      </c>
      <c r="L13" s="76">
        <v>30</v>
      </c>
      <c r="M13" s="8"/>
      <c r="O13" s="8" t="s">
        <v>479</v>
      </c>
      <c r="P13" s="77">
        <v>15</v>
      </c>
      <c r="Q13" s="8"/>
    </row>
    <row r="14" spans="1:17" ht="14.45" x14ac:dyDescent="0.3">
      <c r="A14" s="8"/>
      <c r="B14" s="77"/>
      <c r="C14" s="8"/>
      <c r="F14" s="8" t="s">
        <v>369</v>
      </c>
      <c r="G14" s="77">
        <v>96.92</v>
      </c>
      <c r="H14" s="8"/>
      <c r="K14" s="8" t="s">
        <v>436</v>
      </c>
      <c r="L14" s="77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6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58" t="s">
        <v>97</v>
      </c>
      <c r="B22" s="258"/>
      <c r="C22" s="258"/>
      <c r="F22" s="258" t="s">
        <v>91</v>
      </c>
      <c r="G22" s="258"/>
      <c r="H22" s="258"/>
      <c r="K22" s="258" t="s">
        <v>92</v>
      </c>
      <c r="L22" s="258"/>
      <c r="M22" s="258"/>
      <c r="O22" s="258" t="s">
        <v>93</v>
      </c>
      <c r="P22" s="258"/>
      <c r="Q22" s="258"/>
    </row>
    <row r="23" spans="1:17" ht="15" customHeight="1" x14ac:dyDescent="0.25">
      <c r="A23" s="258"/>
      <c r="B23" s="258"/>
      <c r="C23" s="258"/>
      <c r="F23" s="258"/>
      <c r="G23" s="258"/>
      <c r="H23" s="258"/>
      <c r="K23" s="258"/>
      <c r="L23" s="258"/>
      <c r="M23" s="258"/>
      <c r="O23" s="258"/>
      <c r="P23" s="258"/>
      <c r="Q23" s="258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6">
        <v>100</v>
      </c>
      <c r="C26" s="8"/>
      <c r="F26" s="8" t="s">
        <v>601</v>
      </c>
      <c r="G26" s="76">
        <v>100</v>
      </c>
      <c r="H26" s="8"/>
      <c r="K26" s="8" t="s">
        <v>670</v>
      </c>
      <c r="L26" s="76">
        <v>330</v>
      </c>
      <c r="M26" s="8"/>
      <c r="O26" s="8"/>
      <c r="P26" s="76"/>
      <c r="Q26" s="8"/>
    </row>
    <row r="27" spans="1:17" ht="14.45" x14ac:dyDescent="0.3">
      <c r="A27" s="8"/>
      <c r="B27" s="76"/>
      <c r="C27" s="8"/>
      <c r="F27" s="8" t="s">
        <v>605</v>
      </c>
      <c r="G27" s="76">
        <v>10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509</v>
      </c>
      <c r="B28" s="77">
        <v>10</v>
      </c>
      <c r="C28" s="8"/>
      <c r="F28" s="8" t="s">
        <v>638</v>
      </c>
      <c r="G28" s="77">
        <v>40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 t="s">
        <v>521</v>
      </c>
      <c r="B29" s="76">
        <v>50</v>
      </c>
      <c r="C29" s="8"/>
      <c r="F29" s="8" t="s">
        <v>629</v>
      </c>
      <c r="G29" s="76">
        <v>20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 t="s">
        <v>522</v>
      </c>
      <c r="B30" s="77">
        <v>20</v>
      </c>
      <c r="C30" s="8"/>
      <c r="F30" s="8" t="s">
        <v>636</v>
      </c>
      <c r="G30" s="77">
        <v>100</v>
      </c>
      <c r="H30" s="8">
        <v>1326</v>
      </c>
      <c r="K30" s="8"/>
      <c r="L30" s="77"/>
      <c r="M30" s="8"/>
      <c r="O30" s="8"/>
      <c r="P30" s="77"/>
      <c r="Q30" s="8"/>
    </row>
    <row r="31" spans="1:17" x14ac:dyDescent="0.25">
      <c r="A31" s="8" t="s">
        <v>523</v>
      </c>
      <c r="B31" s="76">
        <v>10</v>
      </c>
      <c r="C31" s="8"/>
      <c r="F31" s="8" t="s">
        <v>640</v>
      </c>
      <c r="G31" s="76">
        <v>31.25</v>
      </c>
      <c r="H31" s="8"/>
      <c r="K31" s="8"/>
      <c r="L31" s="76"/>
      <c r="M31" s="8"/>
      <c r="O31" s="8"/>
      <c r="P31" s="76"/>
      <c r="Q31" s="8"/>
    </row>
    <row r="32" spans="1:17" x14ac:dyDescent="0.25">
      <c r="A32" s="8" t="s">
        <v>524</v>
      </c>
      <c r="B32" s="77">
        <v>7</v>
      </c>
      <c r="C32" s="8"/>
      <c r="F32" s="28" t="s">
        <v>645</v>
      </c>
      <c r="G32" s="77">
        <v>100</v>
      </c>
      <c r="H32" s="8"/>
      <c r="K32" s="8"/>
      <c r="L32" s="77"/>
      <c r="M32" s="8"/>
      <c r="O32" s="8"/>
      <c r="P32" s="77"/>
      <c r="Q32" s="8"/>
    </row>
    <row r="33" spans="1:17" x14ac:dyDescent="0.25">
      <c r="A33" s="8" t="s">
        <v>548</v>
      </c>
      <c r="B33" s="76">
        <v>58.92</v>
      </c>
      <c r="C33" s="8"/>
      <c r="F33" s="8" t="s">
        <v>605</v>
      </c>
      <c r="G33" s="76">
        <v>10</v>
      </c>
      <c r="H33" s="8"/>
      <c r="K33" s="8"/>
      <c r="L33" s="76"/>
      <c r="M33" s="8"/>
      <c r="O33" s="8"/>
      <c r="P33" s="76"/>
      <c r="Q33" s="8"/>
    </row>
    <row r="34" spans="1:17" x14ac:dyDescent="0.25">
      <c r="A34" s="8" t="s">
        <v>550</v>
      </c>
      <c r="B34" s="76">
        <v>58.92</v>
      </c>
      <c r="C34" s="8"/>
      <c r="F34" s="8" t="s">
        <v>654</v>
      </c>
      <c r="G34" s="76">
        <v>50</v>
      </c>
      <c r="H34" s="8"/>
      <c r="K34" s="8"/>
      <c r="L34" s="76"/>
      <c r="M34" s="8"/>
      <c r="O34" s="8"/>
      <c r="P34" s="76"/>
      <c r="Q34" s="8"/>
    </row>
    <row r="35" spans="1:17" x14ac:dyDescent="0.25">
      <c r="A35" s="8" t="s">
        <v>551</v>
      </c>
      <c r="B35" s="77">
        <v>40.21</v>
      </c>
      <c r="C35" s="8"/>
      <c r="F35" s="8" t="s">
        <v>665</v>
      </c>
      <c r="G35" s="77">
        <v>8.9499999999999993</v>
      </c>
      <c r="H35" s="8"/>
      <c r="K35" s="8"/>
      <c r="L35" s="77"/>
      <c r="M35" s="8"/>
      <c r="O35" s="8"/>
      <c r="P35" s="77"/>
      <c r="Q35" s="8"/>
    </row>
    <row r="36" spans="1:17" x14ac:dyDescent="0.25">
      <c r="A36" s="8" t="s">
        <v>553</v>
      </c>
      <c r="B36" s="10">
        <v>95.36</v>
      </c>
      <c r="C36" s="8"/>
      <c r="F36" s="8" t="s">
        <v>669</v>
      </c>
      <c r="G36" s="77">
        <v>15</v>
      </c>
      <c r="H36" s="8"/>
      <c r="K36" s="8"/>
      <c r="L36" s="77"/>
      <c r="M36" s="8"/>
      <c r="O36" s="8"/>
      <c r="P36" s="77"/>
      <c r="Q36" s="8"/>
    </row>
    <row r="37" spans="1:17" x14ac:dyDescent="0.25">
      <c r="A37" s="8" t="s">
        <v>523</v>
      </c>
      <c r="B37" s="10">
        <v>10</v>
      </c>
      <c r="C37" s="8"/>
      <c r="F37" s="8"/>
      <c r="G37" s="77"/>
      <c r="H37" s="8"/>
      <c r="K37" s="8"/>
      <c r="L37" s="77"/>
      <c r="M37" s="8"/>
      <c r="O37" s="8"/>
      <c r="P37" s="77"/>
      <c r="Q37" s="8"/>
    </row>
    <row r="38" spans="1:17" x14ac:dyDescent="0.25">
      <c r="A38" s="8" t="s">
        <v>581</v>
      </c>
      <c r="B38" s="77">
        <v>60</v>
      </c>
      <c r="C38" s="8"/>
      <c r="F38" s="8"/>
      <c r="G38" s="77"/>
      <c r="H38" s="8"/>
      <c r="K38" s="8"/>
      <c r="L38" s="77"/>
      <c r="M38" s="8"/>
      <c r="O38" s="8"/>
      <c r="P38" s="77"/>
      <c r="Q38" s="8"/>
    </row>
    <row r="39" spans="1:17" x14ac:dyDescent="0.25">
      <c r="A39" s="8" t="s">
        <v>582</v>
      </c>
      <c r="B39" s="10">
        <v>10</v>
      </c>
      <c r="C39" s="8"/>
      <c r="F39" s="8"/>
      <c r="G39" s="10"/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485.2</v>
      </c>
      <c r="H42" s="8"/>
      <c r="K42" s="8" t="s">
        <v>40</v>
      </c>
      <c r="L42" s="10">
        <f>SUM(L26:L41)</f>
        <v>330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58" t="s">
        <v>94</v>
      </c>
      <c r="B45" s="258"/>
      <c r="C45" s="258"/>
      <c r="F45" s="258" t="s">
        <v>99</v>
      </c>
      <c r="G45" s="258"/>
      <c r="H45" s="258"/>
      <c r="K45" s="258" t="s">
        <v>96</v>
      </c>
      <c r="L45" s="258"/>
      <c r="M45" s="258"/>
      <c r="O45" s="258" t="s">
        <v>0</v>
      </c>
      <c r="P45" s="258"/>
      <c r="Q45" s="258"/>
    </row>
    <row r="46" spans="1:17" x14ac:dyDescent="0.25">
      <c r="A46" s="258"/>
      <c r="B46" s="258"/>
      <c r="C46" s="258"/>
      <c r="F46" s="258"/>
      <c r="G46" s="258"/>
      <c r="H46" s="258"/>
      <c r="K46" s="258"/>
      <c r="L46" s="258"/>
      <c r="M46" s="258"/>
      <c r="O46" s="258"/>
      <c r="P46" s="258"/>
      <c r="Q46" s="258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12</v>
      </c>
      <c r="P49" s="76">
        <v>89.5</v>
      </c>
      <c r="Q49" s="8"/>
    </row>
    <row r="50" spans="1:17" x14ac:dyDescent="0.25">
      <c r="A50" s="8"/>
      <c r="B50" s="76"/>
      <c r="C50" s="8"/>
      <c r="F50" s="8"/>
      <c r="G50" s="76"/>
      <c r="H50" s="8"/>
      <c r="K50" s="8"/>
      <c r="L50" s="76"/>
      <c r="M50" s="8"/>
      <c r="O50" s="8" t="s">
        <v>69</v>
      </c>
      <c r="P50" s="76">
        <v>89.5</v>
      </c>
      <c r="Q50" s="8"/>
    </row>
    <row r="51" spans="1:17" x14ac:dyDescent="0.25">
      <c r="A51" s="8"/>
      <c r="B51" s="77"/>
      <c r="C51" s="8"/>
      <c r="F51" s="8"/>
      <c r="G51" s="77"/>
      <c r="H51" s="8"/>
      <c r="K51" s="8"/>
      <c r="L51" s="77"/>
      <c r="M51" s="8"/>
      <c r="O51" s="8" t="s">
        <v>22</v>
      </c>
      <c r="P51" s="77">
        <v>106.15</v>
      </c>
      <c r="Q51" s="8"/>
    </row>
    <row r="52" spans="1:17" x14ac:dyDescent="0.25">
      <c r="A52" s="8"/>
      <c r="B52" s="76"/>
      <c r="C52" s="8"/>
      <c r="F52" s="8"/>
      <c r="G52" s="76"/>
      <c r="H52" s="8"/>
      <c r="K52" s="8"/>
      <c r="L52" s="76"/>
      <c r="M52" s="8"/>
      <c r="O52" s="8" t="s">
        <v>13</v>
      </c>
      <c r="P52" s="76">
        <v>119.5</v>
      </c>
      <c r="Q52" s="8"/>
    </row>
    <row r="53" spans="1:17" x14ac:dyDescent="0.25">
      <c r="A53" s="8"/>
      <c r="B53" s="77"/>
      <c r="C53" s="8"/>
      <c r="F53" s="8"/>
      <c r="G53" s="77"/>
      <c r="H53" s="8"/>
      <c r="K53" s="8"/>
      <c r="L53" s="77"/>
      <c r="M53" s="8"/>
      <c r="O53" s="8" t="s">
        <v>70</v>
      </c>
      <c r="P53" s="77">
        <v>95</v>
      </c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23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34</v>
      </c>
      <c r="P55" s="77">
        <v>55.15</v>
      </c>
      <c r="Q55" s="8"/>
    </row>
    <row r="56" spans="1:17" x14ac:dyDescent="0.25">
      <c r="A56" s="8"/>
      <c r="B56" s="76"/>
      <c r="C56" s="8"/>
      <c r="F56" s="8"/>
      <c r="G56" s="76"/>
      <c r="H56" s="8"/>
      <c r="K56" s="8"/>
      <c r="L56" s="76"/>
      <c r="M56" s="8"/>
      <c r="O56" s="8" t="s">
        <v>71</v>
      </c>
      <c r="P56" s="76"/>
      <c r="Q56" s="8"/>
    </row>
    <row r="57" spans="1:17" x14ac:dyDescent="0.25">
      <c r="A57" s="8"/>
      <c r="B57" s="76"/>
      <c r="C57" s="8"/>
      <c r="F57" s="8"/>
      <c r="G57" s="76"/>
      <c r="H57" s="8"/>
      <c r="K57" s="8"/>
      <c r="L57" s="76"/>
      <c r="M57" s="8"/>
      <c r="O57" s="8" t="s">
        <v>176</v>
      </c>
      <c r="P57" s="76">
        <v>89.5</v>
      </c>
      <c r="Q57" s="8"/>
    </row>
    <row r="58" spans="1:17" x14ac:dyDescent="0.25">
      <c r="A58" s="8"/>
      <c r="B58" s="77"/>
      <c r="C58" s="8"/>
      <c r="F58" s="8"/>
      <c r="G58" s="77"/>
      <c r="H58" s="8"/>
      <c r="K58" s="8"/>
      <c r="L58" s="77"/>
      <c r="M58" s="8"/>
      <c r="O58" s="8" t="s">
        <v>177</v>
      </c>
      <c r="P58" s="77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opLeftCell="A31" workbookViewId="0">
      <selection activeCell="L46" sqref="L46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58"/>
      <c r="D1" s="258"/>
      <c r="E1" s="54"/>
    </row>
    <row r="2" spans="2:13" ht="27" x14ac:dyDescent="0.35">
      <c r="C2" s="258"/>
      <c r="D2" s="258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43" t="s">
        <v>40</v>
      </c>
      <c r="C14" s="244"/>
      <c r="D14" s="245"/>
      <c r="E14" s="13">
        <f>SUM(E5:E13)</f>
        <v>300</v>
      </c>
      <c r="F14" s="8"/>
      <c r="I14" s="243" t="s">
        <v>40</v>
      </c>
      <c r="J14" s="244"/>
      <c r="K14" s="245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43" t="s">
        <v>40</v>
      </c>
      <c r="C31" s="244"/>
      <c r="D31" s="245"/>
      <c r="E31" s="13">
        <f>SUM(E22:E30)</f>
        <v>60</v>
      </c>
      <c r="F31" s="8"/>
      <c r="I31" s="243" t="s">
        <v>40</v>
      </c>
      <c r="J31" s="244"/>
      <c r="K31" s="245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43" t="s">
        <v>40</v>
      </c>
      <c r="C48" s="244"/>
      <c r="D48" s="245"/>
      <c r="E48" s="13">
        <f>SUM(E39:E47)</f>
        <v>165</v>
      </c>
      <c r="F48" s="8"/>
      <c r="I48" s="243" t="s">
        <v>40</v>
      </c>
      <c r="J48" s="244"/>
      <c r="K48" s="245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f>C56*D56</f>
        <v>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:E63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f t="shared" si="6"/>
        <v>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f t="shared" si="6"/>
        <v>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f t="shared" si="6"/>
        <v>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f t="shared" si="6"/>
        <v>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f t="shared" si="6"/>
        <v>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71</v>
      </c>
      <c r="C63" s="8">
        <v>1</v>
      </c>
      <c r="D63" s="10"/>
      <c r="E63" s="10">
        <f t="shared" si="6"/>
        <v>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43" t="s">
        <v>40</v>
      </c>
      <c r="C65" s="244"/>
      <c r="D65" s="245"/>
      <c r="E65" s="13">
        <f>SUM(E56:E64)</f>
        <v>0</v>
      </c>
      <c r="F65" s="8"/>
      <c r="I65" s="243" t="s">
        <v>40</v>
      </c>
      <c r="J65" s="244"/>
      <c r="K65" s="245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43" t="s">
        <v>40</v>
      </c>
      <c r="C83" s="244"/>
      <c r="D83" s="245"/>
      <c r="E83" s="13">
        <f>SUM(E74:E82)</f>
        <v>0</v>
      </c>
      <c r="F83" s="8"/>
      <c r="I83" s="243" t="s">
        <v>40</v>
      </c>
      <c r="J83" s="244"/>
      <c r="K83" s="245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43" t="s">
        <v>40</v>
      </c>
      <c r="C101" s="244"/>
      <c r="D101" s="245"/>
      <c r="E101" s="13">
        <f>SUM(E92:E100)</f>
        <v>0</v>
      </c>
      <c r="F101" s="8"/>
      <c r="I101" s="243" t="s">
        <v>40</v>
      </c>
      <c r="J101" s="244"/>
      <c r="K101" s="245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B22" workbookViewId="0">
      <selection activeCell="G30" sqref="G3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58" t="s">
        <v>24</v>
      </c>
      <c r="B1" s="258"/>
      <c r="C1" s="258"/>
      <c r="F1" s="258" t="s">
        <v>87</v>
      </c>
      <c r="G1" s="258"/>
      <c r="H1" s="258"/>
      <c r="K1" s="258" t="s">
        <v>88</v>
      </c>
      <c r="L1" s="258"/>
      <c r="M1" s="258"/>
      <c r="O1" s="258" t="s">
        <v>103</v>
      </c>
      <c r="P1" s="258"/>
      <c r="Q1" s="258"/>
    </row>
    <row r="2" spans="1:17" x14ac:dyDescent="0.25">
      <c r="A2" s="258"/>
      <c r="B2" s="258"/>
      <c r="C2" s="258"/>
      <c r="F2" s="258"/>
      <c r="G2" s="258"/>
      <c r="H2" s="258"/>
      <c r="K2" s="258"/>
      <c r="L2" s="258"/>
      <c r="M2" s="258"/>
      <c r="O2" s="258"/>
      <c r="P2" s="258"/>
      <c r="Q2" s="258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6"/>
      <c r="C5" s="8"/>
      <c r="F5" s="8"/>
      <c r="G5" s="76"/>
      <c r="H5" s="28"/>
      <c r="K5" s="28"/>
      <c r="L5" s="76"/>
      <c r="M5" s="8"/>
      <c r="O5" s="28" t="s">
        <v>503</v>
      </c>
      <c r="P5" s="76">
        <v>85</v>
      </c>
      <c r="Q5" s="8">
        <v>58.33</v>
      </c>
    </row>
    <row r="6" spans="1:17" ht="14.45" x14ac:dyDescent="0.3">
      <c r="A6" s="8"/>
      <c r="B6" s="76"/>
      <c r="C6" s="8"/>
      <c r="F6" s="8"/>
      <c r="G6" s="76"/>
      <c r="H6" s="8"/>
      <c r="K6" s="8"/>
      <c r="L6" s="76"/>
      <c r="M6" s="8"/>
      <c r="O6" s="8" t="s">
        <v>505</v>
      </c>
      <c r="P6" s="76"/>
      <c r="Q6" s="8">
        <v>58.33</v>
      </c>
    </row>
    <row r="7" spans="1:17" ht="14.45" x14ac:dyDescent="0.3">
      <c r="A7" s="8"/>
      <c r="B7" s="77"/>
      <c r="C7" s="8"/>
      <c r="F7" s="8"/>
      <c r="G7" s="77"/>
      <c r="H7" s="8"/>
      <c r="K7" s="8"/>
      <c r="L7" s="77"/>
      <c r="M7" s="8"/>
      <c r="O7" s="8" t="s">
        <v>491</v>
      </c>
      <c r="P7" s="77"/>
      <c r="Q7" s="8">
        <v>46.66</v>
      </c>
    </row>
    <row r="8" spans="1:17" ht="14.45" x14ac:dyDescent="0.3">
      <c r="A8" s="8"/>
      <c r="B8" s="76"/>
      <c r="C8" s="8"/>
      <c r="F8" s="8"/>
      <c r="G8" s="76"/>
      <c r="H8" s="8"/>
      <c r="K8" s="8"/>
      <c r="L8" s="76"/>
      <c r="M8" s="8"/>
      <c r="O8" s="8"/>
      <c r="P8" s="76"/>
      <c r="Q8" s="8"/>
    </row>
    <row r="9" spans="1:17" ht="14.45" x14ac:dyDescent="0.3">
      <c r="A9" s="8"/>
      <c r="B9" s="77"/>
      <c r="C9" s="8"/>
      <c r="F9" s="8"/>
      <c r="G9" s="77"/>
      <c r="H9" s="8"/>
      <c r="K9" s="8"/>
      <c r="L9" s="77"/>
      <c r="M9" s="8"/>
      <c r="O9" s="8"/>
      <c r="P9" s="77"/>
      <c r="Q9" s="8"/>
    </row>
    <row r="10" spans="1:17" ht="14.45" x14ac:dyDescent="0.3">
      <c r="A10" s="8"/>
      <c r="B10" s="76"/>
      <c r="C10" s="8"/>
      <c r="F10" s="8"/>
      <c r="G10" s="76"/>
      <c r="H10" s="8"/>
      <c r="K10" s="8"/>
      <c r="L10" s="76"/>
      <c r="M10" s="8"/>
      <c r="O10" s="8"/>
      <c r="P10" s="76"/>
      <c r="Q10" s="8"/>
    </row>
    <row r="11" spans="1:17" ht="14.45" x14ac:dyDescent="0.3">
      <c r="A11" s="8"/>
      <c r="B11" s="77"/>
      <c r="C11" s="8"/>
      <c r="F11" s="8"/>
      <c r="G11" s="77"/>
      <c r="H11" s="8"/>
      <c r="K11" s="8"/>
      <c r="L11" s="77"/>
      <c r="M11" s="8"/>
      <c r="O11" s="8"/>
      <c r="P11" s="77"/>
      <c r="Q11" s="8"/>
    </row>
    <row r="12" spans="1:17" ht="14.45" x14ac:dyDescent="0.3">
      <c r="A12" s="8"/>
      <c r="B12" s="76"/>
      <c r="C12" s="8"/>
      <c r="F12" s="8"/>
      <c r="G12" s="76"/>
      <c r="H12" s="8"/>
      <c r="K12" s="8"/>
      <c r="L12" s="76"/>
      <c r="M12" s="8"/>
      <c r="O12" s="8"/>
      <c r="P12" s="76"/>
      <c r="Q12" s="8"/>
    </row>
    <row r="13" spans="1:17" ht="14.45" x14ac:dyDescent="0.3">
      <c r="A13" s="8"/>
      <c r="B13" s="76"/>
      <c r="C13" s="8"/>
      <c r="F13" s="8"/>
      <c r="G13" s="76"/>
      <c r="H13" s="8"/>
      <c r="K13" s="8"/>
      <c r="L13" s="76"/>
      <c r="M13" s="8"/>
      <c r="O13" s="8"/>
      <c r="P13" s="77"/>
      <c r="Q13" s="8"/>
    </row>
    <row r="14" spans="1:17" ht="14.45" x14ac:dyDescent="0.3">
      <c r="A14" s="8"/>
      <c r="B14" s="77"/>
      <c r="C14" s="8"/>
      <c r="F14" s="8"/>
      <c r="G14" s="77"/>
      <c r="H14" s="8"/>
      <c r="K14" s="8"/>
      <c r="L14" s="77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6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58" t="s">
        <v>97</v>
      </c>
      <c r="B22" s="258"/>
      <c r="C22" s="258"/>
      <c r="F22" s="258" t="s">
        <v>91</v>
      </c>
      <c r="G22" s="258"/>
      <c r="H22" s="258"/>
      <c r="K22" s="258" t="s">
        <v>92</v>
      </c>
      <c r="L22" s="258"/>
      <c r="M22" s="258"/>
      <c r="O22" s="258" t="s">
        <v>93</v>
      </c>
      <c r="P22" s="258"/>
      <c r="Q22" s="258"/>
    </row>
    <row r="23" spans="1:17" ht="15" customHeight="1" x14ac:dyDescent="0.25">
      <c r="A23" s="258"/>
      <c r="B23" s="258"/>
      <c r="C23" s="258"/>
      <c r="F23" s="258"/>
      <c r="G23" s="258"/>
      <c r="H23" s="258"/>
      <c r="K23" s="258"/>
      <c r="L23" s="258"/>
      <c r="M23" s="258"/>
      <c r="O23" s="258"/>
      <c r="P23" s="258"/>
      <c r="Q23" s="258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6"/>
      <c r="C26" s="8">
        <v>165</v>
      </c>
      <c r="F26" s="8" t="s">
        <v>634</v>
      </c>
      <c r="G26" s="76">
        <v>300</v>
      </c>
      <c r="H26" s="8">
        <v>1325</v>
      </c>
      <c r="K26" s="8" t="s">
        <v>491</v>
      </c>
      <c r="L26" s="76">
        <v>200</v>
      </c>
      <c r="M26" s="8"/>
      <c r="O26" s="8"/>
      <c r="P26" s="76"/>
      <c r="Q26" s="8"/>
    </row>
    <row r="27" spans="1:17" ht="14.45" x14ac:dyDescent="0.3">
      <c r="A27" s="8" t="s">
        <v>505</v>
      </c>
      <c r="B27" s="76"/>
      <c r="C27" s="8">
        <v>200</v>
      </c>
      <c r="F27" s="8" t="s">
        <v>549</v>
      </c>
      <c r="G27" s="76">
        <v>100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491</v>
      </c>
      <c r="B28" s="77"/>
      <c r="C28" s="8">
        <v>300</v>
      </c>
      <c r="F28" s="8" t="s">
        <v>634</v>
      </c>
      <c r="G28" s="77">
        <v>400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/>
      <c r="B29" s="76"/>
      <c r="C29" s="8"/>
      <c r="F29" s="8" t="s">
        <v>549</v>
      </c>
      <c r="G29" s="76">
        <v>150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/>
      <c r="B30" s="77"/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/>
      <c r="B31" s="76"/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/>
      <c r="B32" s="77"/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/>
      <c r="B33" s="76"/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/>
      <c r="B34" s="76"/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/>
      <c r="B35" s="77"/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200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58" t="s">
        <v>94</v>
      </c>
      <c r="B42" s="258"/>
      <c r="C42" s="258"/>
      <c r="F42" s="258" t="s">
        <v>99</v>
      </c>
      <c r="G42" s="258"/>
      <c r="H42" s="258"/>
      <c r="K42" s="258" t="s">
        <v>96</v>
      </c>
      <c r="L42" s="258"/>
      <c r="M42" s="258"/>
      <c r="O42" s="258" t="s">
        <v>0</v>
      </c>
      <c r="P42" s="258"/>
      <c r="Q42" s="258"/>
    </row>
    <row r="43" spans="1:17" x14ac:dyDescent="0.25">
      <c r="A43" s="258"/>
      <c r="B43" s="258"/>
      <c r="C43" s="258"/>
      <c r="F43" s="258"/>
      <c r="G43" s="258"/>
      <c r="H43" s="258"/>
      <c r="K43" s="258"/>
      <c r="L43" s="258"/>
      <c r="M43" s="258"/>
      <c r="O43" s="258"/>
      <c r="P43" s="258"/>
      <c r="Q43" s="258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122" zoomScale="96" zoomScaleNormal="96" workbookViewId="0">
      <selection activeCell="J200" sqref="J200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61" t="s">
        <v>46</v>
      </c>
      <c r="J2" s="261"/>
      <c r="K2" s="261"/>
    </row>
    <row r="3" spans="4:12" ht="14.45" x14ac:dyDescent="0.3">
      <c r="D3" s="263" t="s">
        <v>24</v>
      </c>
      <c r="E3" s="263"/>
      <c r="H3" s="262" t="s">
        <v>24</v>
      </c>
      <c r="I3" s="262"/>
      <c r="J3" s="262"/>
      <c r="K3" s="262"/>
      <c r="L3" s="262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'OTROS CLIENTES '!J26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64" t="s">
        <v>67</v>
      </c>
      <c r="E32" s="266">
        <f>SUM(E5:E31)</f>
        <v>4479.1264000000001</v>
      </c>
      <c r="H32" s="8"/>
      <c r="I32" s="8"/>
      <c r="J32" s="268">
        <f>SUM(J5:J31)</f>
        <v>3313.67</v>
      </c>
      <c r="K32" s="8"/>
      <c r="L32" s="8"/>
    </row>
    <row r="33" spans="4:12" x14ac:dyDescent="0.25">
      <c r="D33" s="265"/>
      <c r="E33" s="267"/>
      <c r="H33" s="259" t="s">
        <v>40</v>
      </c>
      <c r="I33" s="260"/>
      <c r="J33" s="269"/>
      <c r="K33" s="8"/>
      <c r="L33" s="8"/>
    </row>
    <row r="38" spans="4:12" x14ac:dyDescent="0.25">
      <c r="D38" s="64" t="s">
        <v>46</v>
      </c>
      <c r="I38" s="261" t="s">
        <v>46</v>
      </c>
      <c r="J38" s="261"/>
      <c r="K38" s="261"/>
    </row>
    <row r="39" spans="4:12" ht="14.45" x14ac:dyDescent="0.3">
      <c r="D39" s="263" t="s">
        <v>87</v>
      </c>
      <c r="E39" s="263"/>
      <c r="H39" s="262" t="s">
        <v>87</v>
      </c>
      <c r="I39" s="262"/>
      <c r="J39" s="262"/>
      <c r="K39" s="262"/>
      <c r="L39" s="262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ht="14.45" x14ac:dyDescent="0.3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'OTROS CLIENTES '!U26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64" t="s">
        <v>67</v>
      </c>
      <c r="E63" s="266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65"/>
      <c r="E64" s="267"/>
      <c r="H64" s="259" t="s">
        <v>40</v>
      </c>
      <c r="I64" s="260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61" t="s">
        <v>46</v>
      </c>
      <c r="J68" s="261"/>
      <c r="K68" s="261"/>
    </row>
    <row r="69" spans="4:12" ht="14.45" x14ac:dyDescent="0.3">
      <c r="D69" s="263" t="s">
        <v>88</v>
      </c>
      <c r="E69" s="263"/>
      <c r="H69" s="262" t="s">
        <v>88</v>
      </c>
      <c r="I69" s="262"/>
      <c r="J69" s="262"/>
      <c r="K69" s="262"/>
      <c r="L69" s="262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'OTROS CLIENTES '!J55</f>
        <v>79.799999999999955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64" t="s">
        <v>67</v>
      </c>
      <c r="E94" s="266">
        <f>SUM(E71:E93)</f>
        <v>4905.3713000000007</v>
      </c>
      <c r="H94" s="259" t="s">
        <v>40</v>
      </c>
      <c r="I94" s="260"/>
      <c r="J94" s="65">
        <f>SUM(J71:J93)</f>
        <v>3693.35</v>
      </c>
      <c r="K94" s="8"/>
      <c r="L94" s="8"/>
    </row>
    <row r="95" spans="4:12" x14ac:dyDescent="0.25">
      <c r="D95" s="265"/>
      <c r="E95" s="267"/>
    </row>
    <row r="99" spans="4:12" x14ac:dyDescent="0.25">
      <c r="I99" s="261" t="s">
        <v>46</v>
      </c>
      <c r="J99" s="261"/>
      <c r="K99" s="261"/>
    </row>
    <row r="100" spans="4:12" x14ac:dyDescent="0.25">
      <c r="D100" s="64" t="s">
        <v>566</v>
      </c>
      <c r="H100" s="262" t="s">
        <v>89</v>
      </c>
      <c r="I100" s="262"/>
      <c r="J100" s="262"/>
      <c r="K100" s="262"/>
      <c r="L100" s="262"/>
    </row>
    <row r="101" spans="4:12" ht="14.45" x14ac:dyDescent="0.3">
      <c r="D101" s="263" t="s">
        <v>89</v>
      </c>
      <c r="E101" s="263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'OTROS CLIENTES '!U55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59" t="s">
        <v>40</v>
      </c>
      <c r="I125" s="260"/>
      <c r="J125" s="65">
        <f>SUM(J102:J124)</f>
        <v>3644.8100000000004</v>
      </c>
      <c r="K125" s="8"/>
      <c r="L125" s="8"/>
    </row>
    <row r="126" spans="4:12" x14ac:dyDescent="0.25">
      <c r="D126" s="264" t="s">
        <v>67</v>
      </c>
      <c r="E126" s="266">
        <f>SUM(E103:E125)</f>
        <v>4954.3834999999999</v>
      </c>
    </row>
    <row r="127" spans="4:12" x14ac:dyDescent="0.25">
      <c r="D127" s="265"/>
      <c r="E127" s="267"/>
    </row>
    <row r="129" spans="4:12" x14ac:dyDescent="0.25">
      <c r="I129" s="261" t="s">
        <v>46</v>
      </c>
      <c r="J129" s="261"/>
      <c r="K129" s="261"/>
    </row>
    <row r="130" spans="4:12" x14ac:dyDescent="0.25">
      <c r="D130" s="64" t="s">
        <v>565</v>
      </c>
      <c r="H130" s="262" t="s">
        <v>97</v>
      </c>
      <c r="I130" s="262"/>
      <c r="J130" s="262"/>
      <c r="K130" s="262"/>
      <c r="L130" s="262"/>
    </row>
    <row r="131" spans="4:12" ht="14.45" x14ac:dyDescent="0.3">
      <c r="D131" s="263" t="s">
        <v>97</v>
      </c>
      <c r="E131" s="263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444.51000000000022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'OTROS CLIENTES '!J84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81.799999999999955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53.5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64" t="s">
        <v>67</v>
      </c>
      <c r="E156" s="266">
        <f>SUM(E133:E155)</f>
        <v>5070.6458999999995</v>
      </c>
      <c r="H156" s="259" t="s">
        <v>40</v>
      </c>
      <c r="I156" s="260"/>
      <c r="J156" s="65">
        <f>SUM(J132:J155)</f>
        <v>4130.47</v>
      </c>
      <c r="K156" s="8"/>
      <c r="L156" s="8"/>
    </row>
    <row r="157" spans="4:12" x14ac:dyDescent="0.25">
      <c r="D157" s="265"/>
      <c r="E157" s="267"/>
    </row>
    <row r="160" spans="4:12" x14ac:dyDescent="0.25">
      <c r="I160" s="261" t="s">
        <v>46</v>
      </c>
      <c r="J160" s="261"/>
      <c r="K160" s="261"/>
    </row>
    <row r="161" spans="4:12" x14ac:dyDescent="0.25">
      <c r="D161" s="64" t="s">
        <v>565</v>
      </c>
      <c r="H161" s="262" t="s">
        <v>91</v>
      </c>
      <c r="I161" s="262"/>
      <c r="J161" s="262"/>
      <c r="K161" s="262"/>
      <c r="L161" s="262"/>
    </row>
    <row r="162" spans="4:12" x14ac:dyDescent="0.25">
      <c r="D162" s="263" t="s">
        <v>630</v>
      </c>
      <c r="E162" s="263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140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651.5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33.5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1605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485.2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184.30000000000018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'OTROS CLIENTES '!U84</f>
        <v>0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67">
        <f>IESS!F50</f>
        <v>763.01</v>
      </c>
      <c r="H186" s="259" t="s">
        <v>40</v>
      </c>
      <c r="I186" s="260"/>
      <c r="J186" s="65">
        <f>SUM(J163:J185)</f>
        <v>3522.0399999999995</v>
      </c>
      <c r="K186" s="8"/>
      <c r="L186" s="8"/>
    </row>
    <row r="187" spans="4:12" x14ac:dyDescent="0.25">
      <c r="D187" s="264" t="s">
        <v>67</v>
      </c>
      <c r="E187" s="266">
        <f>SUM(E164:E186)</f>
        <v>5798.3779999999997</v>
      </c>
    </row>
    <row r="188" spans="4:12" x14ac:dyDescent="0.25">
      <c r="D188" s="265"/>
      <c r="E188" s="267"/>
    </row>
    <row r="190" spans="4:12" x14ac:dyDescent="0.25">
      <c r="I190" s="261" t="s">
        <v>46</v>
      </c>
      <c r="J190" s="261"/>
      <c r="K190" s="261"/>
    </row>
    <row r="191" spans="4:12" x14ac:dyDescent="0.25">
      <c r="D191" s="64" t="s">
        <v>46</v>
      </c>
      <c r="H191" s="262" t="s">
        <v>92</v>
      </c>
      <c r="I191" s="262"/>
      <c r="J191" s="262"/>
      <c r="K191" s="262"/>
      <c r="L191" s="262"/>
    </row>
    <row r="192" spans="4:12" x14ac:dyDescent="0.25">
      <c r="D192" s="263" t="s">
        <v>92</v>
      </c>
      <c r="E192" s="263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mensualidades!G203</f>
        <v>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agripac!J236</f>
        <v>0</v>
      </c>
      <c r="H195" s="8"/>
      <c r="I195" s="8" t="s">
        <v>55</v>
      </c>
      <c r="J195" s="9"/>
      <c r="K195" s="8"/>
      <c r="L195" s="8"/>
    </row>
    <row r="196" spans="4:12" x14ac:dyDescent="0.25">
      <c r="D196" s="12" t="s">
        <v>21</v>
      </c>
      <c r="E196" s="10">
        <f>'yupi '!I234</f>
        <v>0</v>
      </c>
      <c r="H196" s="8"/>
      <c r="I196" s="8" t="s">
        <v>185</v>
      </c>
      <c r="J196" s="9"/>
      <c r="K196" s="8"/>
      <c r="L196" s="8"/>
    </row>
    <row r="197" spans="4:12" x14ac:dyDescent="0.25">
      <c r="D197" s="12" t="s">
        <v>57</v>
      </c>
      <c r="E197" s="10">
        <f>inpaecsa!I219</f>
        <v>0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familia!J206</f>
        <v>0</v>
      </c>
      <c r="H198" s="8"/>
      <c r="I198" s="8" t="s">
        <v>154</v>
      </c>
      <c r="J198" s="9"/>
      <c r="K198" s="8"/>
      <c r="L198" s="8"/>
    </row>
    <row r="199" spans="4:12" x14ac:dyDescent="0.25">
      <c r="D199" s="12" t="s">
        <v>60</v>
      </c>
      <c r="E199" s="10">
        <f>yobel!J206</f>
        <v>0</v>
      </c>
      <c r="H199" s="8"/>
      <c r="I199" s="8" t="s">
        <v>153</v>
      </c>
      <c r="J199" s="9">
        <v>200</v>
      </c>
      <c r="K199" s="8"/>
      <c r="L199" s="8"/>
    </row>
    <row r="200" spans="4:12" x14ac:dyDescent="0.25">
      <c r="D200" s="12" t="s">
        <v>61</v>
      </c>
      <c r="E200" s="10">
        <f>holtrans!J197</f>
        <v>0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nestle!I245</f>
        <v>0</v>
      </c>
      <c r="H201" s="8"/>
      <c r="I201" s="8" t="s">
        <v>183</v>
      </c>
      <c r="J201" s="9"/>
      <c r="K201" s="8"/>
      <c r="L201" s="8"/>
    </row>
    <row r="202" spans="4:12" x14ac:dyDescent="0.25">
      <c r="D202" s="12" t="s">
        <v>63</v>
      </c>
      <c r="E202" s="10">
        <f>'detergente '!I199</f>
        <v>0</v>
      </c>
      <c r="H202" s="8"/>
      <c r="I202" s="8" t="s">
        <v>352</v>
      </c>
      <c r="J202" s="9"/>
      <c r="K202" s="8"/>
      <c r="L202" s="8"/>
    </row>
    <row r="203" spans="4:12" x14ac:dyDescent="0.25">
      <c r="D203" s="12" t="s">
        <v>37</v>
      </c>
      <c r="E203" s="10">
        <f>PARAISO!J199</f>
        <v>0</v>
      </c>
      <c r="H203" s="8"/>
      <c r="I203" s="8" t="s">
        <v>184</v>
      </c>
      <c r="J203" s="9"/>
      <c r="K203" s="8"/>
      <c r="L203" s="8"/>
    </row>
    <row r="204" spans="4:12" x14ac:dyDescent="0.25">
      <c r="D204" s="12" t="s">
        <v>64</v>
      </c>
      <c r="E204" s="10">
        <f>Alrimala!I201</f>
        <v>0</v>
      </c>
      <c r="H204" s="8"/>
      <c r="I204" s="8" t="s">
        <v>295</v>
      </c>
      <c r="J204" s="9"/>
      <c r="K204" s="8"/>
      <c r="L204" s="8"/>
    </row>
    <row r="205" spans="4:12" x14ac:dyDescent="0.25">
      <c r="D205" s="12" t="s">
        <v>65</v>
      </c>
      <c r="E205" s="10">
        <f>aldia!L207</f>
        <v>0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Ester'!I216</f>
        <v>0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85</v>
      </c>
      <c r="E207" s="10">
        <f>'OTROS CLIENTES '!J208</f>
        <v>0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2.'!J208</f>
        <v>0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empetrans!J208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>
        <f>'Dream fig'!J208</f>
        <v>0</v>
      </c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fig'!J208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/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/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/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/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25"/>
      <c r="H216" s="259" t="s">
        <v>40</v>
      </c>
      <c r="I216" s="260"/>
      <c r="J216" s="65">
        <f>SUM(J193:J215)</f>
        <v>200</v>
      </c>
      <c r="K216" s="8"/>
      <c r="L216" s="8"/>
    </row>
    <row r="217" spans="4:12" x14ac:dyDescent="0.25">
      <c r="D217" s="264" t="s">
        <v>67</v>
      </c>
      <c r="E217" s="270">
        <f>SUM(E194:E216)</f>
        <v>0</v>
      </c>
    </row>
    <row r="218" spans="4:12" x14ac:dyDescent="0.25">
      <c r="D218" s="265"/>
      <c r="E218" s="271"/>
    </row>
    <row r="220" spans="4:12" x14ac:dyDescent="0.25">
      <c r="I220" s="261" t="s">
        <v>46</v>
      </c>
      <c r="J220" s="261"/>
      <c r="K220" s="261"/>
    </row>
    <row r="221" spans="4:12" x14ac:dyDescent="0.25">
      <c r="D221" s="64" t="s">
        <v>46</v>
      </c>
      <c r="H221" s="262" t="s">
        <v>93</v>
      </c>
      <c r="I221" s="262"/>
      <c r="J221" s="262"/>
      <c r="K221" s="262"/>
      <c r="L221" s="262"/>
    </row>
    <row r="222" spans="4:12" x14ac:dyDescent="0.25">
      <c r="D222" s="263" t="s">
        <v>93</v>
      </c>
      <c r="E222" s="263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Ester'!I246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'OTROS CLIENTES '!J238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64" t="s">
        <v>67</v>
      </c>
      <c r="E246" s="266">
        <f>SUM(E224:E244)</f>
        <v>0</v>
      </c>
      <c r="H246" s="259" t="s">
        <v>40</v>
      </c>
      <c r="I246" s="260"/>
      <c r="J246" s="65">
        <f>SUM(J223:J245)</f>
        <v>0</v>
      </c>
      <c r="K246" s="8"/>
      <c r="L246" s="8"/>
    </row>
    <row r="247" spans="4:12" x14ac:dyDescent="0.25">
      <c r="D247" s="265"/>
      <c r="E247" s="267"/>
    </row>
    <row r="250" spans="4:12" x14ac:dyDescent="0.25">
      <c r="I250" s="261" t="s">
        <v>46</v>
      </c>
      <c r="J250" s="261"/>
      <c r="K250" s="261"/>
    </row>
    <row r="251" spans="4:12" x14ac:dyDescent="0.25">
      <c r="D251" s="64" t="s">
        <v>46</v>
      </c>
      <c r="H251" s="262" t="s">
        <v>94</v>
      </c>
      <c r="I251" s="262"/>
      <c r="J251" s="262"/>
      <c r="K251" s="262"/>
      <c r="L251" s="262"/>
    </row>
    <row r="252" spans="4:12" x14ac:dyDescent="0.25">
      <c r="D252" s="263" t="s">
        <v>94</v>
      </c>
      <c r="E252" s="263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Ester'!I276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'OTROS CLIENTES '!J268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64" t="s">
        <v>67</v>
      </c>
      <c r="E276" s="266">
        <f>SUM(E254:E274)</f>
        <v>0</v>
      </c>
      <c r="H276" s="259" t="s">
        <v>40</v>
      </c>
      <c r="I276" s="260"/>
      <c r="J276" s="65">
        <f>SUM(J253:J275)</f>
        <v>0</v>
      </c>
      <c r="K276" s="8"/>
      <c r="L276" s="8"/>
    </row>
    <row r="277" spans="4:12" x14ac:dyDescent="0.25">
      <c r="D277" s="265"/>
      <c r="E277" s="267"/>
    </row>
    <row r="281" spans="4:12" x14ac:dyDescent="0.25">
      <c r="I281" s="261" t="s">
        <v>46</v>
      </c>
      <c r="J281" s="261"/>
      <c r="K281" s="261"/>
    </row>
    <row r="282" spans="4:12" x14ac:dyDescent="0.25">
      <c r="D282" s="64" t="s">
        <v>46</v>
      </c>
      <c r="H282" s="262" t="s">
        <v>99</v>
      </c>
      <c r="I282" s="262"/>
      <c r="J282" s="262"/>
      <c r="K282" s="262"/>
      <c r="L282" s="262"/>
    </row>
    <row r="283" spans="4:12" x14ac:dyDescent="0.25">
      <c r="D283" s="263" t="s">
        <v>99</v>
      </c>
      <c r="E283" s="263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Ester'!I307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'OTROS CLIENTES '!J299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64" t="s">
        <v>67</v>
      </c>
      <c r="E307" s="266">
        <f>SUM(E285:E305)</f>
        <v>0</v>
      </c>
      <c r="H307" s="259" t="s">
        <v>40</v>
      </c>
      <c r="I307" s="260"/>
      <c r="J307" s="65">
        <f>SUM(J284:J306)</f>
        <v>0</v>
      </c>
      <c r="K307" s="8"/>
      <c r="L307" s="8"/>
    </row>
    <row r="308" spans="4:12" x14ac:dyDescent="0.25">
      <c r="D308" s="265"/>
      <c r="E308" s="267"/>
    </row>
    <row r="312" spans="4:12" x14ac:dyDescent="0.25">
      <c r="I312" s="261" t="s">
        <v>46</v>
      </c>
      <c r="J312" s="261"/>
      <c r="K312" s="261"/>
    </row>
    <row r="313" spans="4:12" x14ac:dyDescent="0.25">
      <c r="D313" s="64" t="s">
        <v>46</v>
      </c>
      <c r="H313" s="262" t="s">
        <v>96</v>
      </c>
      <c r="I313" s="262"/>
      <c r="J313" s="262"/>
      <c r="K313" s="262"/>
      <c r="L313" s="262"/>
    </row>
    <row r="314" spans="4:12" x14ac:dyDescent="0.25">
      <c r="D314" s="263" t="s">
        <v>96</v>
      </c>
      <c r="E314" s="263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Ester'!I338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'OTROS CLIENTES '!J330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64" t="s">
        <v>67</v>
      </c>
      <c r="E338" s="266">
        <f>SUM(E316:E336)</f>
        <v>0</v>
      </c>
      <c r="H338" s="259" t="s">
        <v>40</v>
      </c>
      <c r="I338" s="260"/>
      <c r="J338" s="65">
        <f>SUM(J315:J337)</f>
        <v>0</v>
      </c>
      <c r="K338" s="8"/>
      <c r="L338" s="8"/>
    </row>
    <row r="339" spans="4:12" x14ac:dyDescent="0.25">
      <c r="D339" s="265"/>
      <c r="E339" s="267"/>
    </row>
    <row r="343" spans="4:12" x14ac:dyDescent="0.25">
      <c r="I343" s="261" t="s">
        <v>46</v>
      </c>
      <c r="J343" s="261"/>
      <c r="K343" s="261"/>
    </row>
    <row r="344" spans="4:12" x14ac:dyDescent="0.25">
      <c r="D344" s="64" t="s">
        <v>46</v>
      </c>
      <c r="H344" s="262" t="s">
        <v>0</v>
      </c>
      <c r="I344" s="262"/>
      <c r="J344" s="262"/>
      <c r="K344" s="262"/>
      <c r="L344" s="262"/>
    </row>
    <row r="345" spans="4:12" x14ac:dyDescent="0.25">
      <c r="D345" s="263" t="s">
        <v>0</v>
      </c>
      <c r="E345" s="263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Ester'!I369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'OTROS CLIENTES '!J361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64" t="s">
        <v>67</v>
      </c>
      <c r="E369" s="266">
        <f>SUM(E347:E367)</f>
        <v>0</v>
      </c>
      <c r="H369" s="259" t="s">
        <v>40</v>
      </c>
      <c r="I369" s="260"/>
      <c r="J369" s="65">
        <f>SUM(J346:J368)</f>
        <v>0</v>
      </c>
      <c r="K369" s="8"/>
      <c r="L369" s="8"/>
    </row>
    <row r="370" spans="4:12" x14ac:dyDescent="0.25">
      <c r="D370" s="265"/>
      <c r="E370" s="267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D246:D247"/>
    <mergeCell ref="E246:E247"/>
    <mergeCell ref="H246:I246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5"/>
  <sheetViews>
    <sheetView workbookViewId="0">
      <selection activeCell="H4" sqref="H4"/>
    </sheetView>
  </sheetViews>
  <sheetFormatPr baseColWidth="10" defaultRowHeight="15" x14ac:dyDescent="0.25"/>
  <cols>
    <col min="2" max="2" width="17.85546875" customWidth="1"/>
  </cols>
  <sheetData>
    <row r="1" spans="2:14" ht="32.450000000000003" x14ac:dyDescent="0.55000000000000004">
      <c r="G1" s="272" t="s">
        <v>102</v>
      </c>
      <c r="H1" s="272"/>
      <c r="I1" s="272"/>
      <c r="J1" s="272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78">
        <f>utilidad!E32</f>
        <v>4479.1264000000001</v>
      </c>
      <c r="D3" s="78">
        <f>utilidad!E63</f>
        <v>4489.0032000000001</v>
      </c>
      <c r="E3" s="69">
        <f>utilidad!E94</f>
        <v>4905.3713000000007</v>
      </c>
      <c r="F3" s="69">
        <f>utilidad!E126</f>
        <v>4954.3834999999999</v>
      </c>
      <c r="G3" s="69">
        <f>utilidad!E156</f>
        <v>5070.6458999999995</v>
      </c>
      <c r="H3" s="69">
        <f>utilidad!E187</f>
        <v>5798.3779999999997</v>
      </c>
      <c r="I3" s="69">
        <f>utilidad!E216</f>
        <v>0</v>
      </c>
      <c r="J3" s="69">
        <f>utilidad!E246</f>
        <v>0</v>
      </c>
      <c r="K3" s="69">
        <f>utilidad!E276</f>
        <v>0</v>
      </c>
      <c r="L3" s="69">
        <f>utilidad!E307</f>
        <v>0</v>
      </c>
      <c r="M3" s="69">
        <f>utilidad!E338</f>
        <v>0</v>
      </c>
      <c r="N3" s="69">
        <f>utilidad!E369</f>
        <v>0</v>
      </c>
    </row>
    <row r="4" spans="2:14" ht="14.45" x14ac:dyDescent="0.3">
      <c r="B4" s="6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4.45" x14ac:dyDescent="0.3">
      <c r="B5" s="64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 ht="14.45" x14ac:dyDescent="0.3">
      <c r="B6" s="64" t="s">
        <v>106</v>
      </c>
      <c r="C6" s="79">
        <f>SUM(C3:C5)</f>
        <v>4479.1264000000001</v>
      </c>
      <c r="D6" s="79">
        <f t="shared" ref="D6:N6" si="0">SUM(D3:D5)</f>
        <v>4489.0032000000001</v>
      </c>
      <c r="E6" s="70">
        <f t="shared" si="0"/>
        <v>4905.3713000000007</v>
      </c>
      <c r="F6" s="70">
        <f t="shared" si="0"/>
        <v>4954.3834999999999</v>
      </c>
      <c r="G6" s="70">
        <f t="shared" si="0"/>
        <v>5070.6458999999995</v>
      </c>
      <c r="H6" s="70">
        <f t="shared" si="0"/>
        <v>5798.3779999999997</v>
      </c>
      <c r="I6" s="70">
        <f t="shared" si="0"/>
        <v>0</v>
      </c>
      <c r="J6" s="70">
        <f t="shared" si="0"/>
        <v>0</v>
      </c>
      <c r="K6" s="70">
        <f t="shared" si="0"/>
        <v>0</v>
      </c>
      <c r="L6" s="70">
        <f t="shared" si="0"/>
        <v>0</v>
      </c>
      <c r="M6" s="70">
        <f t="shared" si="0"/>
        <v>0</v>
      </c>
      <c r="N6" s="70">
        <f t="shared" si="0"/>
        <v>0</v>
      </c>
    </row>
    <row r="7" spans="2:14" ht="14.45" x14ac:dyDescent="0.3">
      <c r="B7" s="64"/>
    </row>
    <row r="8" spans="2:14" ht="14.45" x14ac:dyDescent="0.3">
      <c r="B8" s="64" t="s">
        <v>105</v>
      </c>
      <c r="C8" s="71">
        <f>utilidad!J32</f>
        <v>3313.67</v>
      </c>
      <c r="D8" s="71">
        <f>utilidad!J64</f>
        <v>3776.38</v>
      </c>
      <c r="E8" s="71">
        <f>utilidad!J94</f>
        <v>3693.35</v>
      </c>
      <c r="F8" s="71">
        <f>utilidad!J125</f>
        <v>3644.8100000000004</v>
      </c>
      <c r="G8" s="71">
        <f>utilidad!J156</f>
        <v>4130.47</v>
      </c>
      <c r="H8" s="71">
        <f>utilidad!J186</f>
        <v>3522.0399999999995</v>
      </c>
      <c r="I8" s="71">
        <f>utilidad!J216</f>
        <v>200</v>
      </c>
      <c r="J8" s="71">
        <f>utilidad!J246</f>
        <v>0</v>
      </c>
      <c r="K8" s="71">
        <f>utilidad!J276</f>
        <v>0</v>
      </c>
      <c r="L8" s="71">
        <f>utilidad!J307</f>
        <v>0</v>
      </c>
      <c r="M8" s="71">
        <f>utilidad!J338</f>
        <v>0</v>
      </c>
      <c r="N8" s="71">
        <f>utilidad!J369</f>
        <v>0</v>
      </c>
    </row>
    <row r="9" spans="2:14" ht="14.45" x14ac:dyDescent="0.3">
      <c r="B9" s="6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2:14" ht="14.45" x14ac:dyDescent="0.3">
      <c r="B10" s="6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2:14" x14ac:dyDescent="0.25">
      <c r="B11" s="64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2:14" x14ac:dyDescent="0.25">
      <c r="B12" s="64" t="s">
        <v>107</v>
      </c>
      <c r="C12" s="72">
        <f>SUM(C8:C11)</f>
        <v>3313.67</v>
      </c>
      <c r="D12" s="72">
        <f>SUM(D8:D11)</f>
        <v>3776.38</v>
      </c>
      <c r="E12" s="72">
        <f t="shared" ref="E12:F12" si="1">SUM(E8:E11)</f>
        <v>3693.35</v>
      </c>
      <c r="F12" s="72">
        <f t="shared" si="1"/>
        <v>3644.8100000000004</v>
      </c>
      <c r="G12" s="72">
        <f t="shared" ref="G12" si="2">SUM(G8:G11)</f>
        <v>4130.47</v>
      </c>
      <c r="H12" s="72">
        <f t="shared" ref="H12" si="3">SUM(H8:H11)</f>
        <v>3522.0399999999995</v>
      </c>
      <c r="I12" s="72">
        <f t="shared" ref="I12" si="4">SUM(I8:I11)</f>
        <v>200</v>
      </c>
      <c r="J12" s="72">
        <f t="shared" ref="J12" si="5">SUM(J8:J11)</f>
        <v>0</v>
      </c>
      <c r="K12" s="72">
        <f t="shared" ref="K12" si="6">SUM(K8:K11)</f>
        <v>0</v>
      </c>
      <c r="L12" s="72">
        <f t="shared" ref="L12" si="7">SUM(L8:L11)</f>
        <v>0</v>
      </c>
      <c r="M12" s="72">
        <f t="shared" ref="M12" si="8">SUM(M8:M11)</f>
        <v>0</v>
      </c>
      <c r="N12" s="72">
        <f t="shared" ref="N12" si="9">SUM(N8:N11)</f>
        <v>0</v>
      </c>
    </row>
    <row r="13" spans="2:14" x14ac:dyDescent="0.25">
      <c r="B13" s="64"/>
    </row>
    <row r="14" spans="2:14" x14ac:dyDescent="0.25">
      <c r="B14" s="64"/>
    </row>
    <row r="15" spans="2:14" ht="18.75" x14ac:dyDescent="0.3">
      <c r="B15" s="64" t="s">
        <v>50</v>
      </c>
      <c r="C15" s="91">
        <f>C6-C12</f>
        <v>1165.4564</v>
      </c>
      <c r="D15" s="100">
        <f>D6-D8</f>
        <v>712.6232</v>
      </c>
      <c r="E15" s="100">
        <f t="shared" ref="E15:N15" si="10">E6-E8</f>
        <v>1212.0213000000008</v>
      </c>
      <c r="F15" s="100">
        <f t="shared" si="10"/>
        <v>1309.5734999999995</v>
      </c>
      <c r="G15" s="100">
        <f t="shared" si="10"/>
        <v>940.17589999999927</v>
      </c>
      <c r="H15" s="100">
        <f t="shared" si="10"/>
        <v>2276.3380000000002</v>
      </c>
      <c r="I15" s="100">
        <f t="shared" si="10"/>
        <v>-200</v>
      </c>
      <c r="J15" s="100">
        <f t="shared" si="10"/>
        <v>0</v>
      </c>
      <c r="K15" s="100">
        <f t="shared" si="10"/>
        <v>0</v>
      </c>
      <c r="L15" s="100">
        <f t="shared" si="10"/>
        <v>0</v>
      </c>
      <c r="M15" s="100">
        <f t="shared" si="10"/>
        <v>0</v>
      </c>
      <c r="N15" s="100">
        <f t="shared" si="10"/>
        <v>0</v>
      </c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1"/>
  <sheetViews>
    <sheetView workbookViewId="0">
      <selection sqref="A1:I11"/>
    </sheetView>
  </sheetViews>
  <sheetFormatPr baseColWidth="10" defaultRowHeight="15" x14ac:dyDescent="0.25"/>
  <sheetData>
    <row r="1" spans="1:10" x14ac:dyDescent="0.25">
      <c r="A1" s="7">
        <v>45098</v>
      </c>
      <c r="B1" s="8" t="s">
        <v>557</v>
      </c>
      <c r="C1" s="8" t="s">
        <v>140</v>
      </c>
      <c r="D1" s="8" t="s">
        <v>121</v>
      </c>
      <c r="E1" s="8">
        <v>900</v>
      </c>
      <c r="F1" s="21">
        <v>600</v>
      </c>
      <c r="G1" s="8" t="s">
        <v>558</v>
      </c>
      <c r="H1" s="8"/>
      <c r="I1" s="14">
        <v>550</v>
      </c>
      <c r="J1" s="31"/>
    </row>
    <row r="2" spans="1:10" x14ac:dyDescent="0.25">
      <c r="A2" s="7">
        <v>45099</v>
      </c>
      <c r="B2" s="8" t="s">
        <v>119</v>
      </c>
      <c r="C2" s="8" t="s">
        <v>140</v>
      </c>
      <c r="D2" s="8" t="s">
        <v>114</v>
      </c>
      <c r="E2" s="8">
        <v>903</v>
      </c>
      <c r="F2" s="21">
        <v>200</v>
      </c>
      <c r="G2" s="8" t="s">
        <v>213</v>
      </c>
      <c r="H2" s="8"/>
      <c r="I2" s="14">
        <v>180</v>
      </c>
      <c r="J2" s="31"/>
    </row>
    <row r="3" spans="1:10" x14ac:dyDescent="0.25">
      <c r="A3" s="7">
        <v>45099</v>
      </c>
      <c r="B3" s="8" t="s">
        <v>194</v>
      </c>
      <c r="C3" s="8" t="s">
        <v>140</v>
      </c>
      <c r="D3" s="8" t="s">
        <v>211</v>
      </c>
      <c r="E3" s="8">
        <v>904</v>
      </c>
      <c r="F3" s="21">
        <v>350</v>
      </c>
      <c r="G3" s="8" t="s">
        <v>139</v>
      </c>
      <c r="H3" s="8"/>
      <c r="I3" s="14">
        <v>330</v>
      </c>
      <c r="J3" s="8"/>
    </row>
    <row r="4" spans="1:10" x14ac:dyDescent="0.25">
      <c r="A4" s="7">
        <v>45100</v>
      </c>
      <c r="B4" s="8" t="s">
        <v>123</v>
      </c>
      <c r="C4" s="8" t="s">
        <v>140</v>
      </c>
      <c r="D4" s="8" t="s">
        <v>134</v>
      </c>
      <c r="E4" s="8">
        <v>905</v>
      </c>
      <c r="F4" s="21">
        <v>220</v>
      </c>
      <c r="G4" s="8" t="s">
        <v>141</v>
      </c>
      <c r="H4" s="8"/>
      <c r="I4" s="14">
        <v>200</v>
      </c>
      <c r="J4" s="8"/>
    </row>
    <row r="5" spans="1:10" x14ac:dyDescent="0.25">
      <c r="A5" s="7">
        <v>45100</v>
      </c>
      <c r="B5" s="8" t="s">
        <v>194</v>
      </c>
      <c r="C5" s="8" t="s">
        <v>140</v>
      </c>
      <c r="D5" s="8" t="s">
        <v>134</v>
      </c>
      <c r="E5" s="8">
        <v>906</v>
      </c>
      <c r="F5" s="21">
        <v>220</v>
      </c>
      <c r="G5" s="8" t="s">
        <v>139</v>
      </c>
      <c r="H5" s="8"/>
      <c r="I5" s="14">
        <v>200</v>
      </c>
      <c r="J5" s="8"/>
    </row>
    <row r="6" spans="1:10" x14ac:dyDescent="0.25">
      <c r="A6" s="7">
        <v>45103</v>
      </c>
      <c r="B6" s="8" t="s">
        <v>659</v>
      </c>
      <c r="C6" s="8" t="s">
        <v>140</v>
      </c>
      <c r="D6" s="8" t="s">
        <v>171</v>
      </c>
      <c r="E6" s="8">
        <v>21717</v>
      </c>
      <c r="F6" s="21">
        <v>600</v>
      </c>
      <c r="G6" s="8" t="s">
        <v>652</v>
      </c>
      <c r="H6" s="8" t="s">
        <v>653</v>
      </c>
      <c r="I6" s="14">
        <v>500</v>
      </c>
      <c r="J6" s="8"/>
    </row>
    <row r="7" spans="1:10" x14ac:dyDescent="0.25">
      <c r="A7" s="7">
        <v>45105</v>
      </c>
      <c r="B7" s="8" t="s">
        <v>666</v>
      </c>
      <c r="C7" s="8" t="s">
        <v>140</v>
      </c>
      <c r="D7" s="8" t="s">
        <v>121</v>
      </c>
      <c r="E7" s="8">
        <v>910</v>
      </c>
      <c r="F7" s="21">
        <v>600</v>
      </c>
      <c r="G7" s="8" t="s">
        <v>584</v>
      </c>
      <c r="H7" s="8"/>
      <c r="I7" s="14">
        <v>550</v>
      </c>
      <c r="J7" s="8"/>
    </row>
    <row r="8" spans="1:10" x14ac:dyDescent="0.25">
      <c r="A8" s="7">
        <v>45106</v>
      </c>
      <c r="B8" s="8" t="s">
        <v>212</v>
      </c>
      <c r="C8" s="8" t="s">
        <v>140</v>
      </c>
      <c r="D8" s="8" t="s">
        <v>114</v>
      </c>
      <c r="E8" s="8">
        <v>914</v>
      </c>
      <c r="F8" s="21">
        <v>200</v>
      </c>
      <c r="G8" s="8" t="s">
        <v>117</v>
      </c>
      <c r="H8" s="8"/>
      <c r="I8" s="14">
        <v>180</v>
      </c>
      <c r="J8" s="8"/>
    </row>
    <row r="9" spans="1:10" x14ac:dyDescent="0.25">
      <c r="A9" s="7"/>
      <c r="B9" s="8"/>
      <c r="C9" s="8"/>
      <c r="D9" s="8"/>
      <c r="E9" s="8"/>
      <c r="F9" s="21"/>
      <c r="G9" s="8"/>
      <c r="H9" s="8"/>
      <c r="I9" s="14"/>
      <c r="J9" s="8"/>
    </row>
    <row r="10" spans="1:10" x14ac:dyDescent="0.25">
      <c r="A10" s="7">
        <v>45106</v>
      </c>
      <c r="B10" s="8" t="s">
        <v>667</v>
      </c>
      <c r="C10" s="8" t="s">
        <v>140</v>
      </c>
      <c r="D10" s="8" t="s">
        <v>171</v>
      </c>
      <c r="E10" s="8">
        <v>21754</v>
      </c>
      <c r="F10" s="14">
        <v>600</v>
      </c>
      <c r="G10" s="8" t="s">
        <v>133</v>
      </c>
      <c r="H10" s="8"/>
      <c r="I10" s="14">
        <v>580</v>
      </c>
      <c r="J10" s="8"/>
    </row>
    <row r="11" spans="1:10" x14ac:dyDescent="0.25">
      <c r="F11" s="50">
        <f>SUM(F1:F10)</f>
        <v>3590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7"/>
  <sheetViews>
    <sheetView zoomScale="118" zoomScaleNormal="118" workbookViewId="0">
      <selection sqref="A1:I14"/>
    </sheetView>
  </sheetViews>
  <sheetFormatPr baseColWidth="10" defaultRowHeight="15" x14ac:dyDescent="0.25"/>
  <cols>
    <col min="4" max="4" width="8.7109375" customWidth="1"/>
    <col min="6" max="6" width="13.140625" customWidth="1"/>
    <col min="7" max="7" width="12.7109375" customWidth="1"/>
    <col min="8" max="8" width="9.140625" customWidth="1"/>
    <col min="9" max="9" width="11.85546875" customWidth="1"/>
    <col min="10" max="10" width="8.7109375" customWidth="1"/>
    <col min="11" max="11" width="9.28515625" customWidth="1"/>
    <col min="12" max="12" width="1.85546875" customWidth="1"/>
    <col min="13" max="13" width="9.5703125" customWidth="1"/>
    <col min="14" max="14" width="21.28515625" customWidth="1"/>
    <col min="15" max="15" width="19.42578125" customWidth="1"/>
    <col min="16" max="16" width="17.140625" customWidth="1"/>
  </cols>
  <sheetData>
    <row r="1" spans="1:18" x14ac:dyDescent="0.25">
      <c r="A1" s="37">
        <v>45091</v>
      </c>
      <c r="B1" s="38" t="s">
        <v>240</v>
      </c>
      <c r="C1" s="38" t="s">
        <v>109</v>
      </c>
      <c r="D1" s="38" t="s">
        <v>612</v>
      </c>
      <c r="E1" s="38" t="s">
        <v>131</v>
      </c>
      <c r="F1" s="223">
        <v>8028608674</v>
      </c>
      <c r="G1" s="39">
        <v>250</v>
      </c>
      <c r="H1" s="151"/>
      <c r="I1" s="39">
        <v>200</v>
      </c>
    </row>
    <row r="2" spans="1:18" ht="15.75" thickBot="1" x14ac:dyDescent="0.3">
      <c r="A2" s="37">
        <v>45093</v>
      </c>
      <c r="B2" s="38" t="s">
        <v>119</v>
      </c>
      <c r="C2" s="38" t="s">
        <v>144</v>
      </c>
      <c r="D2" s="38" t="s">
        <v>612</v>
      </c>
      <c r="E2" s="38" t="s">
        <v>131</v>
      </c>
      <c r="F2" s="38">
        <v>8028619124</v>
      </c>
      <c r="G2" s="39">
        <v>250</v>
      </c>
      <c r="H2" s="151"/>
      <c r="I2" s="39">
        <v>200</v>
      </c>
    </row>
    <row r="3" spans="1:18" ht="14.25" customHeight="1" x14ac:dyDescent="0.25">
      <c r="A3" s="37">
        <v>45093</v>
      </c>
      <c r="B3" s="38" t="s">
        <v>149</v>
      </c>
      <c r="C3" s="38" t="s">
        <v>136</v>
      </c>
      <c r="D3" s="38" t="s">
        <v>612</v>
      </c>
      <c r="E3" s="38" t="s">
        <v>131</v>
      </c>
      <c r="F3" s="38">
        <v>8028619079</v>
      </c>
      <c r="G3" s="39">
        <v>250</v>
      </c>
      <c r="H3" s="39"/>
      <c r="I3" s="39">
        <v>200</v>
      </c>
      <c r="M3" s="215" t="s">
        <v>655</v>
      </c>
      <c r="N3" s="216" t="s">
        <v>656</v>
      </c>
      <c r="O3" s="216" t="s">
        <v>657</v>
      </c>
      <c r="P3" s="216" t="s">
        <v>536</v>
      </c>
      <c r="Q3" s="216" t="s">
        <v>537</v>
      </c>
      <c r="R3" s="216" t="s">
        <v>7</v>
      </c>
    </row>
    <row r="4" spans="1:18" x14ac:dyDescent="0.25">
      <c r="A4" s="37">
        <v>45093</v>
      </c>
      <c r="B4" s="37" t="s">
        <v>240</v>
      </c>
      <c r="C4" s="37" t="s">
        <v>109</v>
      </c>
      <c r="D4" s="37" t="s">
        <v>612</v>
      </c>
      <c r="E4" s="37" t="s">
        <v>131</v>
      </c>
      <c r="F4" s="38">
        <v>8028619129</v>
      </c>
      <c r="G4" s="39">
        <v>175</v>
      </c>
      <c r="H4" s="39"/>
      <c r="I4" s="39">
        <v>150</v>
      </c>
      <c r="M4" s="220">
        <v>1</v>
      </c>
      <c r="N4" s="220">
        <v>101292289</v>
      </c>
      <c r="O4" s="8" t="s">
        <v>658</v>
      </c>
      <c r="P4" s="220">
        <v>7183776653</v>
      </c>
      <c r="Q4" s="221"/>
      <c r="R4" s="220">
        <v>250</v>
      </c>
    </row>
    <row r="5" spans="1:18" x14ac:dyDescent="0.25">
      <c r="A5" s="37">
        <v>45096</v>
      </c>
      <c r="B5" s="38" t="s">
        <v>240</v>
      </c>
      <c r="C5" s="38" t="s">
        <v>109</v>
      </c>
      <c r="D5" s="38" t="s">
        <v>612</v>
      </c>
      <c r="E5" s="38" t="s">
        <v>131</v>
      </c>
      <c r="F5" s="38">
        <v>8028624997</v>
      </c>
      <c r="G5" s="39">
        <v>250</v>
      </c>
      <c r="H5" s="39"/>
      <c r="I5" s="39">
        <v>200</v>
      </c>
      <c r="M5" s="220">
        <v>2</v>
      </c>
      <c r="N5" s="220">
        <v>101292289</v>
      </c>
      <c r="O5" s="8" t="s">
        <v>658</v>
      </c>
      <c r="P5" s="220">
        <v>7183950923</v>
      </c>
      <c r="Q5" s="221"/>
      <c r="R5" s="220">
        <v>250</v>
      </c>
    </row>
    <row r="6" spans="1:18" x14ac:dyDescent="0.25">
      <c r="A6" s="37">
        <v>45096</v>
      </c>
      <c r="B6" s="38" t="s">
        <v>149</v>
      </c>
      <c r="C6" s="38" t="s">
        <v>136</v>
      </c>
      <c r="D6" s="38" t="s">
        <v>612</v>
      </c>
      <c r="E6" s="38" t="s">
        <v>131</v>
      </c>
      <c r="F6" s="38">
        <v>8028624961</v>
      </c>
      <c r="G6" s="39">
        <v>250</v>
      </c>
      <c r="H6" s="39"/>
      <c r="I6" s="39">
        <v>200</v>
      </c>
      <c r="M6" s="220">
        <v>3</v>
      </c>
      <c r="N6" s="220">
        <v>101292289</v>
      </c>
      <c r="O6" s="8" t="s">
        <v>658</v>
      </c>
      <c r="P6" s="220">
        <v>7183963642</v>
      </c>
      <c r="Q6" s="221"/>
      <c r="R6" s="220">
        <v>175</v>
      </c>
    </row>
    <row r="7" spans="1:18" x14ac:dyDescent="0.25">
      <c r="A7" s="37">
        <v>45096</v>
      </c>
      <c r="B7" s="38" t="s">
        <v>119</v>
      </c>
      <c r="C7" s="38" t="s">
        <v>122</v>
      </c>
      <c r="D7" s="38" t="s">
        <v>612</v>
      </c>
      <c r="E7" s="38" t="s">
        <v>131</v>
      </c>
      <c r="F7" s="38">
        <v>8028624940</v>
      </c>
      <c r="G7" s="39">
        <v>250</v>
      </c>
      <c r="H7" s="39"/>
      <c r="I7" s="39">
        <v>200</v>
      </c>
      <c r="M7" s="220">
        <v>4</v>
      </c>
      <c r="N7" s="220">
        <v>101292289</v>
      </c>
      <c r="O7" s="8" t="s">
        <v>658</v>
      </c>
      <c r="P7" s="220">
        <v>7183993522</v>
      </c>
      <c r="Q7" s="221"/>
      <c r="R7" s="220">
        <v>250</v>
      </c>
    </row>
    <row r="8" spans="1:18" x14ac:dyDescent="0.25">
      <c r="A8" s="37">
        <v>45097</v>
      </c>
      <c r="B8" s="38" t="s">
        <v>119</v>
      </c>
      <c r="C8" s="38" t="s">
        <v>144</v>
      </c>
      <c r="D8" s="38" t="s">
        <v>612</v>
      </c>
      <c r="E8" s="38" t="s">
        <v>616</v>
      </c>
      <c r="F8" s="38">
        <v>8028626200</v>
      </c>
      <c r="G8" s="39">
        <v>175</v>
      </c>
      <c r="H8" s="39"/>
      <c r="I8" s="39">
        <v>140</v>
      </c>
      <c r="M8" s="220">
        <v>5</v>
      </c>
      <c r="N8" s="220">
        <v>101292289</v>
      </c>
      <c r="O8" s="8" t="s">
        <v>658</v>
      </c>
      <c r="P8" s="220">
        <v>7183770119</v>
      </c>
      <c r="Q8" s="221"/>
      <c r="R8" s="220">
        <v>250</v>
      </c>
    </row>
    <row r="9" spans="1:18" x14ac:dyDescent="0.25">
      <c r="A9" s="37">
        <v>45097</v>
      </c>
      <c r="B9" s="38" t="s">
        <v>123</v>
      </c>
      <c r="C9" s="38" t="s">
        <v>141</v>
      </c>
      <c r="D9" s="38" t="s">
        <v>612</v>
      </c>
      <c r="E9" s="38" t="s">
        <v>189</v>
      </c>
      <c r="F9" s="38">
        <v>8028626282</v>
      </c>
      <c r="G9" s="39">
        <v>175</v>
      </c>
      <c r="H9" s="39"/>
      <c r="I9" s="39">
        <v>150</v>
      </c>
      <c r="M9" s="220">
        <v>6</v>
      </c>
      <c r="N9" s="220">
        <v>101292289</v>
      </c>
      <c r="O9" s="8" t="s">
        <v>658</v>
      </c>
      <c r="P9" s="220">
        <v>7184017120</v>
      </c>
      <c r="Q9" s="221"/>
      <c r="R9" s="220">
        <v>250</v>
      </c>
    </row>
    <row r="10" spans="1:18" x14ac:dyDescent="0.25">
      <c r="A10" s="37">
        <v>45097</v>
      </c>
      <c r="B10" s="38" t="s">
        <v>239</v>
      </c>
      <c r="C10" s="38" t="s">
        <v>133</v>
      </c>
      <c r="D10" s="38" t="s">
        <v>612</v>
      </c>
      <c r="E10" s="38" t="s">
        <v>223</v>
      </c>
      <c r="F10" s="38">
        <v>8028626279</v>
      </c>
      <c r="G10" s="39">
        <v>175</v>
      </c>
      <c r="H10" s="39"/>
      <c r="I10" s="39">
        <v>150</v>
      </c>
      <c r="M10" s="220">
        <v>7</v>
      </c>
      <c r="N10" s="220">
        <v>101292289</v>
      </c>
      <c r="O10" s="8" t="s">
        <v>658</v>
      </c>
      <c r="P10" s="220">
        <v>7183652801</v>
      </c>
      <c r="Q10" s="221"/>
      <c r="R10" s="220">
        <v>250</v>
      </c>
    </row>
    <row r="11" spans="1:18" x14ac:dyDescent="0.25">
      <c r="A11" s="37">
        <v>45098</v>
      </c>
      <c r="B11" s="38" t="s">
        <v>149</v>
      </c>
      <c r="C11" s="38" t="s">
        <v>136</v>
      </c>
      <c r="D11" s="38" t="s">
        <v>612</v>
      </c>
      <c r="E11" s="38" t="s">
        <v>131</v>
      </c>
      <c r="F11" s="38">
        <v>8028635020</v>
      </c>
      <c r="G11" s="39">
        <v>250</v>
      </c>
      <c r="H11" s="39"/>
      <c r="I11" s="39">
        <v>200</v>
      </c>
      <c r="M11" s="220">
        <v>8</v>
      </c>
      <c r="N11" s="220">
        <v>101292289</v>
      </c>
      <c r="O11" s="8" t="s">
        <v>658</v>
      </c>
      <c r="P11" s="220">
        <v>7183950924</v>
      </c>
      <c r="Q11" s="221"/>
      <c r="R11" s="220">
        <v>175</v>
      </c>
    </row>
    <row r="12" spans="1:18" x14ac:dyDescent="0.25">
      <c r="A12" s="37">
        <v>45098</v>
      </c>
      <c r="B12" s="38" t="s">
        <v>119</v>
      </c>
      <c r="C12" s="38" t="s">
        <v>144</v>
      </c>
      <c r="D12" s="38" t="s">
        <v>612</v>
      </c>
      <c r="E12" s="38" t="s">
        <v>131</v>
      </c>
      <c r="F12" s="38">
        <v>8028632738</v>
      </c>
      <c r="G12" s="39">
        <v>175</v>
      </c>
      <c r="H12" s="39"/>
      <c r="I12" s="39">
        <v>150</v>
      </c>
      <c r="M12" s="220">
        <v>9</v>
      </c>
      <c r="N12" s="220">
        <v>101292289</v>
      </c>
      <c r="O12" s="8" t="s">
        <v>658</v>
      </c>
      <c r="P12" s="220">
        <v>7183368535</v>
      </c>
      <c r="Q12" s="221"/>
      <c r="R12" s="220">
        <v>175</v>
      </c>
    </row>
    <row r="13" spans="1:18" x14ac:dyDescent="0.25">
      <c r="A13" s="37">
        <v>45098</v>
      </c>
      <c r="B13" s="38" t="s">
        <v>23</v>
      </c>
      <c r="C13" s="38" t="s">
        <v>109</v>
      </c>
      <c r="D13" s="38" t="s">
        <v>612</v>
      </c>
      <c r="E13" s="38" t="s">
        <v>131</v>
      </c>
      <c r="F13" s="38">
        <v>8028635002</v>
      </c>
      <c r="G13" s="39">
        <v>250</v>
      </c>
      <c r="H13" s="39"/>
      <c r="I13" s="39">
        <v>200</v>
      </c>
      <c r="M13" s="220">
        <v>10</v>
      </c>
      <c r="N13" s="220">
        <v>101292289</v>
      </c>
      <c r="O13" s="8" t="s">
        <v>658</v>
      </c>
      <c r="P13" s="220">
        <v>7183039423</v>
      </c>
      <c r="Q13" s="221"/>
      <c r="R13" s="220">
        <v>175</v>
      </c>
    </row>
    <row r="14" spans="1:18" x14ac:dyDescent="0.25">
      <c r="A14" s="112"/>
      <c r="B14" s="112"/>
      <c r="C14" s="112"/>
      <c r="D14" s="112"/>
      <c r="E14" s="112"/>
      <c r="F14" s="112"/>
      <c r="G14" s="224">
        <f>SUM(G1:G13)</f>
        <v>2875</v>
      </c>
      <c r="H14" s="112"/>
      <c r="I14" s="112"/>
      <c r="M14" s="221">
        <v>11</v>
      </c>
      <c r="N14" s="220">
        <v>101292289</v>
      </c>
      <c r="O14" s="8" t="s">
        <v>658</v>
      </c>
      <c r="P14" s="220">
        <v>7182610337</v>
      </c>
      <c r="Q14" s="221"/>
      <c r="R14" s="220">
        <v>175</v>
      </c>
    </row>
    <row r="15" spans="1:18" x14ac:dyDescent="0.25">
      <c r="M15" s="221">
        <v>12</v>
      </c>
      <c r="N15" s="220">
        <v>101292289</v>
      </c>
      <c r="O15" s="8" t="s">
        <v>658</v>
      </c>
      <c r="P15" s="220">
        <v>7183563205</v>
      </c>
      <c r="Q15" s="221"/>
      <c r="R15" s="220">
        <v>250</v>
      </c>
    </row>
    <row r="16" spans="1:18" x14ac:dyDescent="0.25">
      <c r="M16" s="221">
        <v>13</v>
      </c>
      <c r="N16" s="220">
        <v>101292289</v>
      </c>
      <c r="O16" s="8" t="s">
        <v>658</v>
      </c>
      <c r="P16" s="220">
        <v>7182624814</v>
      </c>
      <c r="Q16" s="221"/>
      <c r="R16" s="220">
        <v>250</v>
      </c>
    </row>
    <row r="17" spans="13:18" ht="15.75" thickBot="1" x14ac:dyDescent="0.3">
      <c r="M17" s="217"/>
      <c r="N17" s="273" t="s">
        <v>40</v>
      </c>
      <c r="O17" s="274"/>
      <c r="P17" s="275"/>
      <c r="Q17" s="218"/>
      <c r="R17" s="219">
        <v>2875</v>
      </c>
    </row>
  </sheetData>
  <mergeCells count="1">
    <mergeCell ref="N17:P17"/>
  </mergeCells>
  <phoneticPr fontId="20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OTROS CLIENTES 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2023-07-04T18:55:29Z</cp:lastPrinted>
  <dcterms:created xsi:type="dcterms:W3CDTF">2022-12-25T20:49:22Z</dcterms:created>
  <dcterms:modified xsi:type="dcterms:W3CDTF">2023-07-04T19:01:55Z</dcterms:modified>
</cp:coreProperties>
</file>