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BSK\Desktop\"/>
    </mc:Choice>
  </mc:AlternateContent>
  <xr:revisionPtr revIDLastSave="0" documentId="13_ncr:1_{8976C108-E83C-4BB5-9519-2E5B69656B9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J10" i="1" s="1"/>
  <c r="D5" i="1"/>
  <c r="D4" i="1"/>
  <c r="C5" i="1"/>
  <c r="C4" i="1"/>
  <c r="B5" i="1"/>
  <c r="B4" i="1"/>
  <c r="D6" i="1"/>
  <c r="D7" i="1" s="1"/>
  <c r="C6" i="1"/>
  <c r="C7" i="1" s="1"/>
  <c r="B6" i="1"/>
  <c r="B7" i="1" s="1"/>
  <c r="C15" i="1" l="1"/>
  <c r="C8" i="1"/>
  <c r="B15" i="1"/>
  <c r="D15" i="1"/>
  <c r="D8" i="1"/>
  <c r="C11" i="1" s="1"/>
  <c r="C12" i="1" s="1"/>
  <c r="B8" i="1"/>
  <c r="B11" i="1" s="1"/>
  <c r="D11" i="1" l="1"/>
  <c r="D12" i="1" s="1"/>
  <c r="G5" i="1" s="1"/>
  <c r="B12" i="1"/>
  <c r="G8" i="1" l="1"/>
  <c r="H8" i="1" s="1"/>
  <c r="I8" i="1" s="1"/>
  <c r="G4" i="1"/>
  <c r="H4" i="1" s="1"/>
  <c r="G9" i="1"/>
  <c r="H9" i="1" s="1"/>
  <c r="I9" i="1" s="1"/>
  <c r="H5" i="1"/>
  <c r="I5" i="1" s="1"/>
  <c r="K5" i="1" l="1"/>
  <c r="J5" i="1"/>
  <c r="K9" i="1"/>
  <c r="J9" i="1"/>
  <c r="K8" i="1"/>
  <c r="J8" i="1"/>
  <c r="I4" i="1"/>
  <c r="J4" i="1" s="1"/>
  <c r="K4" i="1" l="1"/>
</calcChain>
</file>

<file path=xl/sharedStrings.xml><?xml version="1.0" encoding="utf-8"?>
<sst xmlns="http://schemas.openxmlformats.org/spreadsheetml/2006/main" count="74" uniqueCount="49">
  <si>
    <t>X</t>
    <phoneticPr fontId="1" type="noConversion"/>
  </si>
  <si>
    <t>Z</t>
    <phoneticPr fontId="1" type="noConversion"/>
  </si>
  <si>
    <t>点A</t>
    <phoneticPr fontId="1" type="noConversion"/>
  </si>
  <si>
    <t>点B</t>
    <phoneticPr fontId="1" type="noConversion"/>
  </si>
  <si>
    <t>点C</t>
    <phoneticPr fontId="1" type="noConversion"/>
  </si>
  <si>
    <t>角度</t>
    <phoneticPr fontId="1" type="noConversion"/>
  </si>
  <si>
    <t>下界坐标</t>
    <phoneticPr fontId="1" type="noConversion"/>
  </si>
  <si>
    <t>AB间距</t>
    <phoneticPr fontId="1" type="noConversion"/>
  </si>
  <si>
    <t>BC间距</t>
    <phoneticPr fontId="1" type="noConversion"/>
  </si>
  <si>
    <t>AC间距</t>
    <phoneticPr fontId="1" type="noConversion"/>
  </si>
  <si>
    <t>/execute</t>
  </si>
  <si>
    <t>in</t>
  </si>
  <si>
    <t>minecraft:overworld</t>
  </si>
  <si>
    <t>run</t>
  </si>
  <si>
    <t>tp</t>
  </si>
  <si>
    <t>@s</t>
  </si>
  <si>
    <t>Y</t>
    <phoneticPr fontId="1" type="noConversion"/>
  </si>
  <si>
    <t>θ</t>
    <phoneticPr fontId="1" type="noConversion"/>
  </si>
  <si>
    <t>AC计算</t>
    <phoneticPr fontId="1" type="noConversion"/>
  </si>
  <si>
    <t>ABC计算</t>
    <phoneticPr fontId="1" type="noConversion"/>
  </si>
  <si>
    <t>AB计算</t>
    <phoneticPr fontId="1" type="noConversion"/>
  </si>
  <si>
    <t>BC计算</t>
    <phoneticPr fontId="1" type="noConversion"/>
  </si>
  <si>
    <t>精确坐标</t>
    <phoneticPr fontId="1" type="noConversion"/>
  </si>
  <si>
    <t>单位：格</t>
    <phoneticPr fontId="1" type="noConversion"/>
  </si>
  <si>
    <t>斜率k</t>
    <phoneticPr fontId="1" type="noConversion"/>
  </si>
  <si>
    <t>截距b</t>
    <phoneticPr fontId="1" type="noConversion"/>
  </si>
  <si>
    <r>
      <t>↓↓↓↓在此粘贴游戏内F3+C复制坐标，使用</t>
    </r>
    <r>
      <rPr>
        <sz val="11"/>
        <color rgb="FFFF0000"/>
        <rFont val="等线"/>
        <family val="3"/>
        <charset val="134"/>
        <scheme val="minor"/>
      </rPr>
      <t>文本导入向导</t>
    </r>
    <phoneticPr fontId="1" type="noConversion"/>
  </si>
  <si>
    <t>来到开阔地顶住一方块角落扔出第1颗末影之眼，对齐后记录当前坐标角度信息，按下F3+C复制并粘贴到表格，转动90°的方位并移动至少50格，顶住方块，
丢出第2颗末影之眼，复制粘贴位置信息，向着上一次移动的方向再移动50格，顶住方块丢出第3颗末影之眼，复制粘贴坐标，在表格橙色区域获取要塞位置信息</t>
    <phoneticPr fontId="1" type="noConversion"/>
  </si>
  <si>
    <t>3. Win10系统请在设置中打开"使用小任务栏按钮"，以保证你的游戏在窗口化最大化的情况下分辨率是1920×1027(按下F3查看)，这样能够获得更高的精确度</t>
    <phoneticPr fontId="1" type="noConversion"/>
  </si>
  <si>
    <t>2. 确认你顶住方块的情况下，该处坐标小数应为0.300或0.700，为方便定位，推荐视角朝向脚下丢出末影之眼，这样做能够第一时间获得它的方位</t>
    <phoneticPr fontId="1" type="noConversion"/>
  </si>
  <si>
    <t>6. 在粘贴角度之后，你需要根据对齐的情况对θ参数进行调整，当左边像素大，θ-0.01；中间像素大，θ+0.01；右边像素大，θ不变</t>
    <phoneticPr fontId="1" type="noConversion"/>
  </si>
  <si>
    <t>8. 在输入三组数据之后，你需要检查绿边框处的三组数据是否相近，以及橙色部分的两组数据是否相近，如果差距非常大，说明有错误的数据点，指向了其他要塞</t>
    <phoneticPr fontId="1" type="noConversion"/>
  </si>
  <si>
    <t>下挖坐标</t>
    <phoneticPr fontId="1" type="noConversion"/>
  </si>
  <si>
    <t>注
意
事
项</t>
  </si>
  <si>
    <t>11. 当你需要从下界传送门直达要塞内部时，需要保证你的Y轴尽可能的低，30左右会很不错，通常在岩浆湖上面，或者从岩层表面挖到深处，越低越好</t>
    <phoneticPr fontId="1" type="noConversion"/>
  </si>
  <si>
    <t>1. 顶住的方块最好选在开阔地，附近不能有任何树或山等障碍物，防止你无法对齐眼睛</t>
    <phoneticPr fontId="1" type="noConversion"/>
  </si>
  <si>
    <t>4. 全屏玩家在进行末影之眼对齐时，视场角需要调整至31而不是30，2K或者更高分辨率的玩家同样需要调整，可在perfect travel的谷歌文档中查找对应的参数</t>
    <phoneticPr fontId="1" type="noConversion"/>
  </si>
  <si>
    <t>5. 当你按下F3+C复制角度时，可能会出现角度大于180°的情况，这种情况保持鼠标不动，退出并重进游戏后再次按下F3+C复制即可</t>
    <phoneticPr fontId="1" type="noConversion"/>
  </si>
  <si>
    <t>7. 完成第一次测量之后，你需要转向90°并移动至少50格寻找下一个点，移动过少的格数会带来较大的误差，即使测量角度差0.01°误差也是巨大的</t>
    <phoneticPr fontId="1" type="noConversion"/>
  </si>
  <si>
    <t>9. 同样的，你也可以检查复制三组数据的θ值是否差距过大，即差了5°或者以上，此时说明该点指向了其他要塞，需要重新进行测量，替换掉错误的那一组数据</t>
    <phoneticPr fontId="1" type="noConversion"/>
  </si>
  <si>
    <t>10. 精确坐标总是指向要塞区块的中心，当你需要挖到要塞内部时，请使用下挖坐标向下挖，就能够直达初始房间的旋转楼梯，方便后续定位末地传送门位置</t>
    <phoneticPr fontId="1" type="noConversion"/>
  </si>
  <si>
    <t>14. 当你在下界Y=30的位置放置一个传送门，但主世界的要塞位置位于Y=-30处，而主世界Y=30处存在一个巨大的空洞，那么传送门就会被放置在这个空洞里</t>
    <phoneticPr fontId="1" type="noConversion"/>
  </si>
  <si>
    <t>15. 只有当你的下界传送门Y轴和主世界要塞Y轴位置相近，或者要塞的上方或者下方不存在任何空洞，以及要塞内部没有进水等情况下才能完成传送门的精确定位</t>
    <phoneticPr fontId="1" type="noConversion"/>
  </si>
  <si>
    <t>13. 主世界要塞的Y轴位置不固定，可能为Y=-30,Y=0,Y=30等情况，而下界的Y轴范围为0-128，传送门定位需要一定的运气成分，以下是说明案例</t>
    <phoneticPr fontId="1" type="noConversion"/>
  </si>
  <si>
    <t>移动角度</t>
    <phoneticPr fontId="1" type="noConversion"/>
  </si>
  <si>
    <t>或</t>
    <phoneticPr fontId="1" type="noConversion"/>
  </si>
  <si>
    <t>/execute</t>
    <phoneticPr fontId="1" type="noConversion"/>
  </si>
  <si>
    <t>B站守护芙音制作
演示视频地址：
www.bilibili.com/video/BV15T411K7LX</t>
    <phoneticPr fontId="1" type="noConversion"/>
  </si>
  <si>
    <t>Java版 Minecraft 1.18.1 要塞计算器1.0 (其他版本原理相同，但粘贴格式可能不同)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</si>
</sst>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B050"/>
      </left>
      <right style="medium">
        <color rgb="FF00B050"/>
      </right>
      <top/>
      <bottom style="medium">
        <color indexed="64"/>
      </bottom>
      <diagonal/>
    </border>
    <border>
      <left style="medium">
        <color rgb="FF00B050"/>
      </left>
      <right/>
      <top/>
      <bottom style="medium">
        <color indexed="64"/>
      </bottom>
      <diagonal/>
    </border>
    <border>
      <left/>
      <right style="medium">
        <color rgb="FF00B05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/>
      <right/>
      <top style="medium">
        <color rgb="FF00B050"/>
      </top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0" borderId="0" xfId="0" applyAlignment="1" applyProtection="1">
      <alignment horizontal="center"/>
      <protection hidden="1"/>
    </xf>
    <xf numFmtId="0" fontId="0" fillId="2" borderId="21" xfId="0" applyFill="1" applyBorder="1" applyAlignment="1" applyProtection="1">
      <alignment horizontal="center"/>
      <protection hidden="1"/>
    </xf>
    <xf numFmtId="0" fontId="0" fillId="2" borderId="22" xfId="0" applyFill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0" fillId="2" borderId="23" xfId="0" applyFill="1" applyBorder="1" applyAlignment="1" applyProtection="1">
      <alignment horizontal="center"/>
      <protection hidden="1"/>
    </xf>
    <xf numFmtId="0" fontId="0" fillId="2" borderId="24" xfId="0" applyFill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workbookViewId="0">
      <selection activeCell="R15" sqref="R15"/>
    </sheetView>
  </sheetViews>
  <sheetFormatPr defaultRowHeight="14.25" x14ac:dyDescent="0.2"/>
  <cols>
    <col min="1" max="16384" width="9" style="1"/>
  </cols>
  <sheetData>
    <row r="1" spans="1:16" x14ac:dyDescent="0.2">
      <c r="A1" s="39" t="s">
        <v>48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1"/>
    </row>
    <row r="2" spans="1:16" ht="15" thickBot="1" x14ac:dyDescent="0.25">
      <c r="A2" s="42"/>
      <c r="B2" s="43"/>
      <c r="C2" s="43"/>
      <c r="D2" s="43"/>
      <c r="E2" s="43"/>
      <c r="F2" s="44"/>
      <c r="G2" s="44"/>
      <c r="H2" s="44"/>
      <c r="I2" s="44"/>
      <c r="J2" s="44"/>
      <c r="K2" s="44"/>
      <c r="L2" s="43"/>
      <c r="M2" s="43"/>
      <c r="N2" s="43"/>
      <c r="O2" s="43"/>
      <c r="P2" s="45"/>
    </row>
    <row r="3" spans="1:16" ht="14.25" customHeight="1" x14ac:dyDescent="0.2">
      <c r="A3" s="10"/>
      <c r="B3" s="1" t="s">
        <v>2</v>
      </c>
      <c r="C3" s="1" t="s">
        <v>3</v>
      </c>
      <c r="D3" s="1" t="s">
        <v>4</v>
      </c>
      <c r="E3" s="47"/>
      <c r="F3" s="25"/>
      <c r="G3" s="26" t="s">
        <v>18</v>
      </c>
      <c r="H3" s="26" t="s">
        <v>6</v>
      </c>
      <c r="I3" s="27" t="s">
        <v>22</v>
      </c>
      <c r="J3" s="27" t="s">
        <v>32</v>
      </c>
      <c r="K3" s="28" t="s">
        <v>6</v>
      </c>
      <c r="L3" s="56" t="s">
        <v>47</v>
      </c>
      <c r="M3" s="56"/>
      <c r="N3" s="56"/>
      <c r="O3" s="56"/>
      <c r="P3" s="57"/>
    </row>
    <row r="4" spans="1:16" ht="14.25" customHeight="1" x14ac:dyDescent="0.2">
      <c r="A4" s="10" t="s">
        <v>0</v>
      </c>
      <c r="B4" s="29">
        <f>L13</f>
        <v>-5.3</v>
      </c>
      <c r="C4" s="29">
        <f>L14</f>
        <v>-70.7</v>
      </c>
      <c r="D4" s="29">
        <f>L15</f>
        <v>-116.3</v>
      </c>
      <c r="E4" s="47"/>
      <c r="F4" s="8" t="s">
        <v>0</v>
      </c>
      <c r="G4" s="29">
        <f>D11</f>
        <v>-216.13069134602839</v>
      </c>
      <c r="H4" s="29">
        <f>G4/8</f>
        <v>-27.016336418253548</v>
      </c>
      <c r="I4" s="30">
        <f>IF(ISODD(TRUNC(H4))=TRUE,8*TRUNC(H4),8*ROUNDUP(H4,0))</f>
        <v>-216</v>
      </c>
      <c r="J4" s="30">
        <f>I4-3.5</f>
        <v>-219.5</v>
      </c>
      <c r="K4" s="31">
        <f>I4/8</f>
        <v>-27</v>
      </c>
      <c r="L4" s="58"/>
      <c r="M4" s="58"/>
      <c r="N4" s="58"/>
      <c r="O4" s="58"/>
      <c r="P4" s="59"/>
    </row>
    <row r="5" spans="1:16" ht="14.25" customHeight="1" x14ac:dyDescent="0.2">
      <c r="A5" s="10" t="s">
        <v>1</v>
      </c>
      <c r="B5" s="29">
        <f>N13</f>
        <v>-4.7</v>
      </c>
      <c r="C5" s="29">
        <f>N14</f>
        <v>10.3</v>
      </c>
      <c r="D5" s="29">
        <f>N15</f>
        <v>15.7</v>
      </c>
      <c r="E5" s="47"/>
      <c r="F5" s="8" t="s">
        <v>1</v>
      </c>
      <c r="G5" s="29">
        <f>D12</f>
        <v>-1815.7815724520888</v>
      </c>
      <c r="H5" s="29">
        <f>G5/8</f>
        <v>-226.9726965565111</v>
      </c>
      <c r="I5" s="30">
        <f>IF(ISODD(TRUNC(H5))=TRUE,8*TRUNC(H5),8*ROUNDUP(H5,0))</f>
        <v>-1816</v>
      </c>
      <c r="J5" s="30">
        <f>I5-3.5</f>
        <v>-1819.5</v>
      </c>
      <c r="K5" s="31">
        <f>I5/8</f>
        <v>-227</v>
      </c>
      <c r="L5" s="58"/>
      <c r="M5" s="58"/>
      <c r="N5" s="58"/>
      <c r="O5" s="58"/>
      <c r="P5" s="59"/>
    </row>
    <row r="6" spans="1:16" ht="14.25" customHeight="1" x14ac:dyDescent="0.2">
      <c r="A6" s="10" t="s">
        <v>5</v>
      </c>
      <c r="B6" s="29">
        <f>O13</f>
        <v>173.36</v>
      </c>
      <c r="C6" s="29">
        <f>O14</f>
        <v>175.44</v>
      </c>
      <c r="D6" s="29">
        <f>O15</f>
        <v>176.88</v>
      </c>
      <c r="E6" s="47"/>
      <c r="F6" s="50"/>
      <c r="G6" s="47"/>
      <c r="H6" s="47"/>
      <c r="I6" s="47"/>
      <c r="J6" s="47"/>
      <c r="K6" s="51"/>
      <c r="L6" s="58"/>
      <c r="M6" s="58"/>
      <c r="N6" s="58"/>
      <c r="O6" s="58"/>
      <c r="P6" s="59"/>
    </row>
    <row r="7" spans="1:16" ht="14.25" customHeight="1" x14ac:dyDescent="0.2">
      <c r="A7" s="10" t="s">
        <v>24</v>
      </c>
      <c r="B7" s="29">
        <f>TAN((B6-90)*PI()/180)</f>
        <v>8.5902178705074288</v>
      </c>
      <c r="C7" s="29">
        <f>TAN((C6-90)*PI()/180)</f>
        <v>12.538323714436624</v>
      </c>
      <c r="D7" s="29">
        <f>TAN((D6-90)*PI()/180)</f>
        <v>18.345876881728632</v>
      </c>
      <c r="E7" s="47"/>
      <c r="F7" s="8"/>
      <c r="G7" s="1" t="s">
        <v>19</v>
      </c>
      <c r="H7" s="1" t="s">
        <v>6</v>
      </c>
      <c r="I7" s="18" t="s">
        <v>22</v>
      </c>
      <c r="J7" s="18" t="s">
        <v>32</v>
      </c>
      <c r="K7" s="19" t="s">
        <v>6</v>
      </c>
      <c r="L7" s="58"/>
      <c r="M7" s="58"/>
      <c r="N7" s="58"/>
      <c r="O7" s="58"/>
      <c r="P7" s="59"/>
    </row>
    <row r="8" spans="1:16" ht="14.25" customHeight="1" x14ac:dyDescent="0.2">
      <c r="A8" s="10" t="s">
        <v>25</v>
      </c>
      <c r="B8" s="29">
        <f>B5-B7*B4</f>
        <v>40.828154713689365</v>
      </c>
      <c r="C8" s="29">
        <f>C5-C7*C4</f>
        <v>896.75948661066934</v>
      </c>
      <c r="D8" s="29">
        <f>D5-D7*D4</f>
        <v>2149.3254813450399</v>
      </c>
      <c r="E8" s="47"/>
      <c r="F8" s="8" t="s">
        <v>0</v>
      </c>
      <c r="G8" s="29">
        <f>(B11+C11+D11)/3</f>
        <v>-216.20163686343594</v>
      </c>
      <c r="H8" s="29">
        <f>G8/8</f>
        <v>-27.025204607929492</v>
      </c>
      <c r="I8" s="30">
        <f>IF(ISODD(TRUNC(H8))=TRUE,8*TRUNC(H8),8*ROUNDUP(H8,0))</f>
        <v>-216</v>
      </c>
      <c r="J8" s="30">
        <f>I8-3.5</f>
        <v>-219.5</v>
      </c>
      <c r="K8" s="31">
        <f>I8/8</f>
        <v>-27</v>
      </c>
      <c r="L8" s="58"/>
      <c r="M8" s="58"/>
      <c r="N8" s="58"/>
      <c r="O8" s="58"/>
      <c r="P8" s="59"/>
    </row>
    <row r="9" spans="1:16" ht="15" customHeight="1" thickBot="1" x14ac:dyDescent="0.25">
      <c r="A9" s="49"/>
      <c r="B9" s="47"/>
      <c r="C9" s="47"/>
      <c r="D9" s="47"/>
      <c r="E9" s="47"/>
      <c r="F9" s="9" t="s">
        <v>1</v>
      </c>
      <c r="G9" s="32">
        <f>(B12+C12+D12)/3</f>
        <v>-1814.9214527545876</v>
      </c>
      <c r="H9" s="32">
        <f>G9/8</f>
        <v>-226.86518159432345</v>
      </c>
      <c r="I9" s="33">
        <f>IF(ISODD(TRUNC(H9))=TRUE,8*TRUNC(H9),8*ROUNDUP(H9,0))</f>
        <v>-1816</v>
      </c>
      <c r="J9" s="33">
        <f>I9-3.5</f>
        <v>-1819.5</v>
      </c>
      <c r="K9" s="34">
        <f>I9/8</f>
        <v>-227</v>
      </c>
      <c r="L9" s="58"/>
      <c r="M9" s="58"/>
      <c r="N9" s="58"/>
      <c r="O9" s="58"/>
      <c r="P9" s="59"/>
    </row>
    <row r="10" spans="1:16" x14ac:dyDescent="0.2">
      <c r="A10" s="4"/>
      <c r="B10" s="22" t="s">
        <v>20</v>
      </c>
      <c r="C10" s="22" t="s">
        <v>21</v>
      </c>
      <c r="D10" s="5" t="s">
        <v>18</v>
      </c>
      <c r="E10" s="47"/>
      <c r="F10" s="52" t="s">
        <v>44</v>
      </c>
      <c r="G10" s="54">
        <f>IF(AND(O13&gt;-180,O13&lt;=90),O13+90,O13-90)</f>
        <v>83.360000000000014</v>
      </c>
      <c r="H10" s="54"/>
      <c r="I10" s="52" t="s">
        <v>45</v>
      </c>
      <c r="J10" s="54">
        <f>IF(O13&lt;=-90,180+G10,-(180-G10))</f>
        <v>-96.639999999999986</v>
      </c>
      <c r="K10" s="54"/>
      <c r="L10" s="58"/>
      <c r="M10" s="58"/>
      <c r="N10" s="58"/>
      <c r="O10" s="58"/>
      <c r="P10" s="59"/>
    </row>
    <row r="11" spans="1:16" ht="15" thickBot="1" x14ac:dyDescent="0.25">
      <c r="A11" s="6" t="s">
        <v>0</v>
      </c>
      <c r="B11" s="29">
        <f>(C8-B8)/(B7-C7)</f>
        <v>-216.79543703548444</v>
      </c>
      <c r="C11" s="29">
        <f>(D8-C8)/(C7-D7)</f>
        <v>-215.67878220879501</v>
      </c>
      <c r="D11" s="35">
        <f>(D8-B8)/(B7-D7)</f>
        <v>-216.13069134602839</v>
      </c>
      <c r="E11" s="47"/>
      <c r="F11" s="53"/>
      <c r="G11" s="55"/>
      <c r="H11" s="55"/>
      <c r="I11" s="53"/>
      <c r="J11" s="55"/>
      <c r="K11" s="55"/>
      <c r="L11" s="58"/>
      <c r="M11" s="58"/>
      <c r="N11" s="58"/>
      <c r="O11" s="58"/>
      <c r="P11" s="59"/>
    </row>
    <row r="12" spans="1:16" ht="15" thickBot="1" x14ac:dyDescent="0.25">
      <c r="A12" s="23" t="s">
        <v>1</v>
      </c>
      <c r="B12" s="36">
        <f>B7*B11+B8</f>
        <v>-1821.4918827529971</v>
      </c>
      <c r="C12" s="36">
        <f>C7*C11+C8</f>
        <v>-1807.4909030586768</v>
      </c>
      <c r="D12" s="37">
        <f>D7*D11+D8</f>
        <v>-1815.7815724520888</v>
      </c>
      <c r="E12" s="47"/>
      <c r="F12" s="46" t="s">
        <v>26</v>
      </c>
      <c r="G12" s="46"/>
      <c r="H12" s="46"/>
      <c r="I12" s="46"/>
      <c r="J12" s="46"/>
      <c r="K12" s="46"/>
      <c r="L12" s="2" t="s">
        <v>0</v>
      </c>
      <c r="M12" s="1" t="s">
        <v>16</v>
      </c>
      <c r="N12" s="4" t="s">
        <v>1</v>
      </c>
      <c r="O12" s="24" t="s">
        <v>17</v>
      </c>
      <c r="P12" s="11"/>
    </row>
    <row r="13" spans="1:16" x14ac:dyDescent="0.2">
      <c r="A13" s="49"/>
      <c r="B13" s="47"/>
      <c r="C13" s="47"/>
      <c r="D13" s="47"/>
      <c r="E13" s="47"/>
      <c r="F13" s="20" t="s">
        <v>46</v>
      </c>
      <c r="G13" s="1" t="s">
        <v>11</v>
      </c>
      <c r="H13" s="1" t="s">
        <v>12</v>
      </c>
      <c r="I13" s="1" t="s">
        <v>13</v>
      </c>
      <c r="J13" s="1" t="s">
        <v>14</v>
      </c>
      <c r="K13" s="1" t="s">
        <v>15</v>
      </c>
      <c r="L13" s="3">
        <v>-5.3</v>
      </c>
      <c r="M13" s="1">
        <v>70</v>
      </c>
      <c r="N13" s="6">
        <v>-4.7</v>
      </c>
      <c r="O13" s="7">
        <v>173.36</v>
      </c>
      <c r="P13" s="11">
        <v>-32.25</v>
      </c>
    </row>
    <row r="14" spans="1:16" x14ac:dyDescent="0.2">
      <c r="A14" s="10"/>
      <c r="B14" s="1" t="s">
        <v>7</v>
      </c>
      <c r="C14" s="1" t="s">
        <v>8</v>
      </c>
      <c r="D14" s="1" t="s">
        <v>9</v>
      </c>
      <c r="E14" s="47"/>
      <c r="F14" s="20" t="s">
        <v>10</v>
      </c>
      <c r="G14" s="1" t="s">
        <v>11</v>
      </c>
      <c r="H14" s="1" t="s">
        <v>12</v>
      </c>
      <c r="I14" s="1" t="s">
        <v>13</v>
      </c>
      <c r="J14" s="1" t="s">
        <v>14</v>
      </c>
      <c r="K14" s="1" t="s">
        <v>15</v>
      </c>
      <c r="L14" s="3">
        <v>-70.7</v>
      </c>
      <c r="M14" s="1">
        <v>64</v>
      </c>
      <c r="N14" s="6">
        <v>10.3</v>
      </c>
      <c r="O14" s="7">
        <v>175.44</v>
      </c>
      <c r="P14" s="11">
        <v>-31.69</v>
      </c>
    </row>
    <row r="15" spans="1:16" ht="15" thickBot="1" x14ac:dyDescent="0.25">
      <c r="A15" s="12" t="s">
        <v>23</v>
      </c>
      <c r="B15" s="38">
        <f>SQRT((C4-B4)^2+(C5-B5)^2)</f>
        <v>67.098137082932496</v>
      </c>
      <c r="C15" s="38">
        <f>SQRT((D4-C4)^2+(D5-C5)^2)</f>
        <v>45.918623672753952</v>
      </c>
      <c r="D15" s="38">
        <f>SQRT((B4-D4)^2+(B5-D5)^2)</f>
        <v>112.85902710904432</v>
      </c>
      <c r="E15" s="48"/>
      <c r="F15" s="21" t="s">
        <v>10</v>
      </c>
      <c r="G15" s="13" t="s">
        <v>11</v>
      </c>
      <c r="H15" s="13" t="s">
        <v>12</v>
      </c>
      <c r="I15" s="13" t="s">
        <v>13</v>
      </c>
      <c r="J15" s="13" t="s">
        <v>14</v>
      </c>
      <c r="K15" s="13" t="s">
        <v>15</v>
      </c>
      <c r="L15" s="14">
        <v>-116.3</v>
      </c>
      <c r="M15" s="13">
        <v>63</v>
      </c>
      <c r="N15" s="15">
        <v>15.7</v>
      </c>
      <c r="O15" s="16">
        <v>176.88</v>
      </c>
      <c r="P15" s="17">
        <v>-31.78</v>
      </c>
    </row>
    <row r="16" spans="1:16" x14ac:dyDescent="0.2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</row>
    <row r="17" spans="1:16" x14ac:dyDescent="0.2">
      <c r="A17" s="64" t="s">
        <v>27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</row>
    <row r="18" spans="1:16" x14ac:dyDescent="0.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</row>
    <row r="19" spans="1:16" x14ac:dyDescent="0.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</row>
    <row r="20" spans="1:16" ht="14.25" customHeight="1" x14ac:dyDescent="0.2">
      <c r="A20" s="60" t="s">
        <v>33</v>
      </c>
      <c r="B20" s="63" t="s">
        <v>35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</row>
    <row r="21" spans="1:16" ht="14.25" customHeight="1" x14ac:dyDescent="0.2">
      <c r="A21" s="60"/>
      <c r="B21" s="46" t="s">
        <v>29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6" ht="14.25" customHeight="1" x14ac:dyDescent="0.2">
      <c r="A22" s="60"/>
      <c r="B22" s="46" t="s">
        <v>28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</row>
    <row r="23" spans="1:16" ht="14.25" customHeight="1" x14ac:dyDescent="0.2">
      <c r="A23" s="60"/>
      <c r="B23" s="46" t="s">
        <v>36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</row>
    <row r="24" spans="1:16" ht="14.25" customHeight="1" x14ac:dyDescent="0.2">
      <c r="A24" s="60"/>
      <c r="B24" s="46" t="s">
        <v>37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</row>
    <row r="25" spans="1:16" ht="14.25" customHeight="1" x14ac:dyDescent="0.2">
      <c r="A25" s="60"/>
      <c r="B25" s="61" t="s">
        <v>30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</row>
    <row r="26" spans="1:16" ht="14.25" customHeight="1" x14ac:dyDescent="0.2">
      <c r="A26" s="60"/>
      <c r="B26" s="46" t="s">
        <v>38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6" ht="14.25" customHeight="1" x14ac:dyDescent="0.2">
      <c r="A27" s="60"/>
      <c r="B27" s="46" t="s">
        <v>31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</row>
    <row r="28" spans="1:16" ht="14.25" customHeight="1" x14ac:dyDescent="0.2">
      <c r="A28" s="60"/>
      <c r="B28" s="46" t="s">
        <v>39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</row>
    <row r="29" spans="1:16" ht="14.25" customHeight="1" x14ac:dyDescent="0.2">
      <c r="A29" s="60"/>
      <c r="B29" s="46" t="s">
        <v>40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</row>
    <row r="30" spans="1:16" ht="14.25" customHeight="1" x14ac:dyDescent="0.2">
      <c r="A30" s="60"/>
      <c r="B30" s="46" t="s">
        <v>34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6" ht="14.25" customHeight="1" x14ac:dyDescent="0.2">
      <c r="A31" s="60"/>
      <c r="B31" s="46" t="s">
        <v>43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6" x14ac:dyDescent="0.2">
      <c r="A32" s="60"/>
      <c r="B32" s="46" t="s">
        <v>41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</row>
    <row r="33" spans="1:16" x14ac:dyDescent="0.2">
      <c r="A33" s="60"/>
      <c r="B33" s="46" t="s">
        <v>42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</sheetData>
  <protectedRanges>
    <protectedRange sqref="F13:P15" name="输入坐标参数"/>
  </protectedRanges>
  <mergeCells count="29">
    <mergeCell ref="A16:P16"/>
    <mergeCell ref="A19:P19"/>
    <mergeCell ref="B26:P26"/>
    <mergeCell ref="B27:P27"/>
    <mergeCell ref="B28:P28"/>
    <mergeCell ref="B20:P20"/>
    <mergeCell ref="B24:P24"/>
    <mergeCell ref="B22:P22"/>
    <mergeCell ref="B23:P23"/>
    <mergeCell ref="A17:P18"/>
    <mergeCell ref="B30:P30"/>
    <mergeCell ref="B31:P31"/>
    <mergeCell ref="B32:P32"/>
    <mergeCell ref="B33:P33"/>
    <mergeCell ref="A20:A33"/>
    <mergeCell ref="B29:P29"/>
    <mergeCell ref="B25:P25"/>
    <mergeCell ref="B21:P21"/>
    <mergeCell ref="A1:P2"/>
    <mergeCell ref="F12:K12"/>
    <mergeCell ref="E3:E15"/>
    <mergeCell ref="A9:D9"/>
    <mergeCell ref="A13:D13"/>
    <mergeCell ref="F6:K6"/>
    <mergeCell ref="F10:F11"/>
    <mergeCell ref="G10:H11"/>
    <mergeCell ref="I10:I11"/>
    <mergeCell ref="J10:K11"/>
    <mergeCell ref="L3:P11"/>
  </mergeCells>
  <phoneticPr fontId="1" type="noConversion"/>
  <pageMargins left="0.7" right="0.7" top="0.75" bottom="0.75" header="0.3" footer="0.3"/>
  <pageSetup paperSize="9" orientation="portrait" r:id="rId1"/>
  <ignoredErrors>
    <ignoredError sqref="I4:I5 I8:I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ABSK</dc:creator>
  <cp:lastModifiedBy>ABSK</cp:lastModifiedBy>
  <dcterms:created xsi:type="dcterms:W3CDTF">2015-06-05T18:19:34Z</dcterms:created>
  <dcterms:modified xsi:type="dcterms:W3CDTF">2022-09-30T17:29:19Z</dcterms:modified>
</cp:coreProperties>
</file>