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Jeffery\Jupyter\Undergrad\HW7\"/>
    </mc:Choice>
  </mc:AlternateContent>
  <xr:revisionPtr revIDLastSave="0" documentId="13_ncr:1_{F897BA15-7545-4938-89EC-5BFDBB76BABD}" xr6:coauthVersionLast="40" xr6:coauthVersionMax="40" xr10:uidLastSave="{00000000-0000-0000-0000-000000000000}"/>
  <bookViews>
    <workbookView xWindow="1860" yWindow="0" windowWidth="21180" windowHeight="8550" activeTab="1" xr2:uid="{00000000-000D-0000-FFFF-FFFF00000000}"/>
  </bookViews>
  <sheets>
    <sheet name="Q1" sheetId="1" r:id="rId1"/>
    <sheet name="Q2" sheetId="3" r:id="rId2"/>
  </sheets>
  <definedNames>
    <definedName name="Cc">#REF!</definedName>
    <definedName name="Depth_ft">'Q1'!$B$2:$B$168</definedName>
    <definedName name="Depth_m">'Q1'!$A$2:$A$168</definedName>
    <definedName name="E">'Q2'!$C$8</definedName>
    <definedName name="E_Dyn_GPa">'Q1'!$T$2:$T$168</definedName>
    <definedName name="E_Dyn1_GPa">'Q1'!$U$2:$U$168</definedName>
    <definedName name="E_Static_GPa">'Q1'!$V$2:$V$168</definedName>
    <definedName name="E_Static_Plane_GPa">'Q1'!$X$2:$X$168</definedName>
    <definedName name="E_Static_psi">'Q1'!$W$2:$W$168</definedName>
    <definedName name="e0">#REF!</definedName>
    <definedName name="G_GPa">'Q1'!$R$2:$R$168</definedName>
    <definedName name="hf">'Q2'!$C$7</definedName>
    <definedName name="i">'Q2'!$C$10</definedName>
    <definedName name="K_GPa">'Q1'!$S$2:$S$168</definedName>
    <definedName name="PoreP_MPa">'Q1'!$D$2:$D$168</definedName>
    <definedName name="PoreP_psi">'Q1'!$C$2:$C$168</definedName>
    <definedName name="rho_gmcc">'Q1'!$E$2:$E$168</definedName>
    <definedName name="rho_kgm3">'Q1'!$F$2:$F$168</definedName>
    <definedName name="Sv_MPa">'Q1'!$M$2:$M$168</definedName>
    <definedName name="Sv_psi">'Q1'!$L$2:$L$168</definedName>
    <definedName name="u">'Q2'!$C$9</definedName>
    <definedName name="v">'Q1'!$Q$2:$Q$168</definedName>
    <definedName name="Vp_ms">'Q1'!$J$2:$J$168</definedName>
    <definedName name="Vs_ms">'Q1'!$K$2:$K$168</definedName>
    <definedName name="β">#REF!</definedName>
    <definedName name="σh_MPa">'Q1'!$AA$2:$AA$168</definedName>
    <definedName name="σh_psi">'Q1'!$AC$2:$AC$168</definedName>
    <definedName name="σhmax_MPa">'Q1'!$AG$2:$AG$168</definedName>
    <definedName name="σhmax_psi">'Q1'!$AE$2:$AE$168</definedName>
    <definedName name="σhmin_MPa">'Q1'!$AK$2:$AK$168</definedName>
    <definedName name="σhmin_psi">'Q1'!$AI$2:$AI$168</definedName>
    <definedName name="σv_MPa">'Q1'!$O$2:$O$168</definedName>
    <definedName name="σv_psi">'Q1'!$N$2:$N$168</definedName>
    <definedName name="ϕ0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7" i="3"/>
  <c r="I3" i="3"/>
  <c r="I4" i="3"/>
  <c r="I5" i="3"/>
  <c r="I6" i="3"/>
  <c r="I7" i="3"/>
  <c r="I8" i="3"/>
  <c r="I9" i="3"/>
  <c r="I10" i="3"/>
  <c r="I11" i="3"/>
  <c r="I12" i="3"/>
  <c r="I2" i="3"/>
  <c r="H3" i="3"/>
  <c r="H4" i="3"/>
  <c r="H5" i="3"/>
  <c r="H6" i="3"/>
  <c r="H7" i="3"/>
  <c r="H8" i="3"/>
  <c r="H9" i="3"/>
  <c r="H10" i="3"/>
  <c r="H11" i="3"/>
  <c r="H12" i="3"/>
  <c r="H2" i="3"/>
  <c r="G3" i="3"/>
  <c r="G4" i="3"/>
  <c r="G5" i="3"/>
  <c r="G6" i="3"/>
  <c r="G7" i="3"/>
  <c r="G8" i="3"/>
  <c r="G9" i="3"/>
  <c r="G10" i="3"/>
  <c r="G11" i="3"/>
  <c r="G12" i="3"/>
  <c r="G2" i="3"/>
  <c r="C10" i="3"/>
  <c r="C9" i="3"/>
  <c r="F12" i="3"/>
  <c r="C12" i="3"/>
  <c r="F3" i="3"/>
  <c r="F4" i="3"/>
  <c r="F5" i="3"/>
  <c r="F6" i="3"/>
  <c r="F7" i="3"/>
  <c r="F8" i="3"/>
  <c r="F9" i="3"/>
  <c r="F10" i="3"/>
  <c r="F11" i="3"/>
  <c r="F2" i="3"/>
  <c r="C11" i="3"/>
  <c r="K2" i="1"/>
  <c r="R2" i="1"/>
  <c r="J3" i="1"/>
  <c r="K3" i="1"/>
  <c r="S3" i="1"/>
  <c r="R3" i="1"/>
  <c r="T3" i="1"/>
  <c r="V3" i="1"/>
  <c r="B3" i="1"/>
  <c r="M3" i="1"/>
  <c r="D3" i="1"/>
  <c r="O3" i="1"/>
  <c r="Q3" i="1"/>
  <c r="AK3" i="1"/>
  <c r="J4" i="1"/>
  <c r="K4" i="1"/>
  <c r="S4" i="1"/>
  <c r="R4" i="1"/>
  <c r="T4" i="1"/>
  <c r="V4" i="1"/>
  <c r="B4" i="1"/>
  <c r="M4" i="1"/>
  <c r="D4" i="1"/>
  <c r="O4" i="1"/>
  <c r="Q4" i="1"/>
  <c r="AK4" i="1"/>
  <c r="J5" i="1"/>
  <c r="K5" i="1"/>
  <c r="S5" i="1"/>
  <c r="R5" i="1"/>
  <c r="T5" i="1"/>
  <c r="V5" i="1"/>
  <c r="B5" i="1"/>
  <c r="M5" i="1"/>
  <c r="D5" i="1"/>
  <c r="O5" i="1"/>
  <c r="Q5" i="1"/>
  <c r="AK5" i="1"/>
  <c r="J6" i="1"/>
  <c r="K6" i="1"/>
  <c r="S6" i="1"/>
  <c r="R6" i="1"/>
  <c r="T6" i="1"/>
  <c r="V6" i="1"/>
  <c r="B6" i="1"/>
  <c r="M6" i="1"/>
  <c r="D6" i="1"/>
  <c r="O6" i="1"/>
  <c r="Q6" i="1"/>
  <c r="AK6" i="1"/>
  <c r="J7" i="1"/>
  <c r="K7" i="1"/>
  <c r="S7" i="1"/>
  <c r="R7" i="1"/>
  <c r="T7" i="1"/>
  <c r="V7" i="1"/>
  <c r="B7" i="1"/>
  <c r="M7" i="1"/>
  <c r="D7" i="1"/>
  <c r="O7" i="1"/>
  <c r="Q7" i="1"/>
  <c r="AK7" i="1"/>
  <c r="J8" i="1"/>
  <c r="K8" i="1"/>
  <c r="S8" i="1"/>
  <c r="R8" i="1"/>
  <c r="T8" i="1"/>
  <c r="V8" i="1"/>
  <c r="B8" i="1"/>
  <c r="M8" i="1"/>
  <c r="D8" i="1"/>
  <c r="O8" i="1"/>
  <c r="Q8" i="1"/>
  <c r="AK8" i="1"/>
  <c r="J9" i="1"/>
  <c r="K9" i="1"/>
  <c r="S9" i="1"/>
  <c r="R9" i="1"/>
  <c r="T9" i="1"/>
  <c r="V9" i="1"/>
  <c r="B9" i="1"/>
  <c r="M9" i="1"/>
  <c r="D9" i="1"/>
  <c r="O9" i="1"/>
  <c r="Q9" i="1"/>
  <c r="AK9" i="1"/>
  <c r="J10" i="1"/>
  <c r="K10" i="1"/>
  <c r="S10" i="1"/>
  <c r="R10" i="1"/>
  <c r="T10" i="1"/>
  <c r="V10" i="1"/>
  <c r="B10" i="1"/>
  <c r="M10" i="1"/>
  <c r="D10" i="1"/>
  <c r="O10" i="1"/>
  <c r="Q10" i="1"/>
  <c r="AK10" i="1"/>
  <c r="J11" i="1"/>
  <c r="K11" i="1"/>
  <c r="S11" i="1"/>
  <c r="R11" i="1"/>
  <c r="T11" i="1"/>
  <c r="V11" i="1"/>
  <c r="B11" i="1"/>
  <c r="M11" i="1"/>
  <c r="D11" i="1"/>
  <c r="O11" i="1"/>
  <c r="Q11" i="1"/>
  <c r="AK11" i="1"/>
  <c r="J12" i="1"/>
  <c r="K12" i="1"/>
  <c r="S12" i="1"/>
  <c r="R12" i="1"/>
  <c r="T12" i="1"/>
  <c r="V12" i="1"/>
  <c r="B12" i="1"/>
  <c r="M12" i="1"/>
  <c r="D12" i="1"/>
  <c r="O12" i="1"/>
  <c r="Q12" i="1"/>
  <c r="AK12" i="1"/>
  <c r="J13" i="1"/>
  <c r="K13" i="1"/>
  <c r="S13" i="1"/>
  <c r="R13" i="1"/>
  <c r="T13" i="1"/>
  <c r="V13" i="1"/>
  <c r="B13" i="1"/>
  <c r="M13" i="1"/>
  <c r="D13" i="1"/>
  <c r="O13" i="1"/>
  <c r="Q13" i="1"/>
  <c r="AK13" i="1"/>
  <c r="J14" i="1"/>
  <c r="K14" i="1"/>
  <c r="S14" i="1"/>
  <c r="R14" i="1"/>
  <c r="T14" i="1"/>
  <c r="V14" i="1"/>
  <c r="B14" i="1"/>
  <c r="M14" i="1"/>
  <c r="D14" i="1"/>
  <c r="O14" i="1"/>
  <c r="Q14" i="1"/>
  <c r="AK14" i="1"/>
  <c r="J15" i="1"/>
  <c r="K15" i="1"/>
  <c r="S15" i="1"/>
  <c r="R15" i="1"/>
  <c r="T15" i="1"/>
  <c r="V15" i="1"/>
  <c r="B15" i="1"/>
  <c r="M15" i="1"/>
  <c r="D15" i="1"/>
  <c r="O15" i="1"/>
  <c r="Q15" i="1"/>
  <c r="AK15" i="1"/>
  <c r="J16" i="1"/>
  <c r="K16" i="1"/>
  <c r="S16" i="1"/>
  <c r="R16" i="1"/>
  <c r="T16" i="1"/>
  <c r="V16" i="1"/>
  <c r="B16" i="1"/>
  <c r="M16" i="1"/>
  <c r="D16" i="1"/>
  <c r="O16" i="1"/>
  <c r="Q16" i="1"/>
  <c r="AK16" i="1"/>
  <c r="J17" i="1"/>
  <c r="K17" i="1"/>
  <c r="S17" i="1"/>
  <c r="R17" i="1"/>
  <c r="T17" i="1"/>
  <c r="V17" i="1"/>
  <c r="B17" i="1"/>
  <c r="M17" i="1"/>
  <c r="D17" i="1"/>
  <c r="O17" i="1"/>
  <c r="Q17" i="1"/>
  <c r="AK17" i="1"/>
  <c r="J18" i="1"/>
  <c r="K18" i="1"/>
  <c r="S18" i="1"/>
  <c r="R18" i="1"/>
  <c r="T18" i="1"/>
  <c r="V18" i="1"/>
  <c r="B18" i="1"/>
  <c r="M18" i="1"/>
  <c r="D18" i="1"/>
  <c r="O18" i="1"/>
  <c r="Q18" i="1"/>
  <c r="AK18" i="1"/>
  <c r="J19" i="1"/>
  <c r="K19" i="1"/>
  <c r="S19" i="1"/>
  <c r="R19" i="1"/>
  <c r="T19" i="1"/>
  <c r="V19" i="1"/>
  <c r="B19" i="1"/>
  <c r="M19" i="1"/>
  <c r="D19" i="1"/>
  <c r="O19" i="1"/>
  <c r="Q19" i="1"/>
  <c r="AK19" i="1"/>
  <c r="J20" i="1"/>
  <c r="K20" i="1"/>
  <c r="S20" i="1"/>
  <c r="R20" i="1"/>
  <c r="T20" i="1"/>
  <c r="V20" i="1"/>
  <c r="B20" i="1"/>
  <c r="M20" i="1"/>
  <c r="D20" i="1"/>
  <c r="O20" i="1"/>
  <c r="Q20" i="1"/>
  <c r="AK20" i="1"/>
  <c r="J21" i="1"/>
  <c r="K21" i="1"/>
  <c r="S21" i="1"/>
  <c r="R21" i="1"/>
  <c r="T21" i="1"/>
  <c r="V21" i="1"/>
  <c r="B21" i="1"/>
  <c r="M21" i="1"/>
  <c r="D21" i="1"/>
  <c r="O21" i="1"/>
  <c r="Q21" i="1"/>
  <c r="AK21" i="1"/>
  <c r="J22" i="1"/>
  <c r="K22" i="1"/>
  <c r="S22" i="1"/>
  <c r="R22" i="1"/>
  <c r="T22" i="1"/>
  <c r="V22" i="1"/>
  <c r="B22" i="1"/>
  <c r="M22" i="1"/>
  <c r="D22" i="1"/>
  <c r="O22" i="1"/>
  <c r="Q22" i="1"/>
  <c r="AK22" i="1"/>
  <c r="J23" i="1"/>
  <c r="K23" i="1"/>
  <c r="S23" i="1"/>
  <c r="R23" i="1"/>
  <c r="T23" i="1"/>
  <c r="V23" i="1"/>
  <c r="B23" i="1"/>
  <c r="M23" i="1"/>
  <c r="D23" i="1"/>
  <c r="O23" i="1"/>
  <c r="Q23" i="1"/>
  <c r="AK23" i="1"/>
  <c r="J24" i="1"/>
  <c r="K24" i="1"/>
  <c r="S24" i="1"/>
  <c r="R24" i="1"/>
  <c r="T24" i="1"/>
  <c r="V24" i="1"/>
  <c r="B24" i="1"/>
  <c r="M24" i="1"/>
  <c r="D24" i="1"/>
  <c r="O24" i="1"/>
  <c r="Q24" i="1"/>
  <c r="AK24" i="1"/>
  <c r="J25" i="1"/>
  <c r="K25" i="1"/>
  <c r="S25" i="1"/>
  <c r="R25" i="1"/>
  <c r="T25" i="1"/>
  <c r="V25" i="1"/>
  <c r="B25" i="1"/>
  <c r="M25" i="1"/>
  <c r="D25" i="1"/>
  <c r="O25" i="1"/>
  <c r="Q25" i="1"/>
  <c r="AK25" i="1"/>
  <c r="J26" i="1"/>
  <c r="K26" i="1"/>
  <c r="S26" i="1"/>
  <c r="R26" i="1"/>
  <c r="T26" i="1"/>
  <c r="V26" i="1"/>
  <c r="B26" i="1"/>
  <c r="M26" i="1"/>
  <c r="D26" i="1"/>
  <c r="O26" i="1"/>
  <c r="Q26" i="1"/>
  <c r="AK26" i="1"/>
  <c r="J27" i="1"/>
  <c r="K27" i="1"/>
  <c r="S27" i="1"/>
  <c r="R27" i="1"/>
  <c r="T27" i="1"/>
  <c r="V27" i="1"/>
  <c r="B27" i="1"/>
  <c r="M27" i="1"/>
  <c r="D27" i="1"/>
  <c r="O27" i="1"/>
  <c r="Q27" i="1"/>
  <c r="AK27" i="1"/>
  <c r="J28" i="1"/>
  <c r="K28" i="1"/>
  <c r="S28" i="1"/>
  <c r="R28" i="1"/>
  <c r="T28" i="1"/>
  <c r="V28" i="1"/>
  <c r="B28" i="1"/>
  <c r="M28" i="1"/>
  <c r="D28" i="1"/>
  <c r="O28" i="1"/>
  <c r="Q28" i="1"/>
  <c r="AK28" i="1"/>
  <c r="J29" i="1"/>
  <c r="K29" i="1"/>
  <c r="S29" i="1"/>
  <c r="R29" i="1"/>
  <c r="T29" i="1"/>
  <c r="V29" i="1"/>
  <c r="B29" i="1"/>
  <c r="M29" i="1"/>
  <c r="D29" i="1"/>
  <c r="O29" i="1"/>
  <c r="Q29" i="1"/>
  <c r="AK29" i="1"/>
  <c r="J30" i="1"/>
  <c r="K30" i="1"/>
  <c r="S30" i="1"/>
  <c r="R30" i="1"/>
  <c r="T30" i="1"/>
  <c r="V30" i="1"/>
  <c r="B30" i="1"/>
  <c r="M30" i="1"/>
  <c r="D30" i="1"/>
  <c r="O30" i="1"/>
  <c r="Q30" i="1"/>
  <c r="AK30" i="1"/>
  <c r="J31" i="1"/>
  <c r="K31" i="1"/>
  <c r="S31" i="1"/>
  <c r="R31" i="1"/>
  <c r="T31" i="1"/>
  <c r="V31" i="1"/>
  <c r="B31" i="1"/>
  <c r="M31" i="1"/>
  <c r="D31" i="1"/>
  <c r="O31" i="1"/>
  <c r="Q31" i="1"/>
  <c r="AK31" i="1"/>
  <c r="J32" i="1"/>
  <c r="K32" i="1"/>
  <c r="S32" i="1"/>
  <c r="R32" i="1"/>
  <c r="T32" i="1"/>
  <c r="V32" i="1"/>
  <c r="B32" i="1"/>
  <c r="M32" i="1"/>
  <c r="D32" i="1"/>
  <c r="O32" i="1"/>
  <c r="Q32" i="1"/>
  <c r="AK32" i="1"/>
  <c r="J33" i="1"/>
  <c r="K33" i="1"/>
  <c r="S33" i="1"/>
  <c r="R33" i="1"/>
  <c r="T33" i="1"/>
  <c r="V33" i="1"/>
  <c r="B33" i="1"/>
  <c r="M33" i="1"/>
  <c r="D33" i="1"/>
  <c r="O33" i="1"/>
  <c r="Q33" i="1"/>
  <c r="AK33" i="1"/>
  <c r="J34" i="1"/>
  <c r="K34" i="1"/>
  <c r="S34" i="1"/>
  <c r="R34" i="1"/>
  <c r="T34" i="1"/>
  <c r="V34" i="1"/>
  <c r="B34" i="1"/>
  <c r="M34" i="1"/>
  <c r="D34" i="1"/>
  <c r="O34" i="1"/>
  <c r="Q34" i="1"/>
  <c r="AK34" i="1"/>
  <c r="J35" i="1"/>
  <c r="K35" i="1"/>
  <c r="S35" i="1"/>
  <c r="R35" i="1"/>
  <c r="T35" i="1"/>
  <c r="V35" i="1"/>
  <c r="B35" i="1"/>
  <c r="M35" i="1"/>
  <c r="D35" i="1"/>
  <c r="O35" i="1"/>
  <c r="Q35" i="1"/>
  <c r="AK35" i="1"/>
  <c r="J36" i="1"/>
  <c r="K36" i="1"/>
  <c r="S36" i="1"/>
  <c r="R36" i="1"/>
  <c r="T36" i="1"/>
  <c r="V36" i="1"/>
  <c r="B36" i="1"/>
  <c r="M36" i="1"/>
  <c r="D36" i="1"/>
  <c r="O36" i="1"/>
  <c r="Q36" i="1"/>
  <c r="AK36" i="1"/>
  <c r="J37" i="1"/>
  <c r="K37" i="1"/>
  <c r="S37" i="1"/>
  <c r="R37" i="1"/>
  <c r="T37" i="1"/>
  <c r="V37" i="1"/>
  <c r="B37" i="1"/>
  <c r="M37" i="1"/>
  <c r="D37" i="1"/>
  <c r="O37" i="1"/>
  <c r="Q37" i="1"/>
  <c r="AK37" i="1"/>
  <c r="J38" i="1"/>
  <c r="K38" i="1"/>
  <c r="S38" i="1"/>
  <c r="R38" i="1"/>
  <c r="T38" i="1"/>
  <c r="V38" i="1"/>
  <c r="B38" i="1"/>
  <c r="M38" i="1"/>
  <c r="D38" i="1"/>
  <c r="O38" i="1"/>
  <c r="Q38" i="1"/>
  <c r="AK38" i="1"/>
  <c r="J39" i="1"/>
  <c r="K39" i="1"/>
  <c r="S39" i="1"/>
  <c r="R39" i="1"/>
  <c r="T39" i="1"/>
  <c r="V39" i="1"/>
  <c r="B39" i="1"/>
  <c r="M39" i="1"/>
  <c r="D39" i="1"/>
  <c r="O39" i="1"/>
  <c r="Q39" i="1"/>
  <c r="AK39" i="1"/>
  <c r="J40" i="1"/>
  <c r="K40" i="1"/>
  <c r="S40" i="1"/>
  <c r="R40" i="1"/>
  <c r="T40" i="1"/>
  <c r="V40" i="1"/>
  <c r="B40" i="1"/>
  <c r="M40" i="1"/>
  <c r="D40" i="1"/>
  <c r="O40" i="1"/>
  <c r="Q40" i="1"/>
  <c r="AK40" i="1"/>
  <c r="J41" i="1"/>
  <c r="K41" i="1"/>
  <c r="S41" i="1"/>
  <c r="R41" i="1"/>
  <c r="T41" i="1"/>
  <c r="V41" i="1"/>
  <c r="B41" i="1"/>
  <c r="M41" i="1"/>
  <c r="D41" i="1"/>
  <c r="O41" i="1"/>
  <c r="Q41" i="1"/>
  <c r="AK41" i="1"/>
  <c r="J42" i="1"/>
  <c r="K42" i="1"/>
  <c r="S42" i="1"/>
  <c r="R42" i="1"/>
  <c r="T42" i="1"/>
  <c r="V42" i="1"/>
  <c r="B42" i="1"/>
  <c r="M42" i="1"/>
  <c r="D42" i="1"/>
  <c r="O42" i="1"/>
  <c r="Q42" i="1"/>
  <c r="AK42" i="1"/>
  <c r="J43" i="1"/>
  <c r="K43" i="1"/>
  <c r="S43" i="1"/>
  <c r="R43" i="1"/>
  <c r="T43" i="1"/>
  <c r="V43" i="1"/>
  <c r="B43" i="1"/>
  <c r="M43" i="1"/>
  <c r="D43" i="1"/>
  <c r="O43" i="1"/>
  <c r="Q43" i="1"/>
  <c r="AK43" i="1"/>
  <c r="J44" i="1"/>
  <c r="K44" i="1"/>
  <c r="S44" i="1"/>
  <c r="R44" i="1"/>
  <c r="T44" i="1"/>
  <c r="V44" i="1"/>
  <c r="B44" i="1"/>
  <c r="M44" i="1"/>
  <c r="D44" i="1"/>
  <c r="O44" i="1"/>
  <c r="Q44" i="1"/>
  <c r="AK44" i="1"/>
  <c r="J45" i="1"/>
  <c r="K45" i="1"/>
  <c r="S45" i="1"/>
  <c r="R45" i="1"/>
  <c r="T45" i="1"/>
  <c r="V45" i="1"/>
  <c r="B45" i="1"/>
  <c r="M45" i="1"/>
  <c r="D45" i="1"/>
  <c r="O45" i="1"/>
  <c r="Q45" i="1"/>
  <c r="AK45" i="1"/>
  <c r="J46" i="1"/>
  <c r="K46" i="1"/>
  <c r="S46" i="1"/>
  <c r="R46" i="1"/>
  <c r="T46" i="1"/>
  <c r="V46" i="1"/>
  <c r="B46" i="1"/>
  <c r="M46" i="1"/>
  <c r="D46" i="1"/>
  <c r="O46" i="1"/>
  <c r="Q46" i="1"/>
  <c r="AK46" i="1"/>
  <c r="J47" i="1"/>
  <c r="K47" i="1"/>
  <c r="S47" i="1"/>
  <c r="R47" i="1"/>
  <c r="T47" i="1"/>
  <c r="V47" i="1"/>
  <c r="B47" i="1"/>
  <c r="M47" i="1"/>
  <c r="D47" i="1"/>
  <c r="O47" i="1"/>
  <c r="Q47" i="1"/>
  <c r="AK47" i="1"/>
  <c r="J48" i="1"/>
  <c r="K48" i="1"/>
  <c r="S48" i="1"/>
  <c r="R48" i="1"/>
  <c r="T48" i="1"/>
  <c r="V48" i="1"/>
  <c r="B48" i="1"/>
  <c r="M48" i="1"/>
  <c r="D48" i="1"/>
  <c r="O48" i="1"/>
  <c r="Q48" i="1"/>
  <c r="AK48" i="1"/>
  <c r="J49" i="1"/>
  <c r="K49" i="1"/>
  <c r="S49" i="1"/>
  <c r="R49" i="1"/>
  <c r="T49" i="1"/>
  <c r="V49" i="1"/>
  <c r="B49" i="1"/>
  <c r="M49" i="1"/>
  <c r="D49" i="1"/>
  <c r="O49" i="1"/>
  <c r="Q49" i="1"/>
  <c r="AK49" i="1"/>
  <c r="J50" i="1"/>
  <c r="K50" i="1"/>
  <c r="S50" i="1"/>
  <c r="R50" i="1"/>
  <c r="T50" i="1"/>
  <c r="V50" i="1"/>
  <c r="B50" i="1"/>
  <c r="M50" i="1"/>
  <c r="D50" i="1"/>
  <c r="O50" i="1"/>
  <c r="Q50" i="1"/>
  <c r="AK50" i="1"/>
  <c r="J51" i="1"/>
  <c r="K51" i="1"/>
  <c r="S51" i="1"/>
  <c r="R51" i="1"/>
  <c r="T51" i="1"/>
  <c r="V51" i="1"/>
  <c r="B51" i="1"/>
  <c r="M51" i="1"/>
  <c r="D51" i="1"/>
  <c r="O51" i="1"/>
  <c r="Q51" i="1"/>
  <c r="AK51" i="1"/>
  <c r="J52" i="1"/>
  <c r="K52" i="1"/>
  <c r="S52" i="1"/>
  <c r="R52" i="1"/>
  <c r="T52" i="1"/>
  <c r="V52" i="1"/>
  <c r="B52" i="1"/>
  <c r="M52" i="1"/>
  <c r="D52" i="1"/>
  <c r="O52" i="1"/>
  <c r="Q52" i="1"/>
  <c r="AK52" i="1"/>
  <c r="J53" i="1"/>
  <c r="K53" i="1"/>
  <c r="S53" i="1"/>
  <c r="R53" i="1"/>
  <c r="T53" i="1"/>
  <c r="V53" i="1"/>
  <c r="B53" i="1"/>
  <c r="M53" i="1"/>
  <c r="D53" i="1"/>
  <c r="O53" i="1"/>
  <c r="Q53" i="1"/>
  <c r="AK53" i="1"/>
  <c r="J54" i="1"/>
  <c r="K54" i="1"/>
  <c r="S54" i="1"/>
  <c r="R54" i="1"/>
  <c r="T54" i="1"/>
  <c r="V54" i="1"/>
  <c r="B54" i="1"/>
  <c r="M54" i="1"/>
  <c r="D54" i="1"/>
  <c r="O54" i="1"/>
  <c r="Q54" i="1"/>
  <c r="AK54" i="1"/>
  <c r="J55" i="1"/>
  <c r="K55" i="1"/>
  <c r="S55" i="1"/>
  <c r="R55" i="1"/>
  <c r="T55" i="1"/>
  <c r="V55" i="1"/>
  <c r="B55" i="1"/>
  <c r="M55" i="1"/>
  <c r="D55" i="1"/>
  <c r="O55" i="1"/>
  <c r="Q55" i="1"/>
  <c r="AK55" i="1"/>
  <c r="J56" i="1"/>
  <c r="K56" i="1"/>
  <c r="S56" i="1"/>
  <c r="R56" i="1"/>
  <c r="T56" i="1"/>
  <c r="V56" i="1"/>
  <c r="B56" i="1"/>
  <c r="M56" i="1"/>
  <c r="D56" i="1"/>
  <c r="O56" i="1"/>
  <c r="Q56" i="1"/>
  <c r="AK56" i="1"/>
  <c r="J57" i="1"/>
  <c r="K57" i="1"/>
  <c r="S57" i="1"/>
  <c r="R57" i="1"/>
  <c r="T57" i="1"/>
  <c r="V57" i="1"/>
  <c r="B57" i="1"/>
  <c r="M57" i="1"/>
  <c r="D57" i="1"/>
  <c r="O57" i="1"/>
  <c r="Q57" i="1"/>
  <c r="AK57" i="1"/>
  <c r="J58" i="1"/>
  <c r="K58" i="1"/>
  <c r="S58" i="1"/>
  <c r="R58" i="1"/>
  <c r="T58" i="1"/>
  <c r="V58" i="1"/>
  <c r="B58" i="1"/>
  <c r="M58" i="1"/>
  <c r="D58" i="1"/>
  <c r="O58" i="1"/>
  <c r="Q58" i="1"/>
  <c r="AK58" i="1"/>
  <c r="J59" i="1"/>
  <c r="K59" i="1"/>
  <c r="S59" i="1"/>
  <c r="R59" i="1"/>
  <c r="T59" i="1"/>
  <c r="V59" i="1"/>
  <c r="B59" i="1"/>
  <c r="M59" i="1"/>
  <c r="D59" i="1"/>
  <c r="O59" i="1"/>
  <c r="Q59" i="1"/>
  <c r="AK59" i="1"/>
  <c r="J60" i="1"/>
  <c r="K60" i="1"/>
  <c r="S60" i="1"/>
  <c r="R60" i="1"/>
  <c r="T60" i="1"/>
  <c r="V60" i="1"/>
  <c r="B60" i="1"/>
  <c r="M60" i="1"/>
  <c r="D60" i="1"/>
  <c r="O60" i="1"/>
  <c r="Q60" i="1"/>
  <c r="AK60" i="1"/>
  <c r="J61" i="1"/>
  <c r="K61" i="1"/>
  <c r="S61" i="1"/>
  <c r="R61" i="1"/>
  <c r="T61" i="1"/>
  <c r="V61" i="1"/>
  <c r="B61" i="1"/>
  <c r="M61" i="1"/>
  <c r="D61" i="1"/>
  <c r="O61" i="1"/>
  <c r="Q61" i="1"/>
  <c r="AK61" i="1"/>
  <c r="J62" i="1"/>
  <c r="K62" i="1"/>
  <c r="S62" i="1"/>
  <c r="R62" i="1"/>
  <c r="T62" i="1"/>
  <c r="V62" i="1"/>
  <c r="B62" i="1"/>
  <c r="M62" i="1"/>
  <c r="D62" i="1"/>
  <c r="O62" i="1"/>
  <c r="Q62" i="1"/>
  <c r="AK62" i="1"/>
  <c r="J63" i="1"/>
  <c r="K63" i="1"/>
  <c r="S63" i="1"/>
  <c r="R63" i="1"/>
  <c r="T63" i="1"/>
  <c r="V63" i="1"/>
  <c r="B63" i="1"/>
  <c r="M63" i="1"/>
  <c r="D63" i="1"/>
  <c r="O63" i="1"/>
  <c r="Q63" i="1"/>
  <c r="AK63" i="1"/>
  <c r="J64" i="1"/>
  <c r="K64" i="1"/>
  <c r="S64" i="1"/>
  <c r="R64" i="1"/>
  <c r="T64" i="1"/>
  <c r="V64" i="1"/>
  <c r="B64" i="1"/>
  <c r="M64" i="1"/>
  <c r="D64" i="1"/>
  <c r="O64" i="1"/>
  <c r="Q64" i="1"/>
  <c r="AK64" i="1"/>
  <c r="J65" i="1"/>
  <c r="K65" i="1"/>
  <c r="S65" i="1"/>
  <c r="R65" i="1"/>
  <c r="T65" i="1"/>
  <c r="V65" i="1"/>
  <c r="B65" i="1"/>
  <c r="M65" i="1"/>
  <c r="D65" i="1"/>
  <c r="O65" i="1"/>
  <c r="Q65" i="1"/>
  <c r="AK65" i="1"/>
  <c r="J66" i="1"/>
  <c r="K66" i="1"/>
  <c r="S66" i="1"/>
  <c r="R66" i="1"/>
  <c r="T66" i="1"/>
  <c r="V66" i="1"/>
  <c r="B66" i="1"/>
  <c r="M66" i="1"/>
  <c r="D66" i="1"/>
  <c r="O66" i="1"/>
  <c r="Q66" i="1"/>
  <c r="AK66" i="1"/>
  <c r="J67" i="1"/>
  <c r="K67" i="1"/>
  <c r="S67" i="1"/>
  <c r="R67" i="1"/>
  <c r="T67" i="1"/>
  <c r="V67" i="1"/>
  <c r="B67" i="1"/>
  <c r="M67" i="1"/>
  <c r="D67" i="1"/>
  <c r="O67" i="1"/>
  <c r="Q67" i="1"/>
  <c r="AK67" i="1"/>
  <c r="J68" i="1"/>
  <c r="K68" i="1"/>
  <c r="S68" i="1"/>
  <c r="R68" i="1"/>
  <c r="T68" i="1"/>
  <c r="V68" i="1"/>
  <c r="B68" i="1"/>
  <c r="M68" i="1"/>
  <c r="D68" i="1"/>
  <c r="O68" i="1"/>
  <c r="Q68" i="1"/>
  <c r="AK68" i="1"/>
  <c r="J69" i="1"/>
  <c r="K69" i="1"/>
  <c r="S69" i="1"/>
  <c r="R69" i="1"/>
  <c r="T69" i="1"/>
  <c r="V69" i="1"/>
  <c r="B69" i="1"/>
  <c r="M69" i="1"/>
  <c r="D69" i="1"/>
  <c r="O69" i="1"/>
  <c r="Q69" i="1"/>
  <c r="AK69" i="1"/>
  <c r="J70" i="1"/>
  <c r="K70" i="1"/>
  <c r="S70" i="1"/>
  <c r="R70" i="1"/>
  <c r="T70" i="1"/>
  <c r="V70" i="1"/>
  <c r="B70" i="1"/>
  <c r="M70" i="1"/>
  <c r="D70" i="1"/>
  <c r="O70" i="1"/>
  <c r="Q70" i="1"/>
  <c r="AK70" i="1"/>
  <c r="J71" i="1"/>
  <c r="K71" i="1"/>
  <c r="S71" i="1"/>
  <c r="R71" i="1"/>
  <c r="T71" i="1"/>
  <c r="V71" i="1"/>
  <c r="B71" i="1"/>
  <c r="M71" i="1"/>
  <c r="D71" i="1"/>
  <c r="O71" i="1"/>
  <c r="Q71" i="1"/>
  <c r="AK71" i="1"/>
  <c r="J72" i="1"/>
  <c r="K72" i="1"/>
  <c r="S72" i="1"/>
  <c r="R72" i="1"/>
  <c r="T72" i="1"/>
  <c r="V72" i="1"/>
  <c r="B72" i="1"/>
  <c r="M72" i="1"/>
  <c r="D72" i="1"/>
  <c r="O72" i="1"/>
  <c r="Q72" i="1"/>
  <c r="AK72" i="1"/>
  <c r="J73" i="1"/>
  <c r="K73" i="1"/>
  <c r="S73" i="1"/>
  <c r="R73" i="1"/>
  <c r="T73" i="1"/>
  <c r="V73" i="1"/>
  <c r="B73" i="1"/>
  <c r="M73" i="1"/>
  <c r="D73" i="1"/>
  <c r="O73" i="1"/>
  <c r="Q73" i="1"/>
  <c r="AK73" i="1"/>
  <c r="J74" i="1"/>
  <c r="K74" i="1"/>
  <c r="S74" i="1"/>
  <c r="R74" i="1"/>
  <c r="T74" i="1"/>
  <c r="V74" i="1"/>
  <c r="B74" i="1"/>
  <c r="M74" i="1"/>
  <c r="D74" i="1"/>
  <c r="O74" i="1"/>
  <c r="Q74" i="1"/>
  <c r="AK74" i="1"/>
  <c r="J75" i="1"/>
  <c r="K75" i="1"/>
  <c r="S75" i="1"/>
  <c r="R75" i="1"/>
  <c r="T75" i="1"/>
  <c r="V75" i="1"/>
  <c r="B75" i="1"/>
  <c r="M75" i="1"/>
  <c r="D75" i="1"/>
  <c r="O75" i="1"/>
  <c r="Q75" i="1"/>
  <c r="AK75" i="1"/>
  <c r="J76" i="1"/>
  <c r="K76" i="1"/>
  <c r="S76" i="1"/>
  <c r="R76" i="1"/>
  <c r="T76" i="1"/>
  <c r="V76" i="1"/>
  <c r="B76" i="1"/>
  <c r="M76" i="1"/>
  <c r="D76" i="1"/>
  <c r="O76" i="1"/>
  <c r="Q76" i="1"/>
  <c r="AK76" i="1"/>
  <c r="J77" i="1"/>
  <c r="K77" i="1"/>
  <c r="S77" i="1"/>
  <c r="R77" i="1"/>
  <c r="T77" i="1"/>
  <c r="V77" i="1"/>
  <c r="B77" i="1"/>
  <c r="M77" i="1"/>
  <c r="D77" i="1"/>
  <c r="O77" i="1"/>
  <c r="Q77" i="1"/>
  <c r="AK77" i="1"/>
  <c r="J78" i="1"/>
  <c r="K78" i="1"/>
  <c r="S78" i="1"/>
  <c r="R78" i="1"/>
  <c r="T78" i="1"/>
  <c r="V78" i="1"/>
  <c r="B78" i="1"/>
  <c r="M78" i="1"/>
  <c r="D78" i="1"/>
  <c r="O78" i="1"/>
  <c r="Q78" i="1"/>
  <c r="AK78" i="1"/>
  <c r="J79" i="1"/>
  <c r="K79" i="1"/>
  <c r="S79" i="1"/>
  <c r="R79" i="1"/>
  <c r="T79" i="1"/>
  <c r="V79" i="1"/>
  <c r="B79" i="1"/>
  <c r="M79" i="1"/>
  <c r="D79" i="1"/>
  <c r="O79" i="1"/>
  <c r="Q79" i="1"/>
  <c r="AK79" i="1"/>
  <c r="J80" i="1"/>
  <c r="K80" i="1"/>
  <c r="S80" i="1"/>
  <c r="R80" i="1"/>
  <c r="T80" i="1"/>
  <c r="V80" i="1"/>
  <c r="B80" i="1"/>
  <c r="M80" i="1"/>
  <c r="D80" i="1"/>
  <c r="O80" i="1"/>
  <c r="Q80" i="1"/>
  <c r="AK80" i="1"/>
  <c r="J81" i="1"/>
  <c r="K81" i="1"/>
  <c r="S81" i="1"/>
  <c r="R81" i="1"/>
  <c r="T81" i="1"/>
  <c r="V81" i="1"/>
  <c r="B81" i="1"/>
  <c r="M81" i="1"/>
  <c r="D81" i="1"/>
  <c r="O81" i="1"/>
  <c r="Q81" i="1"/>
  <c r="AK81" i="1"/>
  <c r="J82" i="1"/>
  <c r="K82" i="1"/>
  <c r="S82" i="1"/>
  <c r="R82" i="1"/>
  <c r="T82" i="1"/>
  <c r="V82" i="1"/>
  <c r="B82" i="1"/>
  <c r="M82" i="1"/>
  <c r="D82" i="1"/>
  <c r="O82" i="1"/>
  <c r="Q82" i="1"/>
  <c r="AK82" i="1"/>
  <c r="J83" i="1"/>
  <c r="K83" i="1"/>
  <c r="S83" i="1"/>
  <c r="R83" i="1"/>
  <c r="T83" i="1"/>
  <c r="V83" i="1"/>
  <c r="B83" i="1"/>
  <c r="M83" i="1"/>
  <c r="D83" i="1"/>
  <c r="O83" i="1"/>
  <c r="Q83" i="1"/>
  <c r="AK83" i="1"/>
  <c r="J84" i="1"/>
  <c r="K84" i="1"/>
  <c r="S84" i="1"/>
  <c r="R84" i="1"/>
  <c r="T84" i="1"/>
  <c r="V84" i="1"/>
  <c r="B84" i="1"/>
  <c r="M84" i="1"/>
  <c r="D84" i="1"/>
  <c r="O84" i="1"/>
  <c r="Q84" i="1"/>
  <c r="AK84" i="1"/>
  <c r="J85" i="1"/>
  <c r="K85" i="1"/>
  <c r="S85" i="1"/>
  <c r="R85" i="1"/>
  <c r="T85" i="1"/>
  <c r="V85" i="1"/>
  <c r="B85" i="1"/>
  <c r="M85" i="1"/>
  <c r="D85" i="1"/>
  <c r="O85" i="1"/>
  <c r="Q85" i="1"/>
  <c r="AK85" i="1"/>
  <c r="J86" i="1"/>
  <c r="K86" i="1"/>
  <c r="S86" i="1"/>
  <c r="R86" i="1"/>
  <c r="T86" i="1"/>
  <c r="V86" i="1"/>
  <c r="B86" i="1"/>
  <c r="M86" i="1"/>
  <c r="D86" i="1"/>
  <c r="O86" i="1"/>
  <c r="Q86" i="1"/>
  <c r="AK86" i="1"/>
  <c r="J87" i="1"/>
  <c r="K87" i="1"/>
  <c r="S87" i="1"/>
  <c r="R87" i="1"/>
  <c r="T87" i="1"/>
  <c r="V87" i="1"/>
  <c r="B87" i="1"/>
  <c r="M87" i="1"/>
  <c r="D87" i="1"/>
  <c r="O87" i="1"/>
  <c r="Q87" i="1"/>
  <c r="AK87" i="1"/>
  <c r="J88" i="1"/>
  <c r="K88" i="1"/>
  <c r="S88" i="1"/>
  <c r="R88" i="1"/>
  <c r="T88" i="1"/>
  <c r="V88" i="1"/>
  <c r="B88" i="1"/>
  <c r="M88" i="1"/>
  <c r="D88" i="1"/>
  <c r="O88" i="1"/>
  <c r="Q88" i="1"/>
  <c r="AK88" i="1"/>
  <c r="J89" i="1"/>
  <c r="K89" i="1"/>
  <c r="S89" i="1"/>
  <c r="R89" i="1"/>
  <c r="T89" i="1"/>
  <c r="V89" i="1"/>
  <c r="B89" i="1"/>
  <c r="M89" i="1"/>
  <c r="D89" i="1"/>
  <c r="O89" i="1"/>
  <c r="Q89" i="1"/>
  <c r="AK89" i="1"/>
  <c r="J90" i="1"/>
  <c r="K90" i="1"/>
  <c r="S90" i="1"/>
  <c r="R90" i="1"/>
  <c r="T90" i="1"/>
  <c r="V90" i="1"/>
  <c r="B90" i="1"/>
  <c r="M90" i="1"/>
  <c r="D90" i="1"/>
  <c r="O90" i="1"/>
  <c r="Q90" i="1"/>
  <c r="AK90" i="1"/>
  <c r="J91" i="1"/>
  <c r="K91" i="1"/>
  <c r="S91" i="1"/>
  <c r="R91" i="1"/>
  <c r="T91" i="1"/>
  <c r="V91" i="1"/>
  <c r="B91" i="1"/>
  <c r="M91" i="1"/>
  <c r="D91" i="1"/>
  <c r="O91" i="1"/>
  <c r="Q91" i="1"/>
  <c r="AK91" i="1"/>
  <c r="J92" i="1"/>
  <c r="K92" i="1"/>
  <c r="S92" i="1"/>
  <c r="R92" i="1"/>
  <c r="T92" i="1"/>
  <c r="V92" i="1"/>
  <c r="B92" i="1"/>
  <c r="M92" i="1"/>
  <c r="D92" i="1"/>
  <c r="O92" i="1"/>
  <c r="Q92" i="1"/>
  <c r="AK92" i="1"/>
  <c r="J93" i="1"/>
  <c r="K93" i="1"/>
  <c r="S93" i="1"/>
  <c r="R93" i="1"/>
  <c r="T93" i="1"/>
  <c r="V93" i="1"/>
  <c r="B93" i="1"/>
  <c r="M93" i="1"/>
  <c r="D93" i="1"/>
  <c r="O93" i="1"/>
  <c r="Q93" i="1"/>
  <c r="AK93" i="1"/>
  <c r="J94" i="1"/>
  <c r="K94" i="1"/>
  <c r="S94" i="1"/>
  <c r="R94" i="1"/>
  <c r="T94" i="1"/>
  <c r="V94" i="1"/>
  <c r="B94" i="1"/>
  <c r="M94" i="1"/>
  <c r="D94" i="1"/>
  <c r="O94" i="1"/>
  <c r="Q94" i="1"/>
  <c r="AK94" i="1"/>
  <c r="J95" i="1"/>
  <c r="K95" i="1"/>
  <c r="S95" i="1"/>
  <c r="R95" i="1"/>
  <c r="T95" i="1"/>
  <c r="V95" i="1"/>
  <c r="B95" i="1"/>
  <c r="M95" i="1"/>
  <c r="D95" i="1"/>
  <c r="O95" i="1"/>
  <c r="Q95" i="1"/>
  <c r="AK95" i="1"/>
  <c r="J96" i="1"/>
  <c r="K96" i="1"/>
  <c r="S96" i="1"/>
  <c r="R96" i="1"/>
  <c r="T96" i="1"/>
  <c r="V96" i="1"/>
  <c r="B96" i="1"/>
  <c r="M96" i="1"/>
  <c r="D96" i="1"/>
  <c r="O96" i="1"/>
  <c r="Q96" i="1"/>
  <c r="AK96" i="1"/>
  <c r="J97" i="1"/>
  <c r="K97" i="1"/>
  <c r="S97" i="1"/>
  <c r="R97" i="1"/>
  <c r="T97" i="1"/>
  <c r="V97" i="1"/>
  <c r="B97" i="1"/>
  <c r="M97" i="1"/>
  <c r="D97" i="1"/>
  <c r="O97" i="1"/>
  <c r="Q97" i="1"/>
  <c r="AK97" i="1"/>
  <c r="J98" i="1"/>
  <c r="K98" i="1"/>
  <c r="S98" i="1"/>
  <c r="R98" i="1"/>
  <c r="T98" i="1"/>
  <c r="V98" i="1"/>
  <c r="B98" i="1"/>
  <c r="M98" i="1"/>
  <c r="D98" i="1"/>
  <c r="O98" i="1"/>
  <c r="Q98" i="1"/>
  <c r="AK98" i="1"/>
  <c r="J99" i="1"/>
  <c r="K99" i="1"/>
  <c r="S99" i="1"/>
  <c r="R99" i="1"/>
  <c r="T99" i="1"/>
  <c r="V99" i="1"/>
  <c r="B99" i="1"/>
  <c r="M99" i="1"/>
  <c r="D99" i="1"/>
  <c r="O99" i="1"/>
  <c r="Q99" i="1"/>
  <c r="AK99" i="1"/>
  <c r="J100" i="1"/>
  <c r="K100" i="1"/>
  <c r="S100" i="1"/>
  <c r="R100" i="1"/>
  <c r="T100" i="1"/>
  <c r="V100" i="1"/>
  <c r="B100" i="1"/>
  <c r="M100" i="1"/>
  <c r="D100" i="1"/>
  <c r="O100" i="1"/>
  <c r="Q100" i="1"/>
  <c r="AK100" i="1"/>
  <c r="J101" i="1"/>
  <c r="K101" i="1"/>
  <c r="S101" i="1"/>
  <c r="R101" i="1"/>
  <c r="T101" i="1"/>
  <c r="V101" i="1"/>
  <c r="B101" i="1"/>
  <c r="M101" i="1"/>
  <c r="D101" i="1"/>
  <c r="O101" i="1"/>
  <c r="Q101" i="1"/>
  <c r="AK101" i="1"/>
  <c r="J102" i="1"/>
  <c r="K102" i="1"/>
  <c r="S102" i="1"/>
  <c r="R102" i="1"/>
  <c r="T102" i="1"/>
  <c r="V102" i="1"/>
  <c r="B102" i="1"/>
  <c r="M102" i="1"/>
  <c r="D102" i="1"/>
  <c r="O102" i="1"/>
  <c r="Q102" i="1"/>
  <c r="AK102" i="1"/>
  <c r="J103" i="1"/>
  <c r="K103" i="1"/>
  <c r="S103" i="1"/>
  <c r="R103" i="1"/>
  <c r="T103" i="1"/>
  <c r="V103" i="1"/>
  <c r="B103" i="1"/>
  <c r="M103" i="1"/>
  <c r="D103" i="1"/>
  <c r="O103" i="1"/>
  <c r="Q103" i="1"/>
  <c r="AK103" i="1"/>
  <c r="J104" i="1"/>
  <c r="K104" i="1"/>
  <c r="S104" i="1"/>
  <c r="R104" i="1"/>
  <c r="T104" i="1"/>
  <c r="V104" i="1"/>
  <c r="B104" i="1"/>
  <c r="M104" i="1"/>
  <c r="D104" i="1"/>
  <c r="O104" i="1"/>
  <c r="Q104" i="1"/>
  <c r="AK104" i="1"/>
  <c r="J105" i="1"/>
  <c r="K105" i="1"/>
  <c r="S105" i="1"/>
  <c r="R105" i="1"/>
  <c r="T105" i="1"/>
  <c r="V105" i="1"/>
  <c r="B105" i="1"/>
  <c r="M105" i="1"/>
  <c r="D105" i="1"/>
  <c r="O105" i="1"/>
  <c r="Q105" i="1"/>
  <c r="AK105" i="1"/>
  <c r="J106" i="1"/>
  <c r="K106" i="1"/>
  <c r="S106" i="1"/>
  <c r="R106" i="1"/>
  <c r="T106" i="1"/>
  <c r="V106" i="1"/>
  <c r="B106" i="1"/>
  <c r="M106" i="1"/>
  <c r="D106" i="1"/>
  <c r="O106" i="1"/>
  <c r="Q106" i="1"/>
  <c r="AK106" i="1"/>
  <c r="J107" i="1"/>
  <c r="K107" i="1"/>
  <c r="S107" i="1"/>
  <c r="R107" i="1"/>
  <c r="T107" i="1"/>
  <c r="V107" i="1"/>
  <c r="B107" i="1"/>
  <c r="M107" i="1"/>
  <c r="D107" i="1"/>
  <c r="O107" i="1"/>
  <c r="Q107" i="1"/>
  <c r="AK107" i="1"/>
  <c r="J108" i="1"/>
  <c r="K108" i="1"/>
  <c r="S108" i="1"/>
  <c r="R108" i="1"/>
  <c r="T108" i="1"/>
  <c r="V108" i="1"/>
  <c r="B108" i="1"/>
  <c r="M108" i="1"/>
  <c r="D108" i="1"/>
  <c r="O108" i="1"/>
  <c r="Q108" i="1"/>
  <c r="AK108" i="1"/>
  <c r="J109" i="1"/>
  <c r="K109" i="1"/>
  <c r="S109" i="1"/>
  <c r="R109" i="1"/>
  <c r="T109" i="1"/>
  <c r="V109" i="1"/>
  <c r="B109" i="1"/>
  <c r="M109" i="1"/>
  <c r="D109" i="1"/>
  <c r="O109" i="1"/>
  <c r="Q109" i="1"/>
  <c r="AK109" i="1"/>
  <c r="J110" i="1"/>
  <c r="K110" i="1"/>
  <c r="S110" i="1"/>
  <c r="R110" i="1"/>
  <c r="T110" i="1"/>
  <c r="V110" i="1"/>
  <c r="B110" i="1"/>
  <c r="M110" i="1"/>
  <c r="D110" i="1"/>
  <c r="O110" i="1"/>
  <c r="Q110" i="1"/>
  <c r="AK110" i="1"/>
  <c r="J111" i="1"/>
  <c r="K111" i="1"/>
  <c r="S111" i="1"/>
  <c r="R111" i="1"/>
  <c r="T111" i="1"/>
  <c r="V111" i="1"/>
  <c r="B111" i="1"/>
  <c r="M111" i="1"/>
  <c r="D111" i="1"/>
  <c r="O111" i="1"/>
  <c r="Q111" i="1"/>
  <c r="AK111" i="1"/>
  <c r="J112" i="1"/>
  <c r="K112" i="1"/>
  <c r="S112" i="1"/>
  <c r="R112" i="1"/>
  <c r="T112" i="1"/>
  <c r="V112" i="1"/>
  <c r="B112" i="1"/>
  <c r="M112" i="1"/>
  <c r="D112" i="1"/>
  <c r="O112" i="1"/>
  <c r="Q112" i="1"/>
  <c r="AK112" i="1"/>
  <c r="J113" i="1"/>
  <c r="K113" i="1"/>
  <c r="S113" i="1"/>
  <c r="R113" i="1"/>
  <c r="T113" i="1"/>
  <c r="V113" i="1"/>
  <c r="B113" i="1"/>
  <c r="M113" i="1"/>
  <c r="D113" i="1"/>
  <c r="O113" i="1"/>
  <c r="Q113" i="1"/>
  <c r="AK113" i="1"/>
  <c r="J114" i="1"/>
  <c r="K114" i="1"/>
  <c r="S114" i="1"/>
  <c r="R114" i="1"/>
  <c r="T114" i="1"/>
  <c r="V114" i="1"/>
  <c r="B114" i="1"/>
  <c r="M114" i="1"/>
  <c r="D114" i="1"/>
  <c r="O114" i="1"/>
  <c r="Q114" i="1"/>
  <c r="AK114" i="1"/>
  <c r="J115" i="1"/>
  <c r="K115" i="1"/>
  <c r="S115" i="1"/>
  <c r="R115" i="1"/>
  <c r="T115" i="1"/>
  <c r="V115" i="1"/>
  <c r="B115" i="1"/>
  <c r="M115" i="1"/>
  <c r="D115" i="1"/>
  <c r="O115" i="1"/>
  <c r="Q115" i="1"/>
  <c r="AK115" i="1"/>
  <c r="J116" i="1"/>
  <c r="K116" i="1"/>
  <c r="S116" i="1"/>
  <c r="R116" i="1"/>
  <c r="T116" i="1"/>
  <c r="V116" i="1"/>
  <c r="B116" i="1"/>
  <c r="M116" i="1"/>
  <c r="D116" i="1"/>
  <c r="O116" i="1"/>
  <c r="Q116" i="1"/>
  <c r="AK116" i="1"/>
  <c r="J117" i="1"/>
  <c r="K117" i="1"/>
  <c r="S117" i="1"/>
  <c r="R117" i="1"/>
  <c r="T117" i="1"/>
  <c r="V117" i="1"/>
  <c r="B117" i="1"/>
  <c r="M117" i="1"/>
  <c r="D117" i="1"/>
  <c r="O117" i="1"/>
  <c r="Q117" i="1"/>
  <c r="AK117" i="1"/>
  <c r="J118" i="1"/>
  <c r="K118" i="1"/>
  <c r="S118" i="1"/>
  <c r="R118" i="1"/>
  <c r="T118" i="1"/>
  <c r="V118" i="1"/>
  <c r="B118" i="1"/>
  <c r="M118" i="1"/>
  <c r="D118" i="1"/>
  <c r="O118" i="1"/>
  <c r="Q118" i="1"/>
  <c r="AK118" i="1"/>
  <c r="J119" i="1"/>
  <c r="K119" i="1"/>
  <c r="S119" i="1"/>
  <c r="R119" i="1"/>
  <c r="T119" i="1"/>
  <c r="V119" i="1"/>
  <c r="B119" i="1"/>
  <c r="M119" i="1"/>
  <c r="D119" i="1"/>
  <c r="O119" i="1"/>
  <c r="Q119" i="1"/>
  <c r="AK119" i="1"/>
  <c r="J120" i="1"/>
  <c r="K120" i="1"/>
  <c r="S120" i="1"/>
  <c r="R120" i="1"/>
  <c r="T120" i="1"/>
  <c r="V120" i="1"/>
  <c r="B120" i="1"/>
  <c r="M120" i="1"/>
  <c r="D120" i="1"/>
  <c r="O120" i="1"/>
  <c r="Q120" i="1"/>
  <c r="AK120" i="1"/>
  <c r="J121" i="1"/>
  <c r="K121" i="1"/>
  <c r="S121" i="1"/>
  <c r="R121" i="1"/>
  <c r="T121" i="1"/>
  <c r="V121" i="1"/>
  <c r="B121" i="1"/>
  <c r="M121" i="1"/>
  <c r="D121" i="1"/>
  <c r="O121" i="1"/>
  <c r="Q121" i="1"/>
  <c r="AK121" i="1"/>
  <c r="J122" i="1"/>
  <c r="K122" i="1"/>
  <c r="S122" i="1"/>
  <c r="R122" i="1"/>
  <c r="T122" i="1"/>
  <c r="V122" i="1"/>
  <c r="B122" i="1"/>
  <c r="M122" i="1"/>
  <c r="D122" i="1"/>
  <c r="O122" i="1"/>
  <c r="Q122" i="1"/>
  <c r="AK122" i="1"/>
  <c r="J123" i="1"/>
  <c r="K123" i="1"/>
  <c r="S123" i="1"/>
  <c r="R123" i="1"/>
  <c r="T123" i="1"/>
  <c r="V123" i="1"/>
  <c r="B123" i="1"/>
  <c r="M123" i="1"/>
  <c r="D123" i="1"/>
  <c r="O123" i="1"/>
  <c r="Q123" i="1"/>
  <c r="AK123" i="1"/>
  <c r="J124" i="1"/>
  <c r="K124" i="1"/>
  <c r="S124" i="1"/>
  <c r="R124" i="1"/>
  <c r="T124" i="1"/>
  <c r="V124" i="1"/>
  <c r="B124" i="1"/>
  <c r="M124" i="1"/>
  <c r="D124" i="1"/>
  <c r="O124" i="1"/>
  <c r="Q124" i="1"/>
  <c r="AK124" i="1"/>
  <c r="J125" i="1"/>
  <c r="K125" i="1"/>
  <c r="S125" i="1"/>
  <c r="R125" i="1"/>
  <c r="T125" i="1"/>
  <c r="V125" i="1"/>
  <c r="B125" i="1"/>
  <c r="M125" i="1"/>
  <c r="D125" i="1"/>
  <c r="O125" i="1"/>
  <c r="Q125" i="1"/>
  <c r="AK125" i="1"/>
  <c r="J126" i="1"/>
  <c r="K126" i="1"/>
  <c r="S126" i="1"/>
  <c r="R126" i="1"/>
  <c r="T126" i="1"/>
  <c r="V126" i="1"/>
  <c r="B126" i="1"/>
  <c r="M126" i="1"/>
  <c r="D126" i="1"/>
  <c r="O126" i="1"/>
  <c r="Q126" i="1"/>
  <c r="AK126" i="1"/>
  <c r="J127" i="1"/>
  <c r="K127" i="1"/>
  <c r="S127" i="1"/>
  <c r="R127" i="1"/>
  <c r="T127" i="1"/>
  <c r="V127" i="1"/>
  <c r="B127" i="1"/>
  <c r="M127" i="1"/>
  <c r="D127" i="1"/>
  <c r="O127" i="1"/>
  <c r="Q127" i="1"/>
  <c r="AK127" i="1"/>
  <c r="J128" i="1"/>
  <c r="K128" i="1"/>
  <c r="S128" i="1"/>
  <c r="R128" i="1"/>
  <c r="T128" i="1"/>
  <c r="V128" i="1"/>
  <c r="B128" i="1"/>
  <c r="M128" i="1"/>
  <c r="D128" i="1"/>
  <c r="O128" i="1"/>
  <c r="Q128" i="1"/>
  <c r="AK128" i="1"/>
  <c r="J129" i="1"/>
  <c r="K129" i="1"/>
  <c r="S129" i="1"/>
  <c r="R129" i="1"/>
  <c r="T129" i="1"/>
  <c r="V129" i="1"/>
  <c r="B129" i="1"/>
  <c r="M129" i="1"/>
  <c r="D129" i="1"/>
  <c r="O129" i="1"/>
  <c r="Q129" i="1"/>
  <c r="AK129" i="1"/>
  <c r="J130" i="1"/>
  <c r="K130" i="1"/>
  <c r="S130" i="1"/>
  <c r="R130" i="1"/>
  <c r="T130" i="1"/>
  <c r="V130" i="1"/>
  <c r="B130" i="1"/>
  <c r="M130" i="1"/>
  <c r="D130" i="1"/>
  <c r="O130" i="1"/>
  <c r="Q130" i="1"/>
  <c r="AK130" i="1"/>
  <c r="J131" i="1"/>
  <c r="K131" i="1"/>
  <c r="S131" i="1"/>
  <c r="R131" i="1"/>
  <c r="T131" i="1"/>
  <c r="V131" i="1"/>
  <c r="B131" i="1"/>
  <c r="M131" i="1"/>
  <c r="D131" i="1"/>
  <c r="O131" i="1"/>
  <c r="Q131" i="1"/>
  <c r="AK131" i="1"/>
  <c r="J132" i="1"/>
  <c r="K132" i="1"/>
  <c r="S132" i="1"/>
  <c r="R132" i="1"/>
  <c r="T132" i="1"/>
  <c r="V132" i="1"/>
  <c r="B132" i="1"/>
  <c r="M132" i="1"/>
  <c r="D132" i="1"/>
  <c r="O132" i="1"/>
  <c r="Q132" i="1"/>
  <c r="AK132" i="1"/>
  <c r="J133" i="1"/>
  <c r="K133" i="1"/>
  <c r="S133" i="1"/>
  <c r="R133" i="1"/>
  <c r="T133" i="1"/>
  <c r="V133" i="1"/>
  <c r="B133" i="1"/>
  <c r="M133" i="1"/>
  <c r="D133" i="1"/>
  <c r="O133" i="1"/>
  <c r="Q133" i="1"/>
  <c r="AK133" i="1"/>
  <c r="J134" i="1"/>
  <c r="K134" i="1"/>
  <c r="S134" i="1"/>
  <c r="R134" i="1"/>
  <c r="T134" i="1"/>
  <c r="V134" i="1"/>
  <c r="B134" i="1"/>
  <c r="M134" i="1"/>
  <c r="D134" i="1"/>
  <c r="O134" i="1"/>
  <c r="Q134" i="1"/>
  <c r="AK134" i="1"/>
  <c r="J135" i="1"/>
  <c r="K135" i="1"/>
  <c r="S135" i="1"/>
  <c r="R135" i="1"/>
  <c r="T135" i="1"/>
  <c r="V135" i="1"/>
  <c r="B135" i="1"/>
  <c r="M135" i="1"/>
  <c r="D135" i="1"/>
  <c r="O135" i="1"/>
  <c r="Q135" i="1"/>
  <c r="AK135" i="1"/>
  <c r="J136" i="1"/>
  <c r="K136" i="1"/>
  <c r="S136" i="1"/>
  <c r="R136" i="1"/>
  <c r="T136" i="1"/>
  <c r="V136" i="1"/>
  <c r="B136" i="1"/>
  <c r="M136" i="1"/>
  <c r="D136" i="1"/>
  <c r="O136" i="1"/>
  <c r="Q136" i="1"/>
  <c r="AK136" i="1"/>
  <c r="J137" i="1"/>
  <c r="K137" i="1"/>
  <c r="S137" i="1"/>
  <c r="R137" i="1"/>
  <c r="T137" i="1"/>
  <c r="V137" i="1"/>
  <c r="B137" i="1"/>
  <c r="M137" i="1"/>
  <c r="D137" i="1"/>
  <c r="O137" i="1"/>
  <c r="Q137" i="1"/>
  <c r="AK137" i="1"/>
  <c r="J138" i="1"/>
  <c r="K138" i="1"/>
  <c r="S138" i="1"/>
  <c r="R138" i="1"/>
  <c r="T138" i="1"/>
  <c r="V138" i="1"/>
  <c r="B138" i="1"/>
  <c r="M138" i="1"/>
  <c r="D138" i="1"/>
  <c r="O138" i="1"/>
  <c r="Q138" i="1"/>
  <c r="AK138" i="1"/>
  <c r="J139" i="1"/>
  <c r="K139" i="1"/>
  <c r="S139" i="1"/>
  <c r="R139" i="1"/>
  <c r="T139" i="1"/>
  <c r="V139" i="1"/>
  <c r="B139" i="1"/>
  <c r="M139" i="1"/>
  <c r="D139" i="1"/>
  <c r="O139" i="1"/>
  <c r="Q139" i="1"/>
  <c r="AK139" i="1"/>
  <c r="J140" i="1"/>
  <c r="K140" i="1"/>
  <c r="S140" i="1"/>
  <c r="R140" i="1"/>
  <c r="T140" i="1"/>
  <c r="V140" i="1"/>
  <c r="B140" i="1"/>
  <c r="M140" i="1"/>
  <c r="D140" i="1"/>
  <c r="O140" i="1"/>
  <c r="Q140" i="1"/>
  <c r="AK140" i="1"/>
  <c r="J141" i="1"/>
  <c r="K141" i="1"/>
  <c r="S141" i="1"/>
  <c r="R141" i="1"/>
  <c r="T141" i="1"/>
  <c r="V141" i="1"/>
  <c r="B141" i="1"/>
  <c r="M141" i="1"/>
  <c r="D141" i="1"/>
  <c r="O141" i="1"/>
  <c r="Q141" i="1"/>
  <c r="AK141" i="1"/>
  <c r="J142" i="1"/>
  <c r="K142" i="1"/>
  <c r="S142" i="1"/>
  <c r="R142" i="1"/>
  <c r="T142" i="1"/>
  <c r="V142" i="1"/>
  <c r="B142" i="1"/>
  <c r="M142" i="1"/>
  <c r="D142" i="1"/>
  <c r="O142" i="1"/>
  <c r="Q142" i="1"/>
  <c r="AK142" i="1"/>
  <c r="J143" i="1"/>
  <c r="K143" i="1"/>
  <c r="S143" i="1"/>
  <c r="R143" i="1"/>
  <c r="T143" i="1"/>
  <c r="V143" i="1"/>
  <c r="B143" i="1"/>
  <c r="M143" i="1"/>
  <c r="D143" i="1"/>
  <c r="O143" i="1"/>
  <c r="Q143" i="1"/>
  <c r="AK143" i="1"/>
  <c r="J144" i="1"/>
  <c r="K144" i="1"/>
  <c r="S144" i="1"/>
  <c r="R144" i="1"/>
  <c r="T144" i="1"/>
  <c r="V144" i="1"/>
  <c r="B144" i="1"/>
  <c r="M144" i="1"/>
  <c r="D144" i="1"/>
  <c r="O144" i="1"/>
  <c r="Q144" i="1"/>
  <c r="AK144" i="1"/>
  <c r="J145" i="1"/>
  <c r="K145" i="1"/>
  <c r="S145" i="1"/>
  <c r="R145" i="1"/>
  <c r="T145" i="1"/>
  <c r="V145" i="1"/>
  <c r="B145" i="1"/>
  <c r="M145" i="1"/>
  <c r="D145" i="1"/>
  <c r="O145" i="1"/>
  <c r="Q145" i="1"/>
  <c r="AK145" i="1"/>
  <c r="J146" i="1"/>
  <c r="K146" i="1"/>
  <c r="S146" i="1"/>
  <c r="R146" i="1"/>
  <c r="T146" i="1"/>
  <c r="V146" i="1"/>
  <c r="B146" i="1"/>
  <c r="M146" i="1"/>
  <c r="D146" i="1"/>
  <c r="O146" i="1"/>
  <c r="Q146" i="1"/>
  <c r="AK146" i="1"/>
  <c r="J147" i="1"/>
  <c r="K147" i="1"/>
  <c r="S147" i="1"/>
  <c r="R147" i="1"/>
  <c r="T147" i="1"/>
  <c r="V147" i="1"/>
  <c r="B147" i="1"/>
  <c r="M147" i="1"/>
  <c r="D147" i="1"/>
  <c r="O147" i="1"/>
  <c r="Q147" i="1"/>
  <c r="AK147" i="1"/>
  <c r="J148" i="1"/>
  <c r="K148" i="1"/>
  <c r="S148" i="1"/>
  <c r="R148" i="1"/>
  <c r="T148" i="1"/>
  <c r="V148" i="1"/>
  <c r="B148" i="1"/>
  <c r="M148" i="1"/>
  <c r="D148" i="1"/>
  <c r="O148" i="1"/>
  <c r="Q148" i="1"/>
  <c r="AK148" i="1"/>
  <c r="J149" i="1"/>
  <c r="K149" i="1"/>
  <c r="S149" i="1"/>
  <c r="R149" i="1"/>
  <c r="T149" i="1"/>
  <c r="V149" i="1"/>
  <c r="B149" i="1"/>
  <c r="M149" i="1"/>
  <c r="D149" i="1"/>
  <c r="O149" i="1"/>
  <c r="Q149" i="1"/>
  <c r="AK149" i="1"/>
  <c r="J150" i="1"/>
  <c r="K150" i="1"/>
  <c r="S150" i="1"/>
  <c r="R150" i="1"/>
  <c r="T150" i="1"/>
  <c r="V150" i="1"/>
  <c r="B150" i="1"/>
  <c r="M150" i="1"/>
  <c r="D150" i="1"/>
  <c r="O150" i="1"/>
  <c r="Q150" i="1"/>
  <c r="AK150" i="1"/>
  <c r="J151" i="1"/>
  <c r="K151" i="1"/>
  <c r="S151" i="1"/>
  <c r="R151" i="1"/>
  <c r="T151" i="1"/>
  <c r="V151" i="1"/>
  <c r="B151" i="1"/>
  <c r="M151" i="1"/>
  <c r="D151" i="1"/>
  <c r="O151" i="1"/>
  <c r="Q151" i="1"/>
  <c r="AK151" i="1"/>
  <c r="J152" i="1"/>
  <c r="K152" i="1"/>
  <c r="S152" i="1"/>
  <c r="R152" i="1"/>
  <c r="T152" i="1"/>
  <c r="V152" i="1"/>
  <c r="B152" i="1"/>
  <c r="M152" i="1"/>
  <c r="D152" i="1"/>
  <c r="O152" i="1"/>
  <c r="Q152" i="1"/>
  <c r="AK152" i="1"/>
  <c r="J153" i="1"/>
  <c r="K153" i="1"/>
  <c r="S153" i="1"/>
  <c r="R153" i="1"/>
  <c r="T153" i="1"/>
  <c r="V153" i="1"/>
  <c r="B153" i="1"/>
  <c r="M153" i="1"/>
  <c r="D153" i="1"/>
  <c r="O153" i="1"/>
  <c r="Q153" i="1"/>
  <c r="AK153" i="1"/>
  <c r="J154" i="1"/>
  <c r="K154" i="1"/>
  <c r="S154" i="1"/>
  <c r="R154" i="1"/>
  <c r="T154" i="1"/>
  <c r="V154" i="1"/>
  <c r="B154" i="1"/>
  <c r="M154" i="1"/>
  <c r="D154" i="1"/>
  <c r="O154" i="1"/>
  <c r="Q154" i="1"/>
  <c r="AK154" i="1"/>
  <c r="J155" i="1"/>
  <c r="K155" i="1"/>
  <c r="S155" i="1"/>
  <c r="R155" i="1"/>
  <c r="T155" i="1"/>
  <c r="V155" i="1"/>
  <c r="B155" i="1"/>
  <c r="M155" i="1"/>
  <c r="D155" i="1"/>
  <c r="O155" i="1"/>
  <c r="Q155" i="1"/>
  <c r="AK155" i="1"/>
  <c r="J156" i="1"/>
  <c r="K156" i="1"/>
  <c r="S156" i="1"/>
  <c r="R156" i="1"/>
  <c r="T156" i="1"/>
  <c r="V156" i="1"/>
  <c r="B156" i="1"/>
  <c r="M156" i="1"/>
  <c r="D156" i="1"/>
  <c r="O156" i="1"/>
  <c r="Q156" i="1"/>
  <c r="AK156" i="1"/>
  <c r="J157" i="1"/>
  <c r="K157" i="1"/>
  <c r="S157" i="1"/>
  <c r="R157" i="1"/>
  <c r="T157" i="1"/>
  <c r="V157" i="1"/>
  <c r="B157" i="1"/>
  <c r="M157" i="1"/>
  <c r="D157" i="1"/>
  <c r="O157" i="1"/>
  <c r="Q157" i="1"/>
  <c r="AK157" i="1"/>
  <c r="J158" i="1"/>
  <c r="K158" i="1"/>
  <c r="S158" i="1"/>
  <c r="R158" i="1"/>
  <c r="T158" i="1"/>
  <c r="V158" i="1"/>
  <c r="B158" i="1"/>
  <c r="M158" i="1"/>
  <c r="D158" i="1"/>
  <c r="O158" i="1"/>
  <c r="Q158" i="1"/>
  <c r="AK158" i="1"/>
  <c r="J159" i="1"/>
  <c r="K159" i="1"/>
  <c r="S159" i="1"/>
  <c r="R159" i="1"/>
  <c r="T159" i="1"/>
  <c r="V159" i="1"/>
  <c r="B159" i="1"/>
  <c r="M159" i="1"/>
  <c r="D159" i="1"/>
  <c r="O159" i="1"/>
  <c r="Q159" i="1"/>
  <c r="AK159" i="1"/>
  <c r="J160" i="1"/>
  <c r="K160" i="1"/>
  <c r="S160" i="1"/>
  <c r="R160" i="1"/>
  <c r="T160" i="1"/>
  <c r="V160" i="1"/>
  <c r="B160" i="1"/>
  <c r="M160" i="1"/>
  <c r="D160" i="1"/>
  <c r="O160" i="1"/>
  <c r="Q160" i="1"/>
  <c r="AK160" i="1"/>
  <c r="J161" i="1"/>
  <c r="K161" i="1"/>
  <c r="S161" i="1"/>
  <c r="R161" i="1"/>
  <c r="T161" i="1"/>
  <c r="V161" i="1"/>
  <c r="B161" i="1"/>
  <c r="M161" i="1"/>
  <c r="D161" i="1"/>
  <c r="O161" i="1"/>
  <c r="Q161" i="1"/>
  <c r="AK161" i="1"/>
  <c r="J162" i="1"/>
  <c r="K162" i="1"/>
  <c r="S162" i="1"/>
  <c r="R162" i="1"/>
  <c r="T162" i="1"/>
  <c r="V162" i="1"/>
  <c r="B162" i="1"/>
  <c r="M162" i="1"/>
  <c r="D162" i="1"/>
  <c r="O162" i="1"/>
  <c r="Q162" i="1"/>
  <c r="AK162" i="1"/>
  <c r="J163" i="1"/>
  <c r="K163" i="1"/>
  <c r="S163" i="1"/>
  <c r="R163" i="1"/>
  <c r="T163" i="1"/>
  <c r="V163" i="1"/>
  <c r="B163" i="1"/>
  <c r="M163" i="1"/>
  <c r="D163" i="1"/>
  <c r="O163" i="1"/>
  <c r="Q163" i="1"/>
  <c r="AK163" i="1"/>
  <c r="J164" i="1"/>
  <c r="K164" i="1"/>
  <c r="S164" i="1"/>
  <c r="R164" i="1"/>
  <c r="T164" i="1"/>
  <c r="V164" i="1"/>
  <c r="B164" i="1"/>
  <c r="M164" i="1"/>
  <c r="D164" i="1"/>
  <c r="O164" i="1"/>
  <c r="Q164" i="1"/>
  <c r="AK164" i="1"/>
  <c r="J165" i="1"/>
  <c r="K165" i="1"/>
  <c r="S165" i="1"/>
  <c r="R165" i="1"/>
  <c r="T165" i="1"/>
  <c r="V165" i="1"/>
  <c r="B165" i="1"/>
  <c r="M165" i="1"/>
  <c r="D165" i="1"/>
  <c r="O165" i="1"/>
  <c r="Q165" i="1"/>
  <c r="AK165" i="1"/>
  <c r="J166" i="1"/>
  <c r="K166" i="1"/>
  <c r="S166" i="1"/>
  <c r="R166" i="1"/>
  <c r="T166" i="1"/>
  <c r="V166" i="1"/>
  <c r="B166" i="1"/>
  <c r="M166" i="1"/>
  <c r="D166" i="1"/>
  <c r="O166" i="1"/>
  <c r="Q166" i="1"/>
  <c r="AK166" i="1"/>
  <c r="J167" i="1"/>
  <c r="K167" i="1"/>
  <c r="S167" i="1"/>
  <c r="R167" i="1"/>
  <c r="T167" i="1"/>
  <c r="V167" i="1"/>
  <c r="B167" i="1"/>
  <c r="M167" i="1"/>
  <c r="D167" i="1"/>
  <c r="O167" i="1"/>
  <c r="Q167" i="1"/>
  <c r="AK167" i="1"/>
  <c r="J168" i="1"/>
  <c r="K168" i="1"/>
  <c r="S168" i="1"/>
  <c r="R168" i="1"/>
  <c r="T168" i="1"/>
  <c r="V168" i="1"/>
  <c r="B168" i="1"/>
  <c r="M168" i="1"/>
  <c r="D168" i="1"/>
  <c r="O168" i="1"/>
  <c r="Q168" i="1"/>
  <c r="AK168" i="1"/>
  <c r="J2" i="1"/>
  <c r="S2" i="1"/>
  <c r="T2" i="1"/>
  <c r="V2" i="1"/>
  <c r="B2" i="1"/>
  <c r="M2" i="1"/>
  <c r="D2" i="1"/>
  <c r="O2" i="1"/>
  <c r="Q2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2" i="1"/>
  <c r="W3" i="1"/>
  <c r="L3" i="1"/>
  <c r="N3" i="1"/>
  <c r="AI3" i="1"/>
  <c r="W4" i="1"/>
  <c r="L4" i="1"/>
  <c r="N4" i="1"/>
  <c r="AI4" i="1"/>
  <c r="W5" i="1"/>
  <c r="L5" i="1"/>
  <c r="N5" i="1"/>
  <c r="AI5" i="1"/>
  <c r="W6" i="1"/>
  <c r="L6" i="1"/>
  <c r="N6" i="1"/>
  <c r="AI6" i="1"/>
  <c r="W7" i="1"/>
  <c r="L7" i="1"/>
  <c r="N7" i="1"/>
  <c r="AI7" i="1"/>
  <c r="W8" i="1"/>
  <c r="L8" i="1"/>
  <c r="N8" i="1"/>
  <c r="AI8" i="1"/>
  <c r="W9" i="1"/>
  <c r="L9" i="1"/>
  <c r="N9" i="1"/>
  <c r="AI9" i="1"/>
  <c r="W10" i="1"/>
  <c r="L10" i="1"/>
  <c r="N10" i="1"/>
  <c r="AI10" i="1"/>
  <c r="W11" i="1"/>
  <c r="L11" i="1"/>
  <c r="N11" i="1"/>
  <c r="AI11" i="1"/>
  <c r="W12" i="1"/>
  <c r="L12" i="1"/>
  <c r="N12" i="1"/>
  <c r="AI12" i="1"/>
  <c r="W13" i="1"/>
  <c r="L13" i="1"/>
  <c r="N13" i="1"/>
  <c r="AI13" i="1"/>
  <c r="W14" i="1"/>
  <c r="L14" i="1"/>
  <c r="N14" i="1"/>
  <c r="AI14" i="1"/>
  <c r="W15" i="1"/>
  <c r="L15" i="1"/>
  <c r="N15" i="1"/>
  <c r="AI15" i="1"/>
  <c r="W16" i="1"/>
  <c r="L16" i="1"/>
  <c r="N16" i="1"/>
  <c r="AI16" i="1"/>
  <c r="W17" i="1"/>
  <c r="L17" i="1"/>
  <c r="N17" i="1"/>
  <c r="AI17" i="1"/>
  <c r="W18" i="1"/>
  <c r="L18" i="1"/>
  <c r="N18" i="1"/>
  <c r="AI18" i="1"/>
  <c r="W19" i="1"/>
  <c r="L19" i="1"/>
  <c r="N19" i="1"/>
  <c r="AI19" i="1"/>
  <c r="W20" i="1"/>
  <c r="L20" i="1"/>
  <c r="N20" i="1"/>
  <c r="AI20" i="1"/>
  <c r="W21" i="1"/>
  <c r="L21" i="1"/>
  <c r="N21" i="1"/>
  <c r="AI21" i="1"/>
  <c r="W22" i="1"/>
  <c r="L22" i="1"/>
  <c r="N22" i="1"/>
  <c r="AI22" i="1"/>
  <c r="W23" i="1"/>
  <c r="L23" i="1"/>
  <c r="N23" i="1"/>
  <c r="AI23" i="1"/>
  <c r="W24" i="1"/>
  <c r="L24" i="1"/>
  <c r="N24" i="1"/>
  <c r="AI24" i="1"/>
  <c r="W25" i="1"/>
  <c r="L25" i="1"/>
  <c r="N25" i="1"/>
  <c r="AI25" i="1"/>
  <c r="W26" i="1"/>
  <c r="L26" i="1"/>
  <c r="N26" i="1"/>
  <c r="AI26" i="1"/>
  <c r="W27" i="1"/>
  <c r="L27" i="1"/>
  <c r="N27" i="1"/>
  <c r="AI27" i="1"/>
  <c r="W28" i="1"/>
  <c r="L28" i="1"/>
  <c r="N28" i="1"/>
  <c r="AI28" i="1"/>
  <c r="W29" i="1"/>
  <c r="L29" i="1"/>
  <c r="N29" i="1"/>
  <c r="AI29" i="1"/>
  <c r="W30" i="1"/>
  <c r="L30" i="1"/>
  <c r="N30" i="1"/>
  <c r="AI30" i="1"/>
  <c r="W31" i="1"/>
  <c r="L31" i="1"/>
  <c r="N31" i="1"/>
  <c r="AI31" i="1"/>
  <c r="W32" i="1"/>
  <c r="L32" i="1"/>
  <c r="N32" i="1"/>
  <c r="AI32" i="1"/>
  <c r="W33" i="1"/>
  <c r="L33" i="1"/>
  <c r="N33" i="1"/>
  <c r="AI33" i="1"/>
  <c r="W34" i="1"/>
  <c r="L34" i="1"/>
  <c r="N34" i="1"/>
  <c r="AI34" i="1"/>
  <c r="W35" i="1"/>
  <c r="L35" i="1"/>
  <c r="N35" i="1"/>
  <c r="AI35" i="1"/>
  <c r="W36" i="1"/>
  <c r="L36" i="1"/>
  <c r="N36" i="1"/>
  <c r="AI36" i="1"/>
  <c r="W37" i="1"/>
  <c r="L37" i="1"/>
  <c r="N37" i="1"/>
  <c r="AI37" i="1"/>
  <c r="W38" i="1"/>
  <c r="L38" i="1"/>
  <c r="N38" i="1"/>
  <c r="AI38" i="1"/>
  <c r="W39" i="1"/>
  <c r="L39" i="1"/>
  <c r="N39" i="1"/>
  <c r="AI39" i="1"/>
  <c r="W40" i="1"/>
  <c r="L40" i="1"/>
  <c r="N40" i="1"/>
  <c r="AI40" i="1"/>
  <c r="W41" i="1"/>
  <c r="L41" i="1"/>
  <c r="N41" i="1"/>
  <c r="AI41" i="1"/>
  <c r="W42" i="1"/>
  <c r="L42" i="1"/>
  <c r="N42" i="1"/>
  <c r="AI42" i="1"/>
  <c r="W43" i="1"/>
  <c r="L43" i="1"/>
  <c r="N43" i="1"/>
  <c r="AI43" i="1"/>
  <c r="W44" i="1"/>
  <c r="L44" i="1"/>
  <c r="N44" i="1"/>
  <c r="AI44" i="1"/>
  <c r="W45" i="1"/>
  <c r="L45" i="1"/>
  <c r="N45" i="1"/>
  <c r="AI45" i="1"/>
  <c r="W46" i="1"/>
  <c r="L46" i="1"/>
  <c r="N46" i="1"/>
  <c r="AI46" i="1"/>
  <c r="W47" i="1"/>
  <c r="L47" i="1"/>
  <c r="N47" i="1"/>
  <c r="AI47" i="1"/>
  <c r="W48" i="1"/>
  <c r="L48" i="1"/>
  <c r="N48" i="1"/>
  <c r="AI48" i="1"/>
  <c r="W49" i="1"/>
  <c r="L49" i="1"/>
  <c r="N49" i="1"/>
  <c r="AI49" i="1"/>
  <c r="W50" i="1"/>
  <c r="L50" i="1"/>
  <c r="N50" i="1"/>
  <c r="AI50" i="1"/>
  <c r="W51" i="1"/>
  <c r="L51" i="1"/>
  <c r="N51" i="1"/>
  <c r="AI51" i="1"/>
  <c r="W52" i="1"/>
  <c r="L52" i="1"/>
  <c r="N52" i="1"/>
  <c r="AI52" i="1"/>
  <c r="W53" i="1"/>
  <c r="L53" i="1"/>
  <c r="N53" i="1"/>
  <c r="AI53" i="1"/>
  <c r="W54" i="1"/>
  <c r="L54" i="1"/>
  <c r="N54" i="1"/>
  <c r="AI54" i="1"/>
  <c r="W55" i="1"/>
  <c r="L55" i="1"/>
  <c r="N55" i="1"/>
  <c r="AI55" i="1"/>
  <c r="W56" i="1"/>
  <c r="L56" i="1"/>
  <c r="N56" i="1"/>
  <c r="AI56" i="1"/>
  <c r="W57" i="1"/>
  <c r="L57" i="1"/>
  <c r="N57" i="1"/>
  <c r="AI57" i="1"/>
  <c r="W58" i="1"/>
  <c r="L58" i="1"/>
  <c r="N58" i="1"/>
  <c r="AI58" i="1"/>
  <c r="W59" i="1"/>
  <c r="L59" i="1"/>
  <c r="N59" i="1"/>
  <c r="AI59" i="1"/>
  <c r="W60" i="1"/>
  <c r="L60" i="1"/>
  <c r="N60" i="1"/>
  <c r="AI60" i="1"/>
  <c r="W61" i="1"/>
  <c r="L61" i="1"/>
  <c r="N61" i="1"/>
  <c r="AI61" i="1"/>
  <c r="W62" i="1"/>
  <c r="L62" i="1"/>
  <c r="N62" i="1"/>
  <c r="AI62" i="1"/>
  <c r="W63" i="1"/>
  <c r="L63" i="1"/>
  <c r="N63" i="1"/>
  <c r="AI63" i="1"/>
  <c r="W64" i="1"/>
  <c r="L64" i="1"/>
  <c r="N64" i="1"/>
  <c r="AI64" i="1"/>
  <c r="W65" i="1"/>
  <c r="L65" i="1"/>
  <c r="N65" i="1"/>
  <c r="AI65" i="1"/>
  <c r="W66" i="1"/>
  <c r="L66" i="1"/>
  <c r="N66" i="1"/>
  <c r="AI66" i="1"/>
  <c r="W67" i="1"/>
  <c r="L67" i="1"/>
  <c r="N67" i="1"/>
  <c r="AI67" i="1"/>
  <c r="W68" i="1"/>
  <c r="L68" i="1"/>
  <c r="N68" i="1"/>
  <c r="AI68" i="1"/>
  <c r="W69" i="1"/>
  <c r="L69" i="1"/>
  <c r="N69" i="1"/>
  <c r="AI69" i="1"/>
  <c r="W70" i="1"/>
  <c r="L70" i="1"/>
  <c r="N70" i="1"/>
  <c r="AI70" i="1"/>
  <c r="W71" i="1"/>
  <c r="L71" i="1"/>
  <c r="N71" i="1"/>
  <c r="AI71" i="1"/>
  <c r="W72" i="1"/>
  <c r="L72" i="1"/>
  <c r="N72" i="1"/>
  <c r="AI72" i="1"/>
  <c r="W73" i="1"/>
  <c r="L73" i="1"/>
  <c r="N73" i="1"/>
  <c r="AI73" i="1"/>
  <c r="W74" i="1"/>
  <c r="L74" i="1"/>
  <c r="N74" i="1"/>
  <c r="AI74" i="1"/>
  <c r="W75" i="1"/>
  <c r="L75" i="1"/>
  <c r="N75" i="1"/>
  <c r="AI75" i="1"/>
  <c r="W76" i="1"/>
  <c r="L76" i="1"/>
  <c r="N76" i="1"/>
  <c r="AI76" i="1"/>
  <c r="W77" i="1"/>
  <c r="L77" i="1"/>
  <c r="N77" i="1"/>
  <c r="AI77" i="1"/>
  <c r="W78" i="1"/>
  <c r="L78" i="1"/>
  <c r="N78" i="1"/>
  <c r="AI78" i="1"/>
  <c r="W79" i="1"/>
  <c r="L79" i="1"/>
  <c r="N79" i="1"/>
  <c r="AI79" i="1"/>
  <c r="W80" i="1"/>
  <c r="L80" i="1"/>
  <c r="N80" i="1"/>
  <c r="AI80" i="1"/>
  <c r="W81" i="1"/>
  <c r="L81" i="1"/>
  <c r="N81" i="1"/>
  <c r="AI81" i="1"/>
  <c r="W82" i="1"/>
  <c r="L82" i="1"/>
  <c r="N82" i="1"/>
  <c r="AI82" i="1"/>
  <c r="W83" i="1"/>
  <c r="L83" i="1"/>
  <c r="N83" i="1"/>
  <c r="AI83" i="1"/>
  <c r="W84" i="1"/>
  <c r="L84" i="1"/>
  <c r="N84" i="1"/>
  <c r="AI84" i="1"/>
  <c r="W85" i="1"/>
  <c r="L85" i="1"/>
  <c r="N85" i="1"/>
  <c r="AI85" i="1"/>
  <c r="W86" i="1"/>
  <c r="L86" i="1"/>
  <c r="N86" i="1"/>
  <c r="AI86" i="1"/>
  <c r="W87" i="1"/>
  <c r="L87" i="1"/>
  <c r="N87" i="1"/>
  <c r="AI87" i="1"/>
  <c r="W88" i="1"/>
  <c r="L88" i="1"/>
  <c r="N88" i="1"/>
  <c r="AI88" i="1"/>
  <c r="W89" i="1"/>
  <c r="L89" i="1"/>
  <c r="N89" i="1"/>
  <c r="AI89" i="1"/>
  <c r="W90" i="1"/>
  <c r="L90" i="1"/>
  <c r="N90" i="1"/>
  <c r="AI90" i="1"/>
  <c r="W91" i="1"/>
  <c r="L91" i="1"/>
  <c r="N91" i="1"/>
  <c r="AI91" i="1"/>
  <c r="W92" i="1"/>
  <c r="L92" i="1"/>
  <c r="N92" i="1"/>
  <c r="AI92" i="1"/>
  <c r="W93" i="1"/>
  <c r="L93" i="1"/>
  <c r="N93" i="1"/>
  <c r="AI93" i="1"/>
  <c r="W94" i="1"/>
  <c r="L94" i="1"/>
  <c r="N94" i="1"/>
  <c r="AI94" i="1"/>
  <c r="W95" i="1"/>
  <c r="L95" i="1"/>
  <c r="N95" i="1"/>
  <c r="AI95" i="1"/>
  <c r="W96" i="1"/>
  <c r="L96" i="1"/>
  <c r="N96" i="1"/>
  <c r="AI96" i="1"/>
  <c r="W97" i="1"/>
  <c r="L97" i="1"/>
  <c r="N97" i="1"/>
  <c r="AI97" i="1"/>
  <c r="W98" i="1"/>
  <c r="L98" i="1"/>
  <c r="N98" i="1"/>
  <c r="AI98" i="1"/>
  <c r="W99" i="1"/>
  <c r="L99" i="1"/>
  <c r="N99" i="1"/>
  <c r="AI99" i="1"/>
  <c r="W100" i="1"/>
  <c r="L100" i="1"/>
  <c r="N100" i="1"/>
  <c r="AI100" i="1"/>
  <c r="W101" i="1"/>
  <c r="L101" i="1"/>
  <c r="N101" i="1"/>
  <c r="AI101" i="1"/>
  <c r="W102" i="1"/>
  <c r="L102" i="1"/>
  <c r="N102" i="1"/>
  <c r="AI102" i="1"/>
  <c r="W103" i="1"/>
  <c r="L103" i="1"/>
  <c r="N103" i="1"/>
  <c r="AI103" i="1"/>
  <c r="W104" i="1"/>
  <c r="L104" i="1"/>
  <c r="N104" i="1"/>
  <c r="AI104" i="1"/>
  <c r="W105" i="1"/>
  <c r="L105" i="1"/>
  <c r="N105" i="1"/>
  <c r="AI105" i="1"/>
  <c r="W106" i="1"/>
  <c r="L106" i="1"/>
  <c r="N106" i="1"/>
  <c r="AI106" i="1"/>
  <c r="W107" i="1"/>
  <c r="L107" i="1"/>
  <c r="N107" i="1"/>
  <c r="AI107" i="1"/>
  <c r="W108" i="1"/>
  <c r="L108" i="1"/>
  <c r="N108" i="1"/>
  <c r="AI108" i="1"/>
  <c r="W109" i="1"/>
  <c r="L109" i="1"/>
  <c r="N109" i="1"/>
  <c r="AI109" i="1"/>
  <c r="W110" i="1"/>
  <c r="L110" i="1"/>
  <c r="N110" i="1"/>
  <c r="AI110" i="1"/>
  <c r="W111" i="1"/>
  <c r="L111" i="1"/>
  <c r="N111" i="1"/>
  <c r="AI111" i="1"/>
  <c r="W112" i="1"/>
  <c r="L112" i="1"/>
  <c r="N112" i="1"/>
  <c r="AI112" i="1"/>
  <c r="W113" i="1"/>
  <c r="L113" i="1"/>
  <c r="N113" i="1"/>
  <c r="AI113" i="1"/>
  <c r="W114" i="1"/>
  <c r="L114" i="1"/>
  <c r="N114" i="1"/>
  <c r="AI114" i="1"/>
  <c r="W115" i="1"/>
  <c r="L115" i="1"/>
  <c r="N115" i="1"/>
  <c r="AI115" i="1"/>
  <c r="W116" i="1"/>
  <c r="L116" i="1"/>
  <c r="N116" i="1"/>
  <c r="AI116" i="1"/>
  <c r="W117" i="1"/>
  <c r="L117" i="1"/>
  <c r="N117" i="1"/>
  <c r="AI117" i="1"/>
  <c r="W118" i="1"/>
  <c r="L118" i="1"/>
  <c r="N118" i="1"/>
  <c r="AI118" i="1"/>
  <c r="W119" i="1"/>
  <c r="L119" i="1"/>
  <c r="N119" i="1"/>
  <c r="AI119" i="1"/>
  <c r="W120" i="1"/>
  <c r="L120" i="1"/>
  <c r="N120" i="1"/>
  <c r="AI120" i="1"/>
  <c r="W121" i="1"/>
  <c r="L121" i="1"/>
  <c r="N121" i="1"/>
  <c r="AI121" i="1"/>
  <c r="W122" i="1"/>
  <c r="L122" i="1"/>
  <c r="N122" i="1"/>
  <c r="AI122" i="1"/>
  <c r="W123" i="1"/>
  <c r="L123" i="1"/>
  <c r="N123" i="1"/>
  <c r="AI123" i="1"/>
  <c r="W124" i="1"/>
  <c r="L124" i="1"/>
  <c r="N124" i="1"/>
  <c r="AI124" i="1"/>
  <c r="W125" i="1"/>
  <c r="L125" i="1"/>
  <c r="N125" i="1"/>
  <c r="AI125" i="1"/>
  <c r="W126" i="1"/>
  <c r="L126" i="1"/>
  <c r="N126" i="1"/>
  <c r="AI126" i="1"/>
  <c r="W127" i="1"/>
  <c r="L127" i="1"/>
  <c r="N127" i="1"/>
  <c r="AI127" i="1"/>
  <c r="W128" i="1"/>
  <c r="L128" i="1"/>
  <c r="N128" i="1"/>
  <c r="AI128" i="1"/>
  <c r="W129" i="1"/>
  <c r="L129" i="1"/>
  <c r="N129" i="1"/>
  <c r="AI129" i="1"/>
  <c r="W130" i="1"/>
  <c r="L130" i="1"/>
  <c r="N130" i="1"/>
  <c r="AI130" i="1"/>
  <c r="W131" i="1"/>
  <c r="L131" i="1"/>
  <c r="N131" i="1"/>
  <c r="AI131" i="1"/>
  <c r="W132" i="1"/>
  <c r="L132" i="1"/>
  <c r="N132" i="1"/>
  <c r="AI132" i="1"/>
  <c r="W133" i="1"/>
  <c r="L133" i="1"/>
  <c r="N133" i="1"/>
  <c r="AI133" i="1"/>
  <c r="W134" i="1"/>
  <c r="L134" i="1"/>
  <c r="N134" i="1"/>
  <c r="AI134" i="1"/>
  <c r="W135" i="1"/>
  <c r="L135" i="1"/>
  <c r="N135" i="1"/>
  <c r="AI135" i="1"/>
  <c r="W136" i="1"/>
  <c r="L136" i="1"/>
  <c r="N136" i="1"/>
  <c r="AI136" i="1"/>
  <c r="W137" i="1"/>
  <c r="L137" i="1"/>
  <c r="N137" i="1"/>
  <c r="AI137" i="1"/>
  <c r="W138" i="1"/>
  <c r="L138" i="1"/>
  <c r="N138" i="1"/>
  <c r="AI138" i="1"/>
  <c r="W139" i="1"/>
  <c r="L139" i="1"/>
  <c r="N139" i="1"/>
  <c r="AI139" i="1"/>
  <c r="W140" i="1"/>
  <c r="L140" i="1"/>
  <c r="N140" i="1"/>
  <c r="AI140" i="1"/>
  <c r="W141" i="1"/>
  <c r="L141" i="1"/>
  <c r="N141" i="1"/>
  <c r="AI141" i="1"/>
  <c r="W142" i="1"/>
  <c r="L142" i="1"/>
  <c r="N142" i="1"/>
  <c r="AI142" i="1"/>
  <c r="W143" i="1"/>
  <c r="L143" i="1"/>
  <c r="N143" i="1"/>
  <c r="AI143" i="1"/>
  <c r="W144" i="1"/>
  <c r="L144" i="1"/>
  <c r="N144" i="1"/>
  <c r="AI144" i="1"/>
  <c r="W145" i="1"/>
  <c r="L145" i="1"/>
  <c r="N145" i="1"/>
  <c r="AI145" i="1"/>
  <c r="W146" i="1"/>
  <c r="L146" i="1"/>
  <c r="N146" i="1"/>
  <c r="AI146" i="1"/>
  <c r="W147" i="1"/>
  <c r="L147" i="1"/>
  <c r="N147" i="1"/>
  <c r="AI147" i="1"/>
  <c r="W148" i="1"/>
  <c r="L148" i="1"/>
  <c r="N148" i="1"/>
  <c r="AI148" i="1"/>
  <c r="W149" i="1"/>
  <c r="L149" i="1"/>
  <c r="N149" i="1"/>
  <c r="AI149" i="1"/>
  <c r="W150" i="1"/>
  <c r="L150" i="1"/>
  <c r="N150" i="1"/>
  <c r="AI150" i="1"/>
  <c r="W151" i="1"/>
  <c r="L151" i="1"/>
  <c r="N151" i="1"/>
  <c r="AI151" i="1"/>
  <c r="W152" i="1"/>
  <c r="L152" i="1"/>
  <c r="N152" i="1"/>
  <c r="AI152" i="1"/>
  <c r="W153" i="1"/>
  <c r="L153" i="1"/>
  <c r="N153" i="1"/>
  <c r="AI153" i="1"/>
  <c r="W154" i="1"/>
  <c r="L154" i="1"/>
  <c r="N154" i="1"/>
  <c r="AI154" i="1"/>
  <c r="W155" i="1"/>
  <c r="L155" i="1"/>
  <c r="N155" i="1"/>
  <c r="AI155" i="1"/>
  <c r="W156" i="1"/>
  <c r="L156" i="1"/>
  <c r="N156" i="1"/>
  <c r="AI156" i="1"/>
  <c r="W157" i="1"/>
  <c r="L157" i="1"/>
  <c r="N157" i="1"/>
  <c r="AI157" i="1"/>
  <c r="W158" i="1"/>
  <c r="L158" i="1"/>
  <c r="N158" i="1"/>
  <c r="AI158" i="1"/>
  <c r="W159" i="1"/>
  <c r="L159" i="1"/>
  <c r="N159" i="1"/>
  <c r="AI159" i="1"/>
  <c r="W160" i="1"/>
  <c r="L160" i="1"/>
  <c r="N160" i="1"/>
  <c r="AI160" i="1"/>
  <c r="W161" i="1"/>
  <c r="L161" i="1"/>
  <c r="N161" i="1"/>
  <c r="AI161" i="1"/>
  <c r="W162" i="1"/>
  <c r="L162" i="1"/>
  <c r="N162" i="1"/>
  <c r="AI162" i="1"/>
  <c r="W163" i="1"/>
  <c r="L163" i="1"/>
  <c r="N163" i="1"/>
  <c r="AI163" i="1"/>
  <c r="W164" i="1"/>
  <c r="L164" i="1"/>
  <c r="N164" i="1"/>
  <c r="AI164" i="1"/>
  <c r="W165" i="1"/>
  <c r="L165" i="1"/>
  <c r="N165" i="1"/>
  <c r="AI165" i="1"/>
  <c r="W166" i="1"/>
  <c r="L166" i="1"/>
  <c r="N166" i="1"/>
  <c r="AI166" i="1"/>
  <c r="W167" i="1"/>
  <c r="L167" i="1"/>
  <c r="N167" i="1"/>
  <c r="AI167" i="1"/>
  <c r="W168" i="1"/>
  <c r="L168" i="1"/>
  <c r="N168" i="1"/>
  <c r="AI168" i="1"/>
  <c r="W2" i="1"/>
  <c r="L2" i="1"/>
  <c r="N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2" i="1"/>
  <c r="X3" i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2" i="1"/>
  <c r="Y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Luo, Jeffery S</author>
  </authors>
  <commentList>
    <comment ref="Q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Luo, Jeffery S:</t>
        </r>
        <r>
          <rPr>
            <sz val="9"/>
            <color indexed="81"/>
            <rFont val="Tahoma"/>
            <family val="2"/>
          </rPr>
          <t xml:space="preserve">
Poisson's Ratio</t>
        </r>
      </text>
    </comment>
    <comment ref="R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Luo, Jeffery S:</t>
        </r>
        <r>
          <rPr>
            <sz val="9"/>
            <color indexed="81"/>
            <rFont val="Tahoma"/>
            <family val="2"/>
          </rPr>
          <t xml:space="preserve">
Shear modulus</t>
        </r>
      </text>
    </comment>
    <comment ref="S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Luo, Jeffery S:</t>
        </r>
        <r>
          <rPr>
            <sz val="9"/>
            <color indexed="81"/>
            <rFont val="Tahoma"/>
            <family val="2"/>
          </rPr>
          <t xml:space="preserve">
Bulk Modulus</t>
        </r>
      </text>
    </comment>
    <comment ref="T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Luo, Jeffery S:</t>
        </r>
        <r>
          <rPr>
            <sz val="9"/>
            <color indexed="81"/>
            <rFont val="Tahoma"/>
            <family val="2"/>
          </rPr>
          <t xml:space="preserve">
Young's Modulus</t>
        </r>
      </text>
    </comment>
  </commentList>
</comments>
</file>

<file path=xl/sharedStrings.xml><?xml version="1.0" encoding="utf-8"?>
<sst xmlns="http://schemas.openxmlformats.org/spreadsheetml/2006/main" count="79" uniqueCount="62">
  <si>
    <t>Depth [ft]</t>
  </si>
  <si>
    <t>Density [g/cc]</t>
  </si>
  <si>
    <t>dt-comp [us/ft]</t>
  </si>
  <si>
    <t>dt-shear [us/ft]</t>
  </si>
  <si>
    <t>Shmax [psi]</t>
  </si>
  <si>
    <t>Shmin [psi]</t>
  </si>
  <si>
    <t>Sv [psi]</t>
  </si>
  <si>
    <t>σv [psi]</t>
  </si>
  <si>
    <t>λp</t>
  </si>
  <si>
    <t>σh [psi]</t>
  </si>
  <si>
    <t>Density [kg/m3]</t>
  </si>
  <si>
    <t>Depth [m]</t>
  </si>
  <si>
    <t>Sv [MPa]</t>
  </si>
  <si>
    <t>σv [MPa]</t>
  </si>
  <si>
    <t>G [GPa]</t>
  </si>
  <si>
    <t>K [GPa]</t>
  </si>
  <si>
    <t>v [-]</t>
  </si>
  <si>
    <t>E_Static_Plane [GPa]</t>
  </si>
  <si>
    <t>E_Static [psi]</t>
  </si>
  <si>
    <t>E_Static [GPa]</t>
  </si>
  <si>
    <t>E_Dyn [GPa]</t>
  </si>
  <si>
    <t>E_Static_Plane [psi]</t>
  </si>
  <si>
    <t>σhmax [psi]</t>
  </si>
  <si>
    <t>σhmin [psi]</t>
  </si>
  <si>
    <t>σh [MPa]</t>
  </si>
  <si>
    <t>σhmax [MPa]</t>
  </si>
  <si>
    <t>σhmin [MPa]</t>
  </si>
  <si>
    <t>vp [m/s]</t>
  </si>
  <si>
    <t>vs [m/s]</t>
  </si>
  <si>
    <t>Sh [MPa]</t>
  </si>
  <si>
    <t>Shmax [MPa]</t>
  </si>
  <si>
    <t>Shmin [MPa]</t>
  </si>
  <si>
    <t>Sh [psi]</t>
  </si>
  <si>
    <t>φ [-]</t>
  </si>
  <si>
    <t>Pp [psi]</t>
  </si>
  <si>
    <t>Pp [MPa]</t>
  </si>
  <si>
    <t>Parameter</t>
  </si>
  <si>
    <t>Value</t>
  </si>
  <si>
    <t>t [min]</t>
  </si>
  <si>
    <t>t [sec]</t>
  </si>
  <si>
    <r>
      <t>x</t>
    </r>
    <r>
      <rPr>
        <vertAlign val="subscript"/>
        <sz val="11"/>
        <color theme="1"/>
        <rFont val="Cambria"/>
        <family val="1"/>
      </rPr>
      <t>f</t>
    </r>
    <r>
      <rPr>
        <sz val="11"/>
        <color theme="1"/>
        <rFont val="Cambria"/>
        <family val="1"/>
      </rPr>
      <t xml:space="preserve"> [m]</t>
    </r>
  </si>
  <si>
    <r>
      <t>w</t>
    </r>
    <r>
      <rPr>
        <vertAlign val="subscript"/>
        <sz val="11"/>
        <color theme="1"/>
        <rFont val="Cambria"/>
        <family val="1"/>
      </rPr>
      <t>w,0</t>
    </r>
    <r>
      <rPr>
        <sz val="11"/>
        <color theme="1"/>
        <rFont val="Cambria"/>
        <family val="1"/>
      </rPr>
      <t xml:space="preserve"> [mm]</t>
    </r>
  </si>
  <si>
    <r>
      <t>P</t>
    </r>
    <r>
      <rPr>
        <vertAlign val="subscript"/>
        <sz val="11"/>
        <color theme="1"/>
        <rFont val="Cambria"/>
        <family val="1"/>
      </rPr>
      <t>net</t>
    </r>
    <r>
      <rPr>
        <sz val="11"/>
        <color theme="1"/>
        <rFont val="Cambria"/>
        <family val="1"/>
      </rPr>
      <t xml:space="preserve"> [MMPa]</t>
    </r>
  </si>
  <si>
    <t>mu [Pas]</t>
  </si>
  <si>
    <t>i [m3/s]</t>
  </si>
  <si>
    <t>te [s]</t>
  </si>
  <si>
    <t>E' [MMpsi]</t>
  </si>
  <si>
    <t>mu [cP]</t>
  </si>
  <si>
    <t>i [bbl/min]</t>
  </si>
  <si>
    <t>te [hour]</t>
  </si>
  <si>
    <t>-</t>
  </si>
  <si>
    <r>
      <t>h</t>
    </r>
    <r>
      <rPr>
        <vertAlign val="subscript"/>
        <sz val="11"/>
        <color theme="1"/>
        <rFont val="Cambria"/>
        <family val="1"/>
      </rPr>
      <t>f</t>
    </r>
    <r>
      <rPr>
        <sz val="11"/>
        <color theme="1"/>
        <rFont val="Cambria"/>
        <family val="1"/>
      </rPr>
      <t xml:space="preserve"> [ft]</t>
    </r>
  </si>
  <si>
    <r>
      <t>2Vf [m</t>
    </r>
    <r>
      <rPr>
        <vertAlign val="superscript"/>
        <sz val="11"/>
        <color theme="1"/>
        <rFont val="Cambria"/>
        <family val="1"/>
      </rPr>
      <t>3</t>
    </r>
    <r>
      <rPr>
        <sz val="11"/>
        <color theme="1"/>
        <rFont val="Cambria"/>
        <family val="1"/>
      </rPr>
      <t>]</t>
    </r>
  </si>
  <si>
    <t>Symbol</t>
  </si>
  <si>
    <t>Fracture Half Length</t>
  </si>
  <si>
    <t>Plane-Strain Modulus</t>
  </si>
  <si>
    <t>One-Wing Injection Rate</t>
  </si>
  <si>
    <t>Fracturing Fluid Viscosity</t>
  </si>
  <si>
    <t>Injection Period</t>
  </si>
  <si>
    <t>2-Wing Fracture Volume</t>
  </si>
  <si>
    <r>
      <t>h</t>
    </r>
    <r>
      <rPr>
        <vertAlign val="subscript"/>
        <sz val="11"/>
        <color theme="1"/>
        <rFont val="Cambria"/>
        <family val="1"/>
      </rPr>
      <t>f</t>
    </r>
    <r>
      <rPr>
        <sz val="11"/>
        <color theme="1"/>
        <rFont val="Cambria"/>
        <family val="1"/>
      </rPr>
      <t xml:space="preserve"> [m]</t>
    </r>
  </si>
  <si>
    <t>E' [MMPa]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</si>
</sst>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"/>
    <numFmt numFmtId="167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name val="Cambria"/>
      <family val="1"/>
    </font>
    <font>
      <sz val="11"/>
      <color rgb="FF000000"/>
      <name val="Cambr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mbria"/>
      <family val="1"/>
    </font>
    <font>
      <sz val="11"/>
      <color theme="1"/>
      <name val="Cambria"/>
      <family val="2"/>
    </font>
    <font>
      <vertAlign val="superscript"/>
      <sz val="11"/>
      <color theme="1"/>
      <name val="Cambria"/>
      <family val="1"/>
    </font>
    <font>
      <vertAlign val="subscript"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Fill="1" applyAlignment="1" applyProtection="1">
      <alignment horizontal="center" vertical="center"/>
      <protection locked="0"/>
    </xf>
    <xf numFmtId="1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 applyProtection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1" fontId="6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166" fontId="1" fillId="0" borderId="0" xfId="1" applyNumberFormat="1" applyFont="1" applyAlignment="1">
      <alignment horizontal="center" vertical="center"/>
    </xf>
    <xf numFmtId="167" fontId="1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1" fontId="1" fillId="0" borderId="0" xfId="1" applyNumberFormat="1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'Q1'!$I$1:$I$1</c:f>
              <c:strCache>
                <c:ptCount val="1"/>
                <c:pt idx="0">
                  <c:v>φ 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'Q1'!$I$2:$I$168</c:f>
              <c:numCache>
                <c:formatCode>0.00</c:formatCode>
                <c:ptCount val="167"/>
                <c:pt idx="0">
                  <c:v>0.37</c:v>
                </c:pt>
                <c:pt idx="1">
                  <c:v>0.38</c:v>
                </c:pt>
                <c:pt idx="2">
                  <c:v>0.39</c:v>
                </c:pt>
                <c:pt idx="3">
                  <c:v>0.38</c:v>
                </c:pt>
                <c:pt idx="4">
                  <c:v>0.37</c:v>
                </c:pt>
                <c:pt idx="5">
                  <c:v>0.4</c:v>
                </c:pt>
                <c:pt idx="6">
                  <c:v>0.38</c:v>
                </c:pt>
                <c:pt idx="7">
                  <c:v>0.39</c:v>
                </c:pt>
                <c:pt idx="8">
                  <c:v>0.37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</c:v>
                </c:pt>
                <c:pt idx="13">
                  <c:v>0.43</c:v>
                </c:pt>
                <c:pt idx="14">
                  <c:v>0.51</c:v>
                </c:pt>
                <c:pt idx="15">
                  <c:v>0.55000000000000004</c:v>
                </c:pt>
                <c:pt idx="16">
                  <c:v>0.61</c:v>
                </c:pt>
                <c:pt idx="17">
                  <c:v>0.62</c:v>
                </c:pt>
                <c:pt idx="18">
                  <c:v>0.57999999999999996</c:v>
                </c:pt>
                <c:pt idx="19">
                  <c:v>0.5</c:v>
                </c:pt>
                <c:pt idx="20">
                  <c:v>0.52</c:v>
                </c:pt>
                <c:pt idx="21">
                  <c:v>0.53</c:v>
                </c:pt>
                <c:pt idx="22">
                  <c:v>0.55000000000000004</c:v>
                </c:pt>
                <c:pt idx="23">
                  <c:v>0.53</c:v>
                </c:pt>
                <c:pt idx="24">
                  <c:v>0.56000000000000005</c:v>
                </c:pt>
                <c:pt idx="25">
                  <c:v>0.4</c:v>
                </c:pt>
                <c:pt idx="26">
                  <c:v>0.51</c:v>
                </c:pt>
                <c:pt idx="27">
                  <c:v>0.51</c:v>
                </c:pt>
                <c:pt idx="28">
                  <c:v>0.5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0.35</c:v>
                </c:pt>
                <c:pt idx="33">
                  <c:v>0.53</c:v>
                </c:pt>
                <c:pt idx="34">
                  <c:v>0.5</c:v>
                </c:pt>
                <c:pt idx="35">
                  <c:v>0.03</c:v>
                </c:pt>
                <c:pt idx="36">
                  <c:v>0.52</c:v>
                </c:pt>
                <c:pt idx="37">
                  <c:v>0.46</c:v>
                </c:pt>
                <c:pt idx="38">
                  <c:v>0.38</c:v>
                </c:pt>
                <c:pt idx="39">
                  <c:v>0.41</c:v>
                </c:pt>
                <c:pt idx="40">
                  <c:v>0.41</c:v>
                </c:pt>
                <c:pt idx="41">
                  <c:v>0.41</c:v>
                </c:pt>
                <c:pt idx="42">
                  <c:v>0.39</c:v>
                </c:pt>
                <c:pt idx="43">
                  <c:v>0.4</c:v>
                </c:pt>
                <c:pt idx="44">
                  <c:v>0.42</c:v>
                </c:pt>
                <c:pt idx="45">
                  <c:v>0.55000000000000004</c:v>
                </c:pt>
                <c:pt idx="46">
                  <c:v>0.55000000000000004</c:v>
                </c:pt>
                <c:pt idx="47">
                  <c:v>0.53</c:v>
                </c:pt>
                <c:pt idx="48">
                  <c:v>0.59</c:v>
                </c:pt>
                <c:pt idx="49">
                  <c:v>0.61</c:v>
                </c:pt>
                <c:pt idx="50">
                  <c:v>0.57999999999999996</c:v>
                </c:pt>
                <c:pt idx="51">
                  <c:v>0.59</c:v>
                </c:pt>
                <c:pt idx="52">
                  <c:v>0.52</c:v>
                </c:pt>
                <c:pt idx="53">
                  <c:v>0.56999999999999995</c:v>
                </c:pt>
                <c:pt idx="54">
                  <c:v>0.34</c:v>
                </c:pt>
                <c:pt idx="55">
                  <c:v>0.48</c:v>
                </c:pt>
                <c:pt idx="56">
                  <c:v>0.52</c:v>
                </c:pt>
                <c:pt idx="57">
                  <c:v>0.45</c:v>
                </c:pt>
                <c:pt idx="58">
                  <c:v>0.6</c:v>
                </c:pt>
                <c:pt idx="59">
                  <c:v>0.47</c:v>
                </c:pt>
                <c:pt idx="60">
                  <c:v>0.41</c:v>
                </c:pt>
                <c:pt idx="61">
                  <c:v>0.5</c:v>
                </c:pt>
                <c:pt idx="62">
                  <c:v>0.54</c:v>
                </c:pt>
                <c:pt idx="63">
                  <c:v>0.53</c:v>
                </c:pt>
                <c:pt idx="64">
                  <c:v>0.42</c:v>
                </c:pt>
                <c:pt idx="65">
                  <c:v>0.4</c:v>
                </c:pt>
                <c:pt idx="66">
                  <c:v>0.45</c:v>
                </c:pt>
                <c:pt idx="67">
                  <c:v>0.44</c:v>
                </c:pt>
                <c:pt idx="68">
                  <c:v>0.47</c:v>
                </c:pt>
                <c:pt idx="69">
                  <c:v>0.48</c:v>
                </c:pt>
                <c:pt idx="70">
                  <c:v>0.4</c:v>
                </c:pt>
                <c:pt idx="71">
                  <c:v>0.37</c:v>
                </c:pt>
                <c:pt idx="72">
                  <c:v>0.5</c:v>
                </c:pt>
                <c:pt idx="73">
                  <c:v>0.5</c:v>
                </c:pt>
                <c:pt idx="74">
                  <c:v>0.53</c:v>
                </c:pt>
                <c:pt idx="75">
                  <c:v>0.52</c:v>
                </c:pt>
                <c:pt idx="76">
                  <c:v>0.52</c:v>
                </c:pt>
                <c:pt idx="77">
                  <c:v>0.54</c:v>
                </c:pt>
                <c:pt idx="78">
                  <c:v>0.55000000000000004</c:v>
                </c:pt>
                <c:pt idx="79">
                  <c:v>0.57999999999999996</c:v>
                </c:pt>
                <c:pt idx="80">
                  <c:v>0.55000000000000004</c:v>
                </c:pt>
                <c:pt idx="81">
                  <c:v>0.52</c:v>
                </c:pt>
                <c:pt idx="82">
                  <c:v>0.64</c:v>
                </c:pt>
                <c:pt idx="83">
                  <c:v>0.64</c:v>
                </c:pt>
                <c:pt idx="84">
                  <c:v>0.66</c:v>
                </c:pt>
                <c:pt idx="85">
                  <c:v>0.67</c:v>
                </c:pt>
                <c:pt idx="86">
                  <c:v>0.67</c:v>
                </c:pt>
                <c:pt idx="87">
                  <c:v>0.66</c:v>
                </c:pt>
                <c:pt idx="88">
                  <c:v>0.67</c:v>
                </c:pt>
                <c:pt idx="89">
                  <c:v>0.64</c:v>
                </c:pt>
                <c:pt idx="90">
                  <c:v>0.6</c:v>
                </c:pt>
                <c:pt idx="91">
                  <c:v>0.59</c:v>
                </c:pt>
                <c:pt idx="92">
                  <c:v>0.57999999999999996</c:v>
                </c:pt>
                <c:pt idx="93">
                  <c:v>0.41</c:v>
                </c:pt>
                <c:pt idx="94">
                  <c:v>0.49</c:v>
                </c:pt>
                <c:pt idx="95">
                  <c:v>0.46</c:v>
                </c:pt>
                <c:pt idx="96">
                  <c:v>0.45</c:v>
                </c:pt>
                <c:pt idx="97">
                  <c:v>0.45</c:v>
                </c:pt>
                <c:pt idx="98">
                  <c:v>0.41</c:v>
                </c:pt>
                <c:pt idx="99">
                  <c:v>0.46</c:v>
                </c:pt>
                <c:pt idx="100">
                  <c:v>0.53</c:v>
                </c:pt>
                <c:pt idx="101">
                  <c:v>0.56999999999999995</c:v>
                </c:pt>
                <c:pt idx="102">
                  <c:v>0.51</c:v>
                </c:pt>
                <c:pt idx="103">
                  <c:v>0.42</c:v>
                </c:pt>
                <c:pt idx="104">
                  <c:v>0.46</c:v>
                </c:pt>
                <c:pt idx="105">
                  <c:v>0.42</c:v>
                </c:pt>
                <c:pt idx="106">
                  <c:v>0.54</c:v>
                </c:pt>
                <c:pt idx="107">
                  <c:v>0.5</c:v>
                </c:pt>
                <c:pt idx="108">
                  <c:v>0.54</c:v>
                </c:pt>
                <c:pt idx="109">
                  <c:v>0.55000000000000004</c:v>
                </c:pt>
                <c:pt idx="110">
                  <c:v>0.51</c:v>
                </c:pt>
                <c:pt idx="111">
                  <c:v>0.52</c:v>
                </c:pt>
                <c:pt idx="112">
                  <c:v>0.46</c:v>
                </c:pt>
                <c:pt idx="113">
                  <c:v>0.45</c:v>
                </c:pt>
                <c:pt idx="114">
                  <c:v>0.47</c:v>
                </c:pt>
                <c:pt idx="115">
                  <c:v>0.53</c:v>
                </c:pt>
                <c:pt idx="116">
                  <c:v>0.47</c:v>
                </c:pt>
                <c:pt idx="117">
                  <c:v>0.46</c:v>
                </c:pt>
                <c:pt idx="118">
                  <c:v>0.5</c:v>
                </c:pt>
                <c:pt idx="119">
                  <c:v>0.55000000000000004</c:v>
                </c:pt>
                <c:pt idx="120">
                  <c:v>0.54</c:v>
                </c:pt>
                <c:pt idx="121">
                  <c:v>0.52</c:v>
                </c:pt>
                <c:pt idx="122">
                  <c:v>0.56000000000000005</c:v>
                </c:pt>
                <c:pt idx="123">
                  <c:v>0.62</c:v>
                </c:pt>
                <c:pt idx="124">
                  <c:v>0.56000000000000005</c:v>
                </c:pt>
                <c:pt idx="125">
                  <c:v>0.53</c:v>
                </c:pt>
                <c:pt idx="126">
                  <c:v>0.55000000000000004</c:v>
                </c:pt>
                <c:pt idx="127">
                  <c:v>0.48</c:v>
                </c:pt>
                <c:pt idx="128">
                  <c:v>0.47</c:v>
                </c:pt>
                <c:pt idx="129">
                  <c:v>0.47</c:v>
                </c:pt>
                <c:pt idx="130">
                  <c:v>0.46</c:v>
                </c:pt>
                <c:pt idx="131">
                  <c:v>0.39</c:v>
                </c:pt>
                <c:pt idx="132">
                  <c:v>0.45</c:v>
                </c:pt>
                <c:pt idx="133">
                  <c:v>0.52</c:v>
                </c:pt>
                <c:pt idx="134">
                  <c:v>0.51</c:v>
                </c:pt>
                <c:pt idx="135">
                  <c:v>0.41</c:v>
                </c:pt>
                <c:pt idx="136">
                  <c:v>0.37</c:v>
                </c:pt>
                <c:pt idx="137">
                  <c:v>0.38</c:v>
                </c:pt>
                <c:pt idx="138">
                  <c:v>0.42</c:v>
                </c:pt>
                <c:pt idx="139">
                  <c:v>0.38</c:v>
                </c:pt>
                <c:pt idx="140">
                  <c:v>0.38</c:v>
                </c:pt>
                <c:pt idx="141">
                  <c:v>0.39</c:v>
                </c:pt>
                <c:pt idx="142">
                  <c:v>0.42</c:v>
                </c:pt>
                <c:pt idx="143">
                  <c:v>0.37</c:v>
                </c:pt>
                <c:pt idx="144">
                  <c:v>0.42</c:v>
                </c:pt>
                <c:pt idx="145">
                  <c:v>0.42</c:v>
                </c:pt>
                <c:pt idx="146">
                  <c:v>0.4</c:v>
                </c:pt>
                <c:pt idx="147">
                  <c:v>0.47</c:v>
                </c:pt>
                <c:pt idx="148">
                  <c:v>0.33</c:v>
                </c:pt>
                <c:pt idx="149">
                  <c:v>0.37</c:v>
                </c:pt>
                <c:pt idx="150">
                  <c:v>0.35</c:v>
                </c:pt>
                <c:pt idx="151">
                  <c:v>0.39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0.37</c:v>
                </c:pt>
                <c:pt idx="156">
                  <c:v>0.4</c:v>
                </c:pt>
                <c:pt idx="157">
                  <c:v>0.36</c:v>
                </c:pt>
                <c:pt idx="158">
                  <c:v>0.37</c:v>
                </c:pt>
                <c:pt idx="159">
                  <c:v>0.33</c:v>
                </c:pt>
                <c:pt idx="160">
                  <c:v>0.32</c:v>
                </c:pt>
                <c:pt idx="161">
                  <c:v>0.39</c:v>
                </c:pt>
                <c:pt idx="162">
                  <c:v>0.4</c:v>
                </c:pt>
                <c:pt idx="163">
                  <c:v>0.33</c:v>
                </c:pt>
                <c:pt idx="164">
                  <c:v>0.32</c:v>
                </c:pt>
                <c:pt idx="165">
                  <c:v>0.35</c:v>
                </c:pt>
                <c:pt idx="166">
                  <c:v>0.32</c:v>
                </c:pt>
              </c:numCache>
            </c:numRef>
          </c:xVal>
          <c:yVal>
            <c:numRef>
              <c:f>'Q1'!$A$2:$A$168</c:f>
              <c:numCache>
                <c:formatCode>General</c:formatCode>
                <c:ptCount val="167"/>
                <c:pt idx="0">
                  <c:v>1750</c:v>
                </c:pt>
                <c:pt idx="1">
                  <c:v>1755</c:v>
                </c:pt>
                <c:pt idx="2">
                  <c:v>1760</c:v>
                </c:pt>
                <c:pt idx="3">
                  <c:v>1765</c:v>
                </c:pt>
                <c:pt idx="4">
                  <c:v>1770</c:v>
                </c:pt>
                <c:pt idx="5">
                  <c:v>1775</c:v>
                </c:pt>
                <c:pt idx="6">
                  <c:v>1780</c:v>
                </c:pt>
                <c:pt idx="7">
                  <c:v>1785</c:v>
                </c:pt>
                <c:pt idx="8">
                  <c:v>1790</c:v>
                </c:pt>
                <c:pt idx="9">
                  <c:v>1795</c:v>
                </c:pt>
                <c:pt idx="10">
                  <c:v>1800</c:v>
                </c:pt>
                <c:pt idx="11">
                  <c:v>1805</c:v>
                </c:pt>
                <c:pt idx="12">
                  <c:v>1810</c:v>
                </c:pt>
                <c:pt idx="13">
                  <c:v>1815</c:v>
                </c:pt>
                <c:pt idx="14">
                  <c:v>1820</c:v>
                </c:pt>
                <c:pt idx="15">
                  <c:v>1825</c:v>
                </c:pt>
                <c:pt idx="16">
                  <c:v>1830</c:v>
                </c:pt>
                <c:pt idx="17">
                  <c:v>1835</c:v>
                </c:pt>
                <c:pt idx="18">
                  <c:v>1840</c:v>
                </c:pt>
                <c:pt idx="19">
                  <c:v>1845</c:v>
                </c:pt>
                <c:pt idx="20">
                  <c:v>1850</c:v>
                </c:pt>
                <c:pt idx="21">
                  <c:v>1855</c:v>
                </c:pt>
                <c:pt idx="22">
                  <c:v>1860</c:v>
                </c:pt>
                <c:pt idx="23">
                  <c:v>1865</c:v>
                </c:pt>
                <c:pt idx="24">
                  <c:v>1870</c:v>
                </c:pt>
                <c:pt idx="25">
                  <c:v>1875</c:v>
                </c:pt>
                <c:pt idx="26">
                  <c:v>1880</c:v>
                </c:pt>
                <c:pt idx="27">
                  <c:v>1885</c:v>
                </c:pt>
                <c:pt idx="28">
                  <c:v>1890</c:v>
                </c:pt>
                <c:pt idx="29">
                  <c:v>1895</c:v>
                </c:pt>
                <c:pt idx="30">
                  <c:v>1900</c:v>
                </c:pt>
                <c:pt idx="31">
                  <c:v>1905</c:v>
                </c:pt>
                <c:pt idx="32">
                  <c:v>1910</c:v>
                </c:pt>
                <c:pt idx="33">
                  <c:v>1915</c:v>
                </c:pt>
                <c:pt idx="34">
                  <c:v>1920</c:v>
                </c:pt>
                <c:pt idx="35">
                  <c:v>1925</c:v>
                </c:pt>
                <c:pt idx="36">
                  <c:v>1930</c:v>
                </c:pt>
                <c:pt idx="37">
                  <c:v>1935</c:v>
                </c:pt>
                <c:pt idx="38">
                  <c:v>1940</c:v>
                </c:pt>
                <c:pt idx="39">
                  <c:v>1945</c:v>
                </c:pt>
                <c:pt idx="40">
                  <c:v>1950</c:v>
                </c:pt>
                <c:pt idx="41">
                  <c:v>1955</c:v>
                </c:pt>
                <c:pt idx="42">
                  <c:v>1960</c:v>
                </c:pt>
                <c:pt idx="43">
                  <c:v>1965</c:v>
                </c:pt>
                <c:pt idx="44">
                  <c:v>1970</c:v>
                </c:pt>
                <c:pt idx="45">
                  <c:v>1975</c:v>
                </c:pt>
                <c:pt idx="46">
                  <c:v>1980</c:v>
                </c:pt>
                <c:pt idx="47">
                  <c:v>1985</c:v>
                </c:pt>
                <c:pt idx="48">
                  <c:v>1990</c:v>
                </c:pt>
                <c:pt idx="49">
                  <c:v>1995</c:v>
                </c:pt>
                <c:pt idx="50">
                  <c:v>2000</c:v>
                </c:pt>
                <c:pt idx="51">
                  <c:v>2005</c:v>
                </c:pt>
                <c:pt idx="52">
                  <c:v>2010</c:v>
                </c:pt>
                <c:pt idx="53">
                  <c:v>2015</c:v>
                </c:pt>
                <c:pt idx="54">
                  <c:v>2020</c:v>
                </c:pt>
                <c:pt idx="55">
                  <c:v>2025</c:v>
                </c:pt>
                <c:pt idx="56">
                  <c:v>2030</c:v>
                </c:pt>
                <c:pt idx="57">
                  <c:v>2035</c:v>
                </c:pt>
                <c:pt idx="58">
                  <c:v>2040</c:v>
                </c:pt>
                <c:pt idx="59">
                  <c:v>2045</c:v>
                </c:pt>
                <c:pt idx="60">
                  <c:v>2050</c:v>
                </c:pt>
                <c:pt idx="61">
                  <c:v>2055</c:v>
                </c:pt>
                <c:pt idx="62">
                  <c:v>2060</c:v>
                </c:pt>
                <c:pt idx="63">
                  <c:v>2065</c:v>
                </c:pt>
                <c:pt idx="64">
                  <c:v>2070</c:v>
                </c:pt>
                <c:pt idx="65">
                  <c:v>2075</c:v>
                </c:pt>
                <c:pt idx="66">
                  <c:v>2080</c:v>
                </c:pt>
                <c:pt idx="67">
                  <c:v>2085</c:v>
                </c:pt>
                <c:pt idx="68">
                  <c:v>2090</c:v>
                </c:pt>
                <c:pt idx="69">
                  <c:v>2095</c:v>
                </c:pt>
                <c:pt idx="70">
                  <c:v>2100</c:v>
                </c:pt>
                <c:pt idx="71">
                  <c:v>2105</c:v>
                </c:pt>
                <c:pt idx="72">
                  <c:v>2110</c:v>
                </c:pt>
                <c:pt idx="73">
                  <c:v>2115</c:v>
                </c:pt>
                <c:pt idx="74">
                  <c:v>2120</c:v>
                </c:pt>
                <c:pt idx="75">
                  <c:v>2125</c:v>
                </c:pt>
                <c:pt idx="76">
                  <c:v>2130</c:v>
                </c:pt>
                <c:pt idx="77">
                  <c:v>2135</c:v>
                </c:pt>
                <c:pt idx="78">
                  <c:v>2140</c:v>
                </c:pt>
                <c:pt idx="79">
                  <c:v>2145</c:v>
                </c:pt>
                <c:pt idx="80">
                  <c:v>2150</c:v>
                </c:pt>
                <c:pt idx="81">
                  <c:v>2155</c:v>
                </c:pt>
                <c:pt idx="82">
                  <c:v>2160</c:v>
                </c:pt>
                <c:pt idx="83">
                  <c:v>2165</c:v>
                </c:pt>
                <c:pt idx="84">
                  <c:v>2170</c:v>
                </c:pt>
                <c:pt idx="85">
                  <c:v>2175</c:v>
                </c:pt>
                <c:pt idx="86">
                  <c:v>2180</c:v>
                </c:pt>
                <c:pt idx="87">
                  <c:v>2185</c:v>
                </c:pt>
                <c:pt idx="88">
                  <c:v>2190</c:v>
                </c:pt>
                <c:pt idx="89">
                  <c:v>2195</c:v>
                </c:pt>
                <c:pt idx="90">
                  <c:v>2200</c:v>
                </c:pt>
                <c:pt idx="91">
                  <c:v>2205</c:v>
                </c:pt>
                <c:pt idx="92">
                  <c:v>2210</c:v>
                </c:pt>
                <c:pt idx="93">
                  <c:v>2215</c:v>
                </c:pt>
                <c:pt idx="94">
                  <c:v>2220</c:v>
                </c:pt>
                <c:pt idx="95">
                  <c:v>2225</c:v>
                </c:pt>
                <c:pt idx="96">
                  <c:v>2230</c:v>
                </c:pt>
                <c:pt idx="97">
                  <c:v>2235</c:v>
                </c:pt>
                <c:pt idx="98">
                  <c:v>2240</c:v>
                </c:pt>
                <c:pt idx="99">
                  <c:v>2245</c:v>
                </c:pt>
                <c:pt idx="100">
                  <c:v>2250</c:v>
                </c:pt>
                <c:pt idx="101">
                  <c:v>2255</c:v>
                </c:pt>
                <c:pt idx="102">
                  <c:v>2260</c:v>
                </c:pt>
                <c:pt idx="103">
                  <c:v>2265</c:v>
                </c:pt>
                <c:pt idx="104">
                  <c:v>2270</c:v>
                </c:pt>
                <c:pt idx="105">
                  <c:v>2275</c:v>
                </c:pt>
                <c:pt idx="106">
                  <c:v>2280</c:v>
                </c:pt>
                <c:pt idx="107">
                  <c:v>2285</c:v>
                </c:pt>
                <c:pt idx="108">
                  <c:v>2290</c:v>
                </c:pt>
                <c:pt idx="109">
                  <c:v>2295</c:v>
                </c:pt>
                <c:pt idx="110">
                  <c:v>2300</c:v>
                </c:pt>
                <c:pt idx="111">
                  <c:v>2305</c:v>
                </c:pt>
                <c:pt idx="112">
                  <c:v>2310</c:v>
                </c:pt>
                <c:pt idx="113">
                  <c:v>2315</c:v>
                </c:pt>
                <c:pt idx="114">
                  <c:v>2320</c:v>
                </c:pt>
                <c:pt idx="115">
                  <c:v>2325</c:v>
                </c:pt>
                <c:pt idx="116">
                  <c:v>2330</c:v>
                </c:pt>
                <c:pt idx="117">
                  <c:v>2335</c:v>
                </c:pt>
                <c:pt idx="118">
                  <c:v>2340</c:v>
                </c:pt>
                <c:pt idx="119">
                  <c:v>2345</c:v>
                </c:pt>
                <c:pt idx="120">
                  <c:v>2350</c:v>
                </c:pt>
                <c:pt idx="121">
                  <c:v>2355</c:v>
                </c:pt>
                <c:pt idx="122">
                  <c:v>2360</c:v>
                </c:pt>
                <c:pt idx="123">
                  <c:v>2365</c:v>
                </c:pt>
                <c:pt idx="124">
                  <c:v>2370</c:v>
                </c:pt>
                <c:pt idx="125">
                  <c:v>2375</c:v>
                </c:pt>
                <c:pt idx="126">
                  <c:v>2380</c:v>
                </c:pt>
                <c:pt idx="127">
                  <c:v>2385</c:v>
                </c:pt>
                <c:pt idx="128">
                  <c:v>2390</c:v>
                </c:pt>
                <c:pt idx="129">
                  <c:v>2395</c:v>
                </c:pt>
                <c:pt idx="130">
                  <c:v>2400</c:v>
                </c:pt>
                <c:pt idx="131">
                  <c:v>2405</c:v>
                </c:pt>
                <c:pt idx="132">
                  <c:v>2410</c:v>
                </c:pt>
                <c:pt idx="133">
                  <c:v>2415</c:v>
                </c:pt>
                <c:pt idx="134">
                  <c:v>2420</c:v>
                </c:pt>
                <c:pt idx="135">
                  <c:v>2425</c:v>
                </c:pt>
                <c:pt idx="136">
                  <c:v>2430</c:v>
                </c:pt>
                <c:pt idx="137">
                  <c:v>2435</c:v>
                </c:pt>
                <c:pt idx="138">
                  <c:v>2440</c:v>
                </c:pt>
                <c:pt idx="139">
                  <c:v>2445</c:v>
                </c:pt>
                <c:pt idx="140">
                  <c:v>2450</c:v>
                </c:pt>
                <c:pt idx="141">
                  <c:v>2455</c:v>
                </c:pt>
                <c:pt idx="142">
                  <c:v>2460</c:v>
                </c:pt>
                <c:pt idx="143">
                  <c:v>2465</c:v>
                </c:pt>
                <c:pt idx="144">
                  <c:v>2470</c:v>
                </c:pt>
                <c:pt idx="145">
                  <c:v>2475</c:v>
                </c:pt>
                <c:pt idx="146">
                  <c:v>2480</c:v>
                </c:pt>
                <c:pt idx="147">
                  <c:v>2485</c:v>
                </c:pt>
                <c:pt idx="148">
                  <c:v>2490</c:v>
                </c:pt>
                <c:pt idx="149">
                  <c:v>2495</c:v>
                </c:pt>
                <c:pt idx="150">
                  <c:v>2500</c:v>
                </c:pt>
                <c:pt idx="151">
                  <c:v>2505</c:v>
                </c:pt>
                <c:pt idx="152">
                  <c:v>2510</c:v>
                </c:pt>
                <c:pt idx="153">
                  <c:v>2515</c:v>
                </c:pt>
                <c:pt idx="154">
                  <c:v>2520</c:v>
                </c:pt>
                <c:pt idx="155">
                  <c:v>2525</c:v>
                </c:pt>
                <c:pt idx="156">
                  <c:v>2530</c:v>
                </c:pt>
                <c:pt idx="157">
                  <c:v>2535</c:v>
                </c:pt>
                <c:pt idx="158">
                  <c:v>2540</c:v>
                </c:pt>
                <c:pt idx="159">
                  <c:v>2545</c:v>
                </c:pt>
                <c:pt idx="160">
                  <c:v>2550</c:v>
                </c:pt>
                <c:pt idx="161">
                  <c:v>2555</c:v>
                </c:pt>
                <c:pt idx="162">
                  <c:v>2560</c:v>
                </c:pt>
                <c:pt idx="163">
                  <c:v>2565</c:v>
                </c:pt>
                <c:pt idx="164">
                  <c:v>2570</c:v>
                </c:pt>
                <c:pt idx="165">
                  <c:v>2575</c:v>
                </c:pt>
                <c:pt idx="166">
                  <c:v>2580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E4-4518-9AC6-55083E18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Porosity [-]</a:t>
                </a:r>
              </a:p>
            </c:rich>
          </c:tx>
          <c:layout>
            <c:manualLayout>
              <c:xMode val="edge"/>
              <c:yMode val="edge"/>
              <c:x val="0.48134056494973176"/>
              <c:y val="9.925846889669444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axMin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layout>
            <c:manualLayout>
              <c:xMode val="edge"/>
              <c:yMode val="edge"/>
              <c:x val="1.2801204186766545E-2"/>
              <c:y val="0.50006369736389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'Q1'!$D$1</c:f>
              <c:strCache>
                <c:ptCount val="1"/>
                <c:pt idx="0">
                  <c:v>Pp 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'Q1'!$D$2:$D$168</c:f>
              <c:numCache>
                <c:formatCode>General</c:formatCode>
                <c:ptCount val="167"/>
                <c:pt idx="0">
                  <c:v>4.8259999999999996</c:v>
                </c:pt>
                <c:pt idx="1">
                  <c:v>4.84</c:v>
                </c:pt>
                <c:pt idx="2">
                  <c:v>4.8540000000000001</c:v>
                </c:pt>
                <c:pt idx="3">
                  <c:v>4.8680000000000003</c:v>
                </c:pt>
                <c:pt idx="4">
                  <c:v>4.8810000000000002</c:v>
                </c:pt>
                <c:pt idx="5">
                  <c:v>4.8949999999999996</c:v>
                </c:pt>
                <c:pt idx="6">
                  <c:v>4.9089999999999998</c:v>
                </c:pt>
                <c:pt idx="7">
                  <c:v>4.923</c:v>
                </c:pt>
                <c:pt idx="8">
                  <c:v>4.9370000000000003</c:v>
                </c:pt>
                <c:pt idx="9">
                  <c:v>4.95</c:v>
                </c:pt>
                <c:pt idx="10">
                  <c:v>4.9640000000000004</c:v>
                </c:pt>
                <c:pt idx="11">
                  <c:v>4.9779999999999998</c:v>
                </c:pt>
                <c:pt idx="12">
                  <c:v>4.992</c:v>
                </c:pt>
                <c:pt idx="13">
                  <c:v>5.0060000000000002</c:v>
                </c:pt>
                <c:pt idx="14">
                  <c:v>5.0190000000000001</c:v>
                </c:pt>
                <c:pt idx="15">
                  <c:v>5.0330000000000004</c:v>
                </c:pt>
                <c:pt idx="16">
                  <c:v>5.0469999999999997</c:v>
                </c:pt>
                <c:pt idx="17">
                  <c:v>5.1710000000000003</c:v>
                </c:pt>
                <c:pt idx="18">
                  <c:v>5.2949999999999999</c:v>
                </c:pt>
                <c:pt idx="19">
                  <c:v>5.4260000000000002</c:v>
                </c:pt>
                <c:pt idx="20">
                  <c:v>5.55</c:v>
                </c:pt>
                <c:pt idx="21">
                  <c:v>5.6740000000000004</c:v>
                </c:pt>
                <c:pt idx="22">
                  <c:v>5.798</c:v>
                </c:pt>
                <c:pt idx="23">
                  <c:v>5.95</c:v>
                </c:pt>
                <c:pt idx="24">
                  <c:v>5.9359999999999999</c:v>
                </c:pt>
                <c:pt idx="25">
                  <c:v>5.923</c:v>
                </c:pt>
                <c:pt idx="26">
                  <c:v>5.9089999999999998</c:v>
                </c:pt>
                <c:pt idx="27">
                  <c:v>5.8949999999999996</c:v>
                </c:pt>
                <c:pt idx="28">
                  <c:v>5.8810000000000002</c:v>
                </c:pt>
                <c:pt idx="29">
                  <c:v>5.8739999999999997</c:v>
                </c:pt>
                <c:pt idx="30">
                  <c:v>5.8609999999999998</c:v>
                </c:pt>
                <c:pt idx="31">
                  <c:v>5.8470000000000004</c:v>
                </c:pt>
                <c:pt idx="32">
                  <c:v>5.8330000000000002</c:v>
                </c:pt>
                <c:pt idx="33">
                  <c:v>5.819</c:v>
                </c:pt>
                <c:pt idx="34">
                  <c:v>5.8049999999999997</c:v>
                </c:pt>
                <c:pt idx="35">
                  <c:v>5.8120000000000003</c:v>
                </c:pt>
                <c:pt idx="36">
                  <c:v>5.819</c:v>
                </c:pt>
                <c:pt idx="37">
                  <c:v>5.8259999999999996</c:v>
                </c:pt>
                <c:pt idx="38">
                  <c:v>5.84</c:v>
                </c:pt>
                <c:pt idx="39">
                  <c:v>5.8470000000000004</c:v>
                </c:pt>
                <c:pt idx="40">
                  <c:v>5.8540000000000001</c:v>
                </c:pt>
                <c:pt idx="41">
                  <c:v>5.8609999999999998</c:v>
                </c:pt>
                <c:pt idx="42">
                  <c:v>5.867</c:v>
                </c:pt>
                <c:pt idx="43">
                  <c:v>5.8739999999999997</c:v>
                </c:pt>
                <c:pt idx="44">
                  <c:v>5.8879999999999999</c:v>
                </c:pt>
                <c:pt idx="45">
                  <c:v>5.8949999999999996</c:v>
                </c:pt>
                <c:pt idx="46">
                  <c:v>5.9020000000000001</c:v>
                </c:pt>
                <c:pt idx="47">
                  <c:v>5.9089999999999998</c:v>
                </c:pt>
                <c:pt idx="48">
                  <c:v>5.9089999999999998</c:v>
                </c:pt>
                <c:pt idx="49">
                  <c:v>5.9160000000000004</c:v>
                </c:pt>
                <c:pt idx="50">
                  <c:v>5.9290000000000003</c:v>
                </c:pt>
                <c:pt idx="51">
                  <c:v>5.9359999999999999</c:v>
                </c:pt>
                <c:pt idx="52">
                  <c:v>5.95</c:v>
                </c:pt>
                <c:pt idx="53">
                  <c:v>5.992</c:v>
                </c:pt>
                <c:pt idx="54">
                  <c:v>6.04</c:v>
                </c:pt>
                <c:pt idx="55">
                  <c:v>6.0670000000000002</c:v>
                </c:pt>
                <c:pt idx="56">
                  <c:v>6.0880000000000001</c:v>
                </c:pt>
                <c:pt idx="57">
                  <c:v>6.1159999999999997</c:v>
                </c:pt>
                <c:pt idx="58">
                  <c:v>6.1429999999999998</c:v>
                </c:pt>
                <c:pt idx="59">
                  <c:v>6.1639999999999997</c:v>
                </c:pt>
                <c:pt idx="60">
                  <c:v>6.1909999999999998</c:v>
                </c:pt>
                <c:pt idx="61">
                  <c:v>6.2190000000000003</c:v>
                </c:pt>
                <c:pt idx="62">
                  <c:v>6.24</c:v>
                </c:pt>
                <c:pt idx="63">
                  <c:v>6.2670000000000003</c:v>
                </c:pt>
                <c:pt idx="64">
                  <c:v>6.2949999999999999</c:v>
                </c:pt>
                <c:pt idx="65">
                  <c:v>6.3159999999999998</c:v>
                </c:pt>
                <c:pt idx="66">
                  <c:v>6.343</c:v>
                </c:pt>
                <c:pt idx="67">
                  <c:v>6.3710000000000004</c:v>
                </c:pt>
                <c:pt idx="68">
                  <c:v>6.391</c:v>
                </c:pt>
                <c:pt idx="69">
                  <c:v>6.4189999999999996</c:v>
                </c:pt>
                <c:pt idx="70">
                  <c:v>6.4470000000000001</c:v>
                </c:pt>
                <c:pt idx="71">
                  <c:v>6.4669999999999996</c:v>
                </c:pt>
                <c:pt idx="72">
                  <c:v>6.4950000000000001</c:v>
                </c:pt>
                <c:pt idx="73">
                  <c:v>6.5220000000000002</c:v>
                </c:pt>
                <c:pt idx="74">
                  <c:v>6.5430000000000001</c:v>
                </c:pt>
                <c:pt idx="75">
                  <c:v>6.5709999999999997</c:v>
                </c:pt>
                <c:pt idx="76">
                  <c:v>6.5979999999999999</c:v>
                </c:pt>
                <c:pt idx="77">
                  <c:v>6.6189999999999998</c:v>
                </c:pt>
                <c:pt idx="78">
                  <c:v>6.6470000000000002</c:v>
                </c:pt>
                <c:pt idx="79">
                  <c:v>6.6740000000000004</c:v>
                </c:pt>
                <c:pt idx="80">
                  <c:v>6.6950000000000003</c:v>
                </c:pt>
                <c:pt idx="81">
                  <c:v>6.7220000000000004</c:v>
                </c:pt>
                <c:pt idx="82">
                  <c:v>6.75</c:v>
                </c:pt>
                <c:pt idx="83">
                  <c:v>6.7709999999999999</c:v>
                </c:pt>
                <c:pt idx="84">
                  <c:v>6.798</c:v>
                </c:pt>
                <c:pt idx="85">
                  <c:v>6.8259999999999996</c:v>
                </c:pt>
                <c:pt idx="86">
                  <c:v>6.9020000000000001</c:v>
                </c:pt>
                <c:pt idx="87">
                  <c:v>6.9770000000000003</c:v>
                </c:pt>
                <c:pt idx="88">
                  <c:v>7.0949999999999998</c:v>
                </c:pt>
                <c:pt idx="89">
                  <c:v>7.0949999999999998</c:v>
                </c:pt>
                <c:pt idx="90">
                  <c:v>7.1020000000000003</c:v>
                </c:pt>
                <c:pt idx="91">
                  <c:v>7.1020000000000003</c:v>
                </c:pt>
                <c:pt idx="92">
                  <c:v>7.1079999999999997</c:v>
                </c:pt>
                <c:pt idx="93">
                  <c:v>7.1710000000000003</c:v>
                </c:pt>
                <c:pt idx="94">
                  <c:v>7.2389999999999999</c:v>
                </c:pt>
                <c:pt idx="95">
                  <c:v>7.3019999999999996</c:v>
                </c:pt>
                <c:pt idx="96">
                  <c:v>7.37</c:v>
                </c:pt>
                <c:pt idx="97">
                  <c:v>7.4329999999999998</c:v>
                </c:pt>
                <c:pt idx="98">
                  <c:v>7.5010000000000003</c:v>
                </c:pt>
                <c:pt idx="99">
                  <c:v>7.5640000000000001</c:v>
                </c:pt>
                <c:pt idx="100">
                  <c:v>7.6319999999999997</c:v>
                </c:pt>
                <c:pt idx="101">
                  <c:v>7.6950000000000003</c:v>
                </c:pt>
                <c:pt idx="102">
                  <c:v>7.7629999999999999</c:v>
                </c:pt>
                <c:pt idx="103">
                  <c:v>7.8259999999999996</c:v>
                </c:pt>
                <c:pt idx="104">
                  <c:v>7.8879999999999999</c:v>
                </c:pt>
                <c:pt idx="105">
                  <c:v>7.9569999999999999</c:v>
                </c:pt>
                <c:pt idx="106">
                  <c:v>8.0190000000000001</c:v>
                </c:pt>
                <c:pt idx="107">
                  <c:v>8.0879999999999992</c:v>
                </c:pt>
                <c:pt idx="108">
                  <c:v>8.15</c:v>
                </c:pt>
                <c:pt idx="109">
                  <c:v>8.2249999999999996</c:v>
                </c:pt>
                <c:pt idx="110">
                  <c:v>8.2940000000000005</c:v>
                </c:pt>
                <c:pt idx="111">
                  <c:v>8.3699999999999992</c:v>
                </c:pt>
                <c:pt idx="112">
                  <c:v>8.4390000000000001</c:v>
                </c:pt>
                <c:pt idx="113">
                  <c:v>8.5150000000000006</c:v>
                </c:pt>
                <c:pt idx="114">
                  <c:v>8.5839999999999996</c:v>
                </c:pt>
                <c:pt idx="115">
                  <c:v>8.66</c:v>
                </c:pt>
                <c:pt idx="116">
                  <c:v>8.7360000000000007</c:v>
                </c:pt>
                <c:pt idx="117">
                  <c:v>8.8049999999999997</c:v>
                </c:pt>
                <c:pt idx="118">
                  <c:v>8.8800000000000008</c:v>
                </c:pt>
                <c:pt idx="119">
                  <c:v>8.9489999999999998</c:v>
                </c:pt>
                <c:pt idx="120">
                  <c:v>9.0670000000000002</c:v>
                </c:pt>
                <c:pt idx="121">
                  <c:v>9.1010000000000009</c:v>
                </c:pt>
                <c:pt idx="122">
                  <c:v>9.1289999999999996</c:v>
                </c:pt>
                <c:pt idx="123">
                  <c:v>9.1419999999999995</c:v>
                </c:pt>
                <c:pt idx="124">
                  <c:v>9.1560000000000006</c:v>
                </c:pt>
                <c:pt idx="125">
                  <c:v>9.17</c:v>
                </c:pt>
                <c:pt idx="126">
                  <c:v>9.1839999999999993</c:v>
                </c:pt>
                <c:pt idx="127">
                  <c:v>9.1980000000000004</c:v>
                </c:pt>
                <c:pt idx="128">
                  <c:v>9.2110000000000003</c:v>
                </c:pt>
                <c:pt idx="129">
                  <c:v>9.2249999999999996</c:v>
                </c:pt>
                <c:pt idx="130">
                  <c:v>9.2390000000000008</c:v>
                </c:pt>
                <c:pt idx="131">
                  <c:v>9.2530000000000001</c:v>
                </c:pt>
                <c:pt idx="132">
                  <c:v>9.2669999999999995</c:v>
                </c:pt>
                <c:pt idx="133">
                  <c:v>9.2799999999999994</c:v>
                </c:pt>
                <c:pt idx="134">
                  <c:v>9.2940000000000005</c:v>
                </c:pt>
                <c:pt idx="135">
                  <c:v>9.3079999999999998</c:v>
                </c:pt>
                <c:pt idx="136">
                  <c:v>9.3219999999999992</c:v>
                </c:pt>
                <c:pt idx="137">
                  <c:v>9.3360000000000003</c:v>
                </c:pt>
                <c:pt idx="138">
                  <c:v>9.3490000000000002</c:v>
                </c:pt>
                <c:pt idx="139">
                  <c:v>9.3629999999999995</c:v>
                </c:pt>
                <c:pt idx="140">
                  <c:v>9.3770000000000007</c:v>
                </c:pt>
                <c:pt idx="141">
                  <c:v>9.391</c:v>
                </c:pt>
                <c:pt idx="142">
                  <c:v>9.4039999999999999</c:v>
                </c:pt>
                <c:pt idx="143">
                  <c:v>9.4179999999999993</c:v>
                </c:pt>
                <c:pt idx="144">
                  <c:v>9.4320000000000004</c:v>
                </c:pt>
                <c:pt idx="145">
                  <c:v>9.4459999999999997</c:v>
                </c:pt>
                <c:pt idx="146">
                  <c:v>9.4600000000000009</c:v>
                </c:pt>
                <c:pt idx="147">
                  <c:v>9.4730000000000008</c:v>
                </c:pt>
                <c:pt idx="148">
                  <c:v>9.4870000000000001</c:v>
                </c:pt>
                <c:pt idx="149">
                  <c:v>9.5009999999999994</c:v>
                </c:pt>
                <c:pt idx="150">
                  <c:v>9.5150000000000006</c:v>
                </c:pt>
                <c:pt idx="151">
                  <c:v>9.5289999999999999</c:v>
                </c:pt>
                <c:pt idx="152">
                  <c:v>9.5419999999999998</c:v>
                </c:pt>
                <c:pt idx="153">
                  <c:v>9.5559999999999992</c:v>
                </c:pt>
                <c:pt idx="154">
                  <c:v>9.57</c:v>
                </c:pt>
                <c:pt idx="155">
                  <c:v>9.5839999999999996</c:v>
                </c:pt>
                <c:pt idx="156">
                  <c:v>9.5980000000000008</c:v>
                </c:pt>
                <c:pt idx="157">
                  <c:v>9.6110000000000007</c:v>
                </c:pt>
                <c:pt idx="158">
                  <c:v>9.625</c:v>
                </c:pt>
                <c:pt idx="159">
                  <c:v>9.6389999999999993</c:v>
                </c:pt>
                <c:pt idx="160">
                  <c:v>9.6530000000000005</c:v>
                </c:pt>
                <c:pt idx="161">
                  <c:v>9.6660000000000004</c:v>
                </c:pt>
                <c:pt idx="162">
                  <c:v>9.68</c:v>
                </c:pt>
                <c:pt idx="163">
                  <c:v>9.6940000000000008</c:v>
                </c:pt>
                <c:pt idx="164">
                  <c:v>9.7080000000000002</c:v>
                </c:pt>
                <c:pt idx="165">
                  <c:v>9.7219999999999995</c:v>
                </c:pt>
                <c:pt idx="166">
                  <c:v>9.7349999999999994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FD-4640-AD64-916EFAF0787A}"/>
            </c:ext>
          </c:extLst>
        </c:ser>
        <c:ser>
          <c:idx val="1"/>
          <c:order val="1"/>
          <c:tx>
            <c:strRef>
              <c:f>'Q1'!$M$1</c:f>
              <c:strCache>
                <c:ptCount val="1"/>
                <c:pt idx="0">
                  <c:v>Sv [MPa]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'Q1'!$M$2:$M$168</c:f>
              <c:numCache>
                <c:formatCode>General</c:formatCode>
                <c:ptCount val="167"/>
                <c:pt idx="0">
                  <c:v>9.7780000000000005</c:v>
                </c:pt>
                <c:pt idx="1">
                  <c:v>9.7620000000000005</c:v>
                </c:pt>
                <c:pt idx="2">
                  <c:v>9.7279999999999998</c:v>
                </c:pt>
                <c:pt idx="3">
                  <c:v>9.8170000000000002</c:v>
                </c:pt>
                <c:pt idx="4">
                  <c:v>9.8879999999999999</c:v>
                </c:pt>
                <c:pt idx="5">
                  <c:v>9.7119999999999997</c:v>
                </c:pt>
                <c:pt idx="6">
                  <c:v>9.9079999999999995</c:v>
                </c:pt>
                <c:pt idx="7">
                  <c:v>9.4459999999999997</c:v>
                </c:pt>
                <c:pt idx="8">
                  <c:v>10.07</c:v>
                </c:pt>
                <c:pt idx="9">
                  <c:v>9.9809999999999999</c:v>
                </c:pt>
                <c:pt idx="10">
                  <c:v>9.5329999999999995</c:v>
                </c:pt>
                <c:pt idx="11">
                  <c:v>8.9570000000000007</c:v>
                </c:pt>
                <c:pt idx="12">
                  <c:v>8.7720000000000002</c:v>
                </c:pt>
                <c:pt idx="13">
                  <c:v>9.2769999999999992</c:v>
                </c:pt>
                <c:pt idx="14">
                  <c:v>8.7110000000000003</c:v>
                </c:pt>
                <c:pt idx="15">
                  <c:v>8.1270000000000007</c:v>
                </c:pt>
                <c:pt idx="16">
                  <c:v>7.7729999999999997</c:v>
                </c:pt>
                <c:pt idx="17">
                  <c:v>7.7320000000000002</c:v>
                </c:pt>
                <c:pt idx="18">
                  <c:v>7.98</c:v>
                </c:pt>
                <c:pt idx="19">
                  <c:v>8.8759999999999994</c:v>
                </c:pt>
                <c:pt idx="20">
                  <c:v>8.7420000000000009</c:v>
                </c:pt>
                <c:pt idx="21">
                  <c:v>8.4250000000000007</c:v>
                </c:pt>
                <c:pt idx="22">
                  <c:v>8.6219999999999999</c:v>
                </c:pt>
                <c:pt idx="23">
                  <c:v>8.4700000000000006</c:v>
                </c:pt>
                <c:pt idx="24">
                  <c:v>8.2759999999999998</c:v>
                </c:pt>
                <c:pt idx="25">
                  <c:v>9.82</c:v>
                </c:pt>
                <c:pt idx="26">
                  <c:v>8.9939999999999998</c:v>
                </c:pt>
                <c:pt idx="27">
                  <c:v>8.6869999999999994</c:v>
                </c:pt>
                <c:pt idx="28">
                  <c:v>9.0969999999999995</c:v>
                </c:pt>
                <c:pt idx="29">
                  <c:v>9.2420000000000009</c:v>
                </c:pt>
                <c:pt idx="30">
                  <c:v>9.202</c:v>
                </c:pt>
                <c:pt idx="31">
                  <c:v>8.7769999999999992</c:v>
                </c:pt>
                <c:pt idx="32">
                  <c:v>10.848000000000001</c:v>
                </c:pt>
                <c:pt idx="33">
                  <c:v>8.9949999999999992</c:v>
                </c:pt>
                <c:pt idx="34">
                  <c:v>9.24</c:v>
                </c:pt>
                <c:pt idx="35">
                  <c:v>13.82</c:v>
                </c:pt>
                <c:pt idx="36">
                  <c:v>9.1140000000000008</c:v>
                </c:pt>
                <c:pt idx="37">
                  <c:v>9.6660000000000004</c:v>
                </c:pt>
                <c:pt idx="38">
                  <c:v>10.32</c:v>
                </c:pt>
                <c:pt idx="39">
                  <c:v>10.587999999999999</c:v>
                </c:pt>
                <c:pt idx="40">
                  <c:v>10.605</c:v>
                </c:pt>
                <c:pt idx="41">
                  <c:v>10.641</c:v>
                </c:pt>
                <c:pt idx="42">
                  <c:v>10.835000000000001</c:v>
                </c:pt>
                <c:pt idx="43">
                  <c:v>10.753</c:v>
                </c:pt>
                <c:pt idx="44">
                  <c:v>10.124000000000001</c:v>
                </c:pt>
                <c:pt idx="45">
                  <c:v>9.1539999999999999</c:v>
                </c:pt>
                <c:pt idx="46">
                  <c:v>8.8879999999999999</c:v>
                </c:pt>
                <c:pt idx="47">
                  <c:v>9.3179999999999996</c:v>
                </c:pt>
                <c:pt idx="48">
                  <c:v>8.5749999999999993</c:v>
                </c:pt>
                <c:pt idx="49">
                  <c:v>8.4700000000000006</c:v>
                </c:pt>
                <c:pt idx="50">
                  <c:v>8.6769999999999996</c:v>
                </c:pt>
                <c:pt idx="51">
                  <c:v>8.6310000000000002</c:v>
                </c:pt>
                <c:pt idx="52">
                  <c:v>9.2010000000000005</c:v>
                </c:pt>
                <c:pt idx="53">
                  <c:v>8.8539999999999992</c:v>
                </c:pt>
                <c:pt idx="54">
                  <c:v>11.602</c:v>
                </c:pt>
                <c:pt idx="55">
                  <c:v>9.9269999999999996</c:v>
                </c:pt>
                <c:pt idx="56">
                  <c:v>9.5939999999999994</c:v>
                </c:pt>
                <c:pt idx="57">
                  <c:v>10.218</c:v>
                </c:pt>
                <c:pt idx="58">
                  <c:v>8.7260000000000009</c:v>
                </c:pt>
                <c:pt idx="59">
                  <c:v>10.145</c:v>
                </c:pt>
                <c:pt idx="60">
                  <c:v>11.159000000000001</c:v>
                </c:pt>
                <c:pt idx="61">
                  <c:v>9.9489999999999998</c:v>
                </c:pt>
                <c:pt idx="62">
                  <c:v>9.6110000000000007</c:v>
                </c:pt>
                <c:pt idx="63">
                  <c:v>9.6880000000000006</c:v>
                </c:pt>
                <c:pt idx="64">
                  <c:v>10.709</c:v>
                </c:pt>
                <c:pt idx="65">
                  <c:v>10.912000000000001</c:v>
                </c:pt>
                <c:pt idx="66">
                  <c:v>10.449</c:v>
                </c:pt>
                <c:pt idx="67">
                  <c:v>10.606999999999999</c:v>
                </c:pt>
                <c:pt idx="68">
                  <c:v>10.311</c:v>
                </c:pt>
                <c:pt idx="69">
                  <c:v>10.28</c:v>
                </c:pt>
                <c:pt idx="70">
                  <c:v>11.489000000000001</c:v>
                </c:pt>
                <c:pt idx="71">
                  <c:v>11.84</c:v>
                </c:pt>
                <c:pt idx="72">
                  <c:v>10.156000000000001</c:v>
                </c:pt>
                <c:pt idx="73">
                  <c:v>10.186999999999999</c:v>
                </c:pt>
                <c:pt idx="74">
                  <c:v>9.9489999999999998</c:v>
                </c:pt>
                <c:pt idx="75">
                  <c:v>9.7260000000000009</c:v>
                </c:pt>
                <c:pt idx="76">
                  <c:v>9.7409999999999997</c:v>
                </c:pt>
                <c:pt idx="77">
                  <c:v>9.6430000000000007</c:v>
                </c:pt>
                <c:pt idx="78">
                  <c:v>9.5939999999999994</c:v>
                </c:pt>
                <c:pt idx="79">
                  <c:v>9.3670000000000009</c:v>
                </c:pt>
                <c:pt idx="80">
                  <c:v>9.5739999999999998</c:v>
                </c:pt>
                <c:pt idx="81">
                  <c:v>9.8610000000000007</c:v>
                </c:pt>
                <c:pt idx="82">
                  <c:v>8.9079999999999995</c:v>
                </c:pt>
                <c:pt idx="83">
                  <c:v>8.9350000000000005</c:v>
                </c:pt>
                <c:pt idx="84">
                  <c:v>8.7539999999999996</c:v>
                </c:pt>
                <c:pt idx="85">
                  <c:v>8.7149999999999999</c:v>
                </c:pt>
                <c:pt idx="86">
                  <c:v>8.7289999999999992</c:v>
                </c:pt>
                <c:pt idx="87">
                  <c:v>8.8859999999999992</c:v>
                </c:pt>
                <c:pt idx="88">
                  <c:v>8.7810000000000006</c:v>
                </c:pt>
                <c:pt idx="89">
                  <c:v>9.0570000000000004</c:v>
                </c:pt>
                <c:pt idx="90">
                  <c:v>9.4130000000000003</c:v>
                </c:pt>
                <c:pt idx="91">
                  <c:v>9.4930000000000003</c:v>
                </c:pt>
                <c:pt idx="92">
                  <c:v>9.5869999999999997</c:v>
                </c:pt>
                <c:pt idx="93">
                  <c:v>12.052</c:v>
                </c:pt>
                <c:pt idx="94">
                  <c:v>10.824999999999999</c:v>
                </c:pt>
                <c:pt idx="95">
                  <c:v>11.106999999999999</c:v>
                </c:pt>
                <c:pt idx="96">
                  <c:v>11.273999999999999</c:v>
                </c:pt>
                <c:pt idx="97">
                  <c:v>11.223000000000001</c:v>
                </c:pt>
                <c:pt idx="98">
                  <c:v>11.657999999999999</c:v>
                </c:pt>
                <c:pt idx="99">
                  <c:v>11.206</c:v>
                </c:pt>
                <c:pt idx="100">
                  <c:v>10.228999999999999</c:v>
                </c:pt>
                <c:pt idx="101">
                  <c:v>9.907</c:v>
                </c:pt>
                <c:pt idx="102">
                  <c:v>10.409000000000001</c:v>
                </c:pt>
                <c:pt idx="103">
                  <c:v>12.183999999999999</c:v>
                </c:pt>
                <c:pt idx="104">
                  <c:v>11.337</c:v>
                </c:pt>
                <c:pt idx="105">
                  <c:v>11.760999999999999</c:v>
                </c:pt>
                <c:pt idx="106">
                  <c:v>10.635999999999999</c:v>
                </c:pt>
                <c:pt idx="107">
                  <c:v>11.061</c:v>
                </c:pt>
                <c:pt idx="108">
                  <c:v>10.682</c:v>
                </c:pt>
                <c:pt idx="109">
                  <c:v>10.644</c:v>
                </c:pt>
                <c:pt idx="110">
                  <c:v>11.003</c:v>
                </c:pt>
                <c:pt idx="111">
                  <c:v>10.896000000000001</c:v>
                </c:pt>
                <c:pt idx="112">
                  <c:v>11.532999999999999</c:v>
                </c:pt>
                <c:pt idx="113">
                  <c:v>11.635</c:v>
                </c:pt>
                <c:pt idx="114">
                  <c:v>11.444000000000001</c:v>
                </c:pt>
                <c:pt idx="115">
                  <c:v>10.92</c:v>
                </c:pt>
                <c:pt idx="116">
                  <c:v>11.492000000000001</c:v>
                </c:pt>
                <c:pt idx="117">
                  <c:v>11.664</c:v>
                </c:pt>
                <c:pt idx="118">
                  <c:v>11.260999999999999</c:v>
                </c:pt>
                <c:pt idx="119">
                  <c:v>10.521000000000001</c:v>
                </c:pt>
                <c:pt idx="120">
                  <c:v>10.957000000000001</c:v>
                </c:pt>
                <c:pt idx="121">
                  <c:v>10.776999999999999</c:v>
                </c:pt>
                <c:pt idx="122">
                  <c:v>10.439</c:v>
                </c:pt>
                <c:pt idx="123">
                  <c:v>9.9019999999999992</c:v>
                </c:pt>
                <c:pt idx="124">
                  <c:v>10.483000000000001</c:v>
                </c:pt>
                <c:pt idx="125">
                  <c:v>10.795999999999999</c:v>
                </c:pt>
                <c:pt idx="126">
                  <c:v>10.667999999999999</c:v>
                </c:pt>
                <c:pt idx="127">
                  <c:v>11.696</c:v>
                </c:pt>
                <c:pt idx="128">
                  <c:v>11.855</c:v>
                </c:pt>
                <c:pt idx="129">
                  <c:v>11.888</c:v>
                </c:pt>
                <c:pt idx="130">
                  <c:v>11.992000000000001</c:v>
                </c:pt>
                <c:pt idx="131">
                  <c:v>12.728</c:v>
                </c:pt>
                <c:pt idx="132">
                  <c:v>12.185</c:v>
                </c:pt>
                <c:pt idx="133">
                  <c:v>11.48</c:v>
                </c:pt>
                <c:pt idx="134">
                  <c:v>11.584</c:v>
                </c:pt>
                <c:pt idx="135">
                  <c:v>12.614000000000001</c:v>
                </c:pt>
                <c:pt idx="136">
                  <c:v>13.012</c:v>
                </c:pt>
                <c:pt idx="137">
                  <c:v>12.957000000000001</c:v>
                </c:pt>
                <c:pt idx="138">
                  <c:v>12.554</c:v>
                </c:pt>
                <c:pt idx="139">
                  <c:v>13.009</c:v>
                </c:pt>
                <c:pt idx="140">
                  <c:v>13.044</c:v>
                </c:pt>
                <c:pt idx="141">
                  <c:v>12.988</c:v>
                </c:pt>
                <c:pt idx="142">
                  <c:v>12.654999999999999</c:v>
                </c:pt>
                <c:pt idx="143">
                  <c:v>13.851000000000001</c:v>
                </c:pt>
                <c:pt idx="144">
                  <c:v>13.295999999999999</c:v>
                </c:pt>
                <c:pt idx="145">
                  <c:v>13.314</c:v>
                </c:pt>
                <c:pt idx="146">
                  <c:v>13.053000000000001</c:v>
                </c:pt>
                <c:pt idx="147">
                  <c:v>12.253</c:v>
                </c:pt>
                <c:pt idx="148">
                  <c:v>14.37</c:v>
                </c:pt>
                <c:pt idx="149">
                  <c:v>14.016999999999999</c:v>
                </c:pt>
                <c:pt idx="150">
                  <c:v>14.202999999999999</c:v>
                </c:pt>
                <c:pt idx="151">
                  <c:v>13.865</c:v>
                </c:pt>
                <c:pt idx="152">
                  <c:v>14.259</c:v>
                </c:pt>
                <c:pt idx="153">
                  <c:v>14.295999999999999</c:v>
                </c:pt>
                <c:pt idx="154">
                  <c:v>14.39</c:v>
                </c:pt>
                <c:pt idx="155">
                  <c:v>14.201000000000001</c:v>
                </c:pt>
                <c:pt idx="156">
                  <c:v>13.840999999999999</c:v>
                </c:pt>
                <c:pt idx="157">
                  <c:v>14.332000000000001</c:v>
                </c:pt>
                <c:pt idx="158">
                  <c:v>14.275</c:v>
                </c:pt>
                <c:pt idx="159">
                  <c:v>14.692</c:v>
                </c:pt>
                <c:pt idx="160">
                  <c:v>14.94</c:v>
                </c:pt>
                <c:pt idx="161">
                  <c:v>14.061</c:v>
                </c:pt>
                <c:pt idx="162">
                  <c:v>13.467000000000001</c:v>
                </c:pt>
                <c:pt idx="163">
                  <c:v>14.882999999999999</c:v>
                </c:pt>
                <c:pt idx="164">
                  <c:v>14.978</c:v>
                </c:pt>
                <c:pt idx="165">
                  <c:v>14.709</c:v>
                </c:pt>
                <c:pt idx="166">
                  <c:v>15.036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FD-4640-AD64-916EFAF0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Pressure [MPa]</a:t>
                </a:r>
              </a:p>
            </c:rich>
          </c:tx>
          <c:layout>
            <c:manualLayout>
              <c:xMode val="edge"/>
              <c:yMode val="edge"/>
              <c:x val="0.43416718382166908"/>
              <c:y val="1.57438799955816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axMin"/>
          <c:max val="8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Depth [m]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801204186766545E-2"/>
              <c:y val="0.50006369736389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9869525814768971"/>
          <c:y val="0.1069211867409411"/>
          <c:w val="0.24221525315570183"/>
          <c:h val="6.0886325486392237E-2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'Q1'!$Q$1</c:f>
              <c:strCache>
                <c:ptCount val="1"/>
                <c:pt idx="0">
                  <c:v>v [-]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'Q1'!$Q$2:$Q$168</c:f>
              <c:numCache>
                <c:formatCode>General</c:formatCode>
                <c:ptCount val="167"/>
                <c:pt idx="0">
                  <c:v>0.42</c:v>
                </c:pt>
                <c:pt idx="1">
                  <c:v>0.42199999999999999</c:v>
                </c:pt>
                <c:pt idx="2">
                  <c:v>0.41899999999999998</c:v>
                </c:pt>
                <c:pt idx="3">
                  <c:v>0.42</c:v>
                </c:pt>
                <c:pt idx="4">
                  <c:v>0.41799999999999998</c:v>
                </c:pt>
                <c:pt idx="5">
                  <c:v>0.42799999999999999</c:v>
                </c:pt>
                <c:pt idx="6">
                  <c:v>0.42799999999999999</c:v>
                </c:pt>
                <c:pt idx="7">
                  <c:v>0.40400000000000003</c:v>
                </c:pt>
                <c:pt idx="8">
                  <c:v>0.42899999999999999</c:v>
                </c:pt>
                <c:pt idx="9">
                  <c:v>0.443</c:v>
                </c:pt>
                <c:pt idx="10">
                  <c:v>0.42699999999999999</c:v>
                </c:pt>
                <c:pt idx="11">
                  <c:v>0.41</c:v>
                </c:pt>
                <c:pt idx="12">
                  <c:v>0.39900000000000002</c:v>
                </c:pt>
                <c:pt idx="13">
                  <c:v>0.42199999999999999</c:v>
                </c:pt>
                <c:pt idx="14">
                  <c:v>0.36</c:v>
                </c:pt>
                <c:pt idx="15">
                  <c:v>0.36699999999999999</c:v>
                </c:pt>
                <c:pt idx="16">
                  <c:v>0.38200000000000001</c:v>
                </c:pt>
                <c:pt idx="17">
                  <c:v>0.32200000000000001</c:v>
                </c:pt>
                <c:pt idx="18">
                  <c:v>0.32200000000000001</c:v>
                </c:pt>
                <c:pt idx="19">
                  <c:v>0.315</c:v>
                </c:pt>
                <c:pt idx="20">
                  <c:v>0.316</c:v>
                </c:pt>
                <c:pt idx="21">
                  <c:v>0.314</c:v>
                </c:pt>
                <c:pt idx="22">
                  <c:v>0.371</c:v>
                </c:pt>
                <c:pt idx="23">
                  <c:v>0.34499999999999997</c:v>
                </c:pt>
                <c:pt idx="24">
                  <c:v>0.32100000000000001</c:v>
                </c:pt>
                <c:pt idx="25">
                  <c:v>0.36799999999999999</c:v>
                </c:pt>
                <c:pt idx="26">
                  <c:v>0.39600000000000002</c:v>
                </c:pt>
                <c:pt idx="27">
                  <c:v>0.374</c:v>
                </c:pt>
                <c:pt idx="28">
                  <c:v>0.39200000000000002</c:v>
                </c:pt>
                <c:pt idx="29">
                  <c:v>0.39</c:v>
                </c:pt>
                <c:pt idx="30">
                  <c:v>0.39</c:v>
                </c:pt>
                <c:pt idx="31">
                  <c:v>0.38700000000000001</c:v>
                </c:pt>
                <c:pt idx="32">
                  <c:v>0.38900000000000001</c:v>
                </c:pt>
                <c:pt idx="33">
                  <c:v>0.36699999999999999</c:v>
                </c:pt>
                <c:pt idx="34">
                  <c:v>0.39400000000000002</c:v>
                </c:pt>
                <c:pt idx="35">
                  <c:v>0.40699999999999997</c:v>
                </c:pt>
                <c:pt idx="36">
                  <c:v>0.39100000000000001</c:v>
                </c:pt>
                <c:pt idx="37">
                  <c:v>0.374</c:v>
                </c:pt>
                <c:pt idx="38">
                  <c:v>0.38800000000000001</c:v>
                </c:pt>
                <c:pt idx="39">
                  <c:v>0.377</c:v>
                </c:pt>
                <c:pt idx="40">
                  <c:v>0.375</c:v>
                </c:pt>
                <c:pt idx="41">
                  <c:v>0.38100000000000001</c:v>
                </c:pt>
                <c:pt idx="42">
                  <c:v>0.40799999999999997</c:v>
                </c:pt>
                <c:pt idx="43">
                  <c:v>0.39700000000000002</c:v>
                </c:pt>
                <c:pt idx="44">
                  <c:v>0.41</c:v>
                </c:pt>
                <c:pt idx="45">
                  <c:v>0.311</c:v>
                </c:pt>
                <c:pt idx="46">
                  <c:v>0.27500000000000002</c:v>
                </c:pt>
                <c:pt idx="47">
                  <c:v>0.309</c:v>
                </c:pt>
                <c:pt idx="48">
                  <c:v>0.29099999999999998</c:v>
                </c:pt>
                <c:pt idx="49">
                  <c:v>0.32200000000000001</c:v>
                </c:pt>
                <c:pt idx="50">
                  <c:v>0.30299999999999999</c:v>
                </c:pt>
                <c:pt idx="51">
                  <c:v>0.27200000000000002</c:v>
                </c:pt>
                <c:pt idx="52">
                  <c:v>0.34100000000000003</c:v>
                </c:pt>
                <c:pt idx="53">
                  <c:v>0.22900000000000001</c:v>
                </c:pt>
                <c:pt idx="54">
                  <c:v>0.32700000000000001</c:v>
                </c:pt>
                <c:pt idx="55">
                  <c:v>0.34899999999999998</c:v>
                </c:pt>
                <c:pt idx="56">
                  <c:v>0.36599999999999999</c:v>
                </c:pt>
                <c:pt idx="57">
                  <c:v>0.38100000000000001</c:v>
                </c:pt>
                <c:pt idx="58">
                  <c:v>0.373</c:v>
                </c:pt>
                <c:pt idx="59">
                  <c:v>0.38300000000000001</c:v>
                </c:pt>
                <c:pt idx="60">
                  <c:v>0.40699999999999997</c:v>
                </c:pt>
                <c:pt idx="61">
                  <c:v>0.34599999999999997</c:v>
                </c:pt>
                <c:pt idx="62">
                  <c:v>0.36199999999999999</c:v>
                </c:pt>
                <c:pt idx="63">
                  <c:v>0.34899999999999998</c:v>
                </c:pt>
                <c:pt idx="64">
                  <c:v>0.32500000000000001</c:v>
                </c:pt>
                <c:pt idx="65">
                  <c:v>0.314</c:v>
                </c:pt>
                <c:pt idx="66">
                  <c:v>0.371</c:v>
                </c:pt>
                <c:pt idx="67">
                  <c:v>0.38600000000000001</c:v>
                </c:pt>
                <c:pt idx="68">
                  <c:v>0.36499999999999999</c:v>
                </c:pt>
                <c:pt idx="69">
                  <c:v>0.36699999999999999</c:v>
                </c:pt>
                <c:pt idx="70">
                  <c:v>0.41599999999999998</c:v>
                </c:pt>
                <c:pt idx="71">
                  <c:v>0.39900000000000002</c:v>
                </c:pt>
                <c:pt idx="72">
                  <c:v>0.38500000000000001</c:v>
                </c:pt>
                <c:pt idx="73">
                  <c:v>0.34399999999999997</c:v>
                </c:pt>
                <c:pt idx="74">
                  <c:v>0.33500000000000002</c:v>
                </c:pt>
                <c:pt idx="75">
                  <c:v>0.34599999999999997</c:v>
                </c:pt>
                <c:pt idx="76">
                  <c:v>0.35099999999999998</c:v>
                </c:pt>
                <c:pt idx="77">
                  <c:v>0.317</c:v>
                </c:pt>
                <c:pt idx="78">
                  <c:v>0.30499999999999999</c:v>
                </c:pt>
                <c:pt idx="79">
                  <c:v>0.27700000000000002</c:v>
                </c:pt>
                <c:pt idx="80">
                  <c:v>0.29399999999999998</c:v>
                </c:pt>
                <c:pt idx="81">
                  <c:v>0.309</c:v>
                </c:pt>
                <c:pt idx="82">
                  <c:v>0.27400000000000002</c:v>
                </c:pt>
                <c:pt idx="83">
                  <c:v>0.27500000000000002</c:v>
                </c:pt>
                <c:pt idx="84">
                  <c:v>0.28699999999999998</c:v>
                </c:pt>
                <c:pt idx="85">
                  <c:v>0.27200000000000002</c:v>
                </c:pt>
                <c:pt idx="86">
                  <c:v>0.23200000000000001</c:v>
                </c:pt>
                <c:pt idx="87">
                  <c:v>0.27200000000000002</c:v>
                </c:pt>
                <c:pt idx="88">
                  <c:v>0.23200000000000001</c:v>
                </c:pt>
                <c:pt idx="89">
                  <c:v>0.219</c:v>
                </c:pt>
                <c:pt idx="90">
                  <c:v>0.28000000000000003</c:v>
                </c:pt>
                <c:pt idx="91">
                  <c:v>0.30299999999999999</c:v>
                </c:pt>
                <c:pt idx="92">
                  <c:v>0.32200000000000001</c:v>
                </c:pt>
                <c:pt idx="93">
                  <c:v>0.39</c:v>
                </c:pt>
                <c:pt idx="94">
                  <c:v>0.35099999999999998</c:v>
                </c:pt>
                <c:pt idx="95">
                  <c:v>0.35699999999999998</c:v>
                </c:pt>
                <c:pt idx="96">
                  <c:v>0.36199999999999999</c:v>
                </c:pt>
                <c:pt idx="97">
                  <c:v>0.35</c:v>
                </c:pt>
                <c:pt idx="98">
                  <c:v>0.33</c:v>
                </c:pt>
                <c:pt idx="99">
                  <c:v>0.29499999999999998</c:v>
                </c:pt>
                <c:pt idx="100">
                  <c:v>0.21</c:v>
                </c:pt>
                <c:pt idx="101">
                  <c:v>0.22</c:v>
                </c:pt>
                <c:pt idx="102">
                  <c:v>0.223</c:v>
                </c:pt>
                <c:pt idx="103">
                  <c:v>0.28599999999999998</c:v>
                </c:pt>
                <c:pt idx="104">
                  <c:v>0.25700000000000001</c:v>
                </c:pt>
                <c:pt idx="105">
                  <c:v>0.223</c:v>
                </c:pt>
                <c:pt idx="106">
                  <c:v>0.17599999999999999</c:v>
                </c:pt>
                <c:pt idx="107">
                  <c:v>0.183</c:v>
                </c:pt>
                <c:pt idx="108">
                  <c:v>0.191</c:v>
                </c:pt>
                <c:pt idx="109">
                  <c:v>0.16600000000000001</c:v>
                </c:pt>
                <c:pt idx="110">
                  <c:v>0.27700000000000002</c:v>
                </c:pt>
                <c:pt idx="111">
                  <c:v>0.26900000000000002</c:v>
                </c:pt>
                <c:pt idx="112">
                  <c:v>0.23100000000000001</c:v>
                </c:pt>
                <c:pt idx="113">
                  <c:v>0.252</c:v>
                </c:pt>
                <c:pt idx="114">
                  <c:v>0.314</c:v>
                </c:pt>
                <c:pt idx="115">
                  <c:v>0.16400000000000001</c:v>
                </c:pt>
                <c:pt idx="116">
                  <c:v>0.14399999999999999</c:v>
                </c:pt>
                <c:pt idx="117">
                  <c:v>0.253</c:v>
                </c:pt>
                <c:pt idx="118">
                  <c:v>0.19</c:v>
                </c:pt>
                <c:pt idx="119">
                  <c:v>0.20499999999999999</c:v>
                </c:pt>
                <c:pt idx="120">
                  <c:v>0.20300000000000001</c:v>
                </c:pt>
                <c:pt idx="121">
                  <c:v>0.23200000000000001</c:v>
                </c:pt>
                <c:pt idx="122">
                  <c:v>0.123</c:v>
                </c:pt>
                <c:pt idx="123">
                  <c:v>0.214</c:v>
                </c:pt>
                <c:pt idx="124">
                  <c:v>0.13500000000000001</c:v>
                </c:pt>
                <c:pt idx="125">
                  <c:v>0.19500000000000001</c:v>
                </c:pt>
                <c:pt idx="126">
                  <c:v>0.24199999999999999</c:v>
                </c:pt>
                <c:pt idx="127">
                  <c:v>0.26</c:v>
                </c:pt>
                <c:pt idx="128">
                  <c:v>0.24199999999999999</c:v>
                </c:pt>
                <c:pt idx="129">
                  <c:v>0.11799999999999999</c:v>
                </c:pt>
                <c:pt idx="130">
                  <c:v>0.108</c:v>
                </c:pt>
                <c:pt idx="131">
                  <c:v>0.32300000000000001</c:v>
                </c:pt>
                <c:pt idx="132">
                  <c:v>0.25600000000000001</c:v>
                </c:pt>
                <c:pt idx="133">
                  <c:v>0.17299999999999999</c:v>
                </c:pt>
                <c:pt idx="134">
                  <c:v>0.38200000000000001</c:v>
                </c:pt>
                <c:pt idx="135">
                  <c:v>0.38500000000000001</c:v>
                </c:pt>
                <c:pt idx="136">
                  <c:v>0.34399999999999997</c:v>
                </c:pt>
                <c:pt idx="137">
                  <c:v>0.38400000000000001</c:v>
                </c:pt>
                <c:pt idx="138">
                  <c:v>0.37</c:v>
                </c:pt>
                <c:pt idx="139">
                  <c:v>0.39700000000000002</c:v>
                </c:pt>
                <c:pt idx="140">
                  <c:v>0.36</c:v>
                </c:pt>
                <c:pt idx="141">
                  <c:v>0.36799999999999999</c:v>
                </c:pt>
                <c:pt idx="142">
                  <c:v>0.376</c:v>
                </c:pt>
                <c:pt idx="143">
                  <c:v>0.38600000000000001</c:v>
                </c:pt>
                <c:pt idx="144">
                  <c:v>0.36699999999999999</c:v>
                </c:pt>
                <c:pt idx="145">
                  <c:v>0.34699999999999998</c:v>
                </c:pt>
                <c:pt idx="146">
                  <c:v>0.34899999999999998</c:v>
                </c:pt>
                <c:pt idx="147">
                  <c:v>0.36599999999999999</c:v>
                </c:pt>
                <c:pt idx="148">
                  <c:v>0.36099999999999999</c:v>
                </c:pt>
                <c:pt idx="149">
                  <c:v>0.378</c:v>
                </c:pt>
                <c:pt idx="150">
                  <c:v>0.34799999999999998</c:v>
                </c:pt>
                <c:pt idx="151">
                  <c:v>0.36199999999999999</c:v>
                </c:pt>
                <c:pt idx="152">
                  <c:v>0.379</c:v>
                </c:pt>
                <c:pt idx="153">
                  <c:v>0.375</c:v>
                </c:pt>
                <c:pt idx="154">
                  <c:v>0.40200000000000002</c:v>
                </c:pt>
                <c:pt idx="155">
                  <c:v>0.35899999999999999</c:v>
                </c:pt>
                <c:pt idx="156">
                  <c:v>0.39200000000000002</c:v>
                </c:pt>
                <c:pt idx="157">
                  <c:v>0.38900000000000001</c:v>
                </c:pt>
                <c:pt idx="158">
                  <c:v>0.38900000000000001</c:v>
                </c:pt>
                <c:pt idx="159">
                  <c:v>0.38800000000000001</c:v>
                </c:pt>
                <c:pt idx="160">
                  <c:v>0.35899999999999999</c:v>
                </c:pt>
                <c:pt idx="161">
                  <c:v>0.32400000000000001</c:v>
                </c:pt>
                <c:pt idx="162">
                  <c:v>0.39700000000000002</c:v>
                </c:pt>
                <c:pt idx="163">
                  <c:v>0.39300000000000002</c:v>
                </c:pt>
                <c:pt idx="164">
                  <c:v>0.38400000000000001</c:v>
                </c:pt>
                <c:pt idx="165">
                  <c:v>0.39300000000000002</c:v>
                </c:pt>
                <c:pt idx="166">
                  <c:v>0.374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14-4DBB-8501-2FAE2125A5F9}"/>
            </c:ext>
          </c:extLst>
        </c:ser>
        <c:ser>
          <c:idx val="0"/>
          <c:order val="1"/>
          <c:tx>
            <c:strRef>
              <c:f>'Q1'!$R$1</c:f>
              <c:strCache>
                <c:ptCount val="1"/>
                <c:pt idx="0">
                  <c:v>G [GPa]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'Q1'!$R$2:$R$168</c:f>
              <c:numCache>
                <c:formatCode>General</c:formatCode>
                <c:ptCount val="167"/>
                <c:pt idx="0">
                  <c:v>0.76400000000000001</c:v>
                </c:pt>
                <c:pt idx="1">
                  <c:v>0.752</c:v>
                </c:pt>
                <c:pt idx="2">
                  <c:v>0.74099999999999999</c:v>
                </c:pt>
                <c:pt idx="3">
                  <c:v>0.74299999999999999</c:v>
                </c:pt>
                <c:pt idx="4">
                  <c:v>0.77800000000000002</c:v>
                </c:pt>
                <c:pt idx="5">
                  <c:v>0.75900000000000001</c:v>
                </c:pt>
                <c:pt idx="6">
                  <c:v>0.745</c:v>
                </c:pt>
                <c:pt idx="7">
                  <c:v>0.748</c:v>
                </c:pt>
                <c:pt idx="8">
                  <c:v>0.84099999999999997</c:v>
                </c:pt>
                <c:pt idx="9">
                  <c:v>0.76400000000000001</c:v>
                </c:pt>
                <c:pt idx="10">
                  <c:v>0.67200000000000004</c:v>
                </c:pt>
                <c:pt idx="11">
                  <c:v>0.62</c:v>
                </c:pt>
                <c:pt idx="12">
                  <c:v>0.71599999999999997</c:v>
                </c:pt>
                <c:pt idx="13">
                  <c:v>0.67200000000000004</c:v>
                </c:pt>
                <c:pt idx="14">
                  <c:v>0.55900000000000005</c:v>
                </c:pt>
                <c:pt idx="15">
                  <c:v>0.48099999999999998</c:v>
                </c:pt>
                <c:pt idx="16">
                  <c:v>0.47099999999999997</c:v>
                </c:pt>
                <c:pt idx="17">
                  <c:v>0.52300000000000002</c:v>
                </c:pt>
                <c:pt idx="18">
                  <c:v>0.58799999999999997</c:v>
                </c:pt>
                <c:pt idx="19">
                  <c:v>0.61299999999999999</c:v>
                </c:pt>
                <c:pt idx="20">
                  <c:v>0.57999999999999996</c:v>
                </c:pt>
                <c:pt idx="21">
                  <c:v>0.56899999999999995</c:v>
                </c:pt>
                <c:pt idx="22">
                  <c:v>0.54700000000000004</c:v>
                </c:pt>
                <c:pt idx="23">
                  <c:v>0.61099999999999999</c:v>
                </c:pt>
                <c:pt idx="24">
                  <c:v>0.63300000000000001</c:v>
                </c:pt>
                <c:pt idx="25">
                  <c:v>0.69199999999999995</c:v>
                </c:pt>
                <c:pt idx="26">
                  <c:v>0.625</c:v>
                </c:pt>
                <c:pt idx="27">
                  <c:v>0.58099999999999996</c:v>
                </c:pt>
                <c:pt idx="28">
                  <c:v>0.63700000000000001</c:v>
                </c:pt>
                <c:pt idx="29">
                  <c:v>0.629</c:v>
                </c:pt>
                <c:pt idx="30">
                  <c:v>0.61899999999999999</c:v>
                </c:pt>
                <c:pt idx="31">
                  <c:v>0.67300000000000004</c:v>
                </c:pt>
                <c:pt idx="32">
                  <c:v>0.74</c:v>
                </c:pt>
                <c:pt idx="33">
                  <c:v>0.65100000000000002</c:v>
                </c:pt>
                <c:pt idx="34">
                  <c:v>0.64500000000000002</c:v>
                </c:pt>
                <c:pt idx="35">
                  <c:v>0.88100000000000001</c:v>
                </c:pt>
                <c:pt idx="36">
                  <c:v>0.61299999999999999</c:v>
                </c:pt>
                <c:pt idx="37">
                  <c:v>0.78100000000000003</c:v>
                </c:pt>
                <c:pt idx="38">
                  <c:v>0.90500000000000003</c:v>
                </c:pt>
                <c:pt idx="39">
                  <c:v>0.96199999999999997</c:v>
                </c:pt>
                <c:pt idx="40">
                  <c:v>0.91700000000000004</c:v>
                </c:pt>
                <c:pt idx="41">
                  <c:v>0.93600000000000005</c:v>
                </c:pt>
                <c:pt idx="42">
                  <c:v>0.90900000000000003</c:v>
                </c:pt>
                <c:pt idx="43">
                  <c:v>0.82599999999999996</c:v>
                </c:pt>
                <c:pt idx="44">
                  <c:v>0.64600000000000002</c:v>
                </c:pt>
                <c:pt idx="45">
                  <c:v>0.59199999999999997</c:v>
                </c:pt>
                <c:pt idx="46">
                  <c:v>0.59199999999999997</c:v>
                </c:pt>
                <c:pt idx="47">
                  <c:v>0.56499999999999995</c:v>
                </c:pt>
                <c:pt idx="48">
                  <c:v>0.50600000000000001</c:v>
                </c:pt>
                <c:pt idx="49">
                  <c:v>0.53</c:v>
                </c:pt>
                <c:pt idx="50">
                  <c:v>0.53600000000000003</c:v>
                </c:pt>
                <c:pt idx="51">
                  <c:v>0.54800000000000004</c:v>
                </c:pt>
                <c:pt idx="52">
                  <c:v>0.59399999999999997</c:v>
                </c:pt>
                <c:pt idx="53">
                  <c:v>0.73899999999999999</c:v>
                </c:pt>
                <c:pt idx="54">
                  <c:v>0.77900000000000003</c:v>
                </c:pt>
                <c:pt idx="55">
                  <c:v>0.64300000000000002</c:v>
                </c:pt>
                <c:pt idx="56">
                  <c:v>0.67400000000000004</c:v>
                </c:pt>
                <c:pt idx="57">
                  <c:v>0.66700000000000004</c:v>
                </c:pt>
                <c:pt idx="58">
                  <c:v>0.67700000000000005</c:v>
                </c:pt>
                <c:pt idx="59">
                  <c:v>0.93100000000000005</c:v>
                </c:pt>
                <c:pt idx="60">
                  <c:v>0.90500000000000003</c:v>
                </c:pt>
                <c:pt idx="61">
                  <c:v>0.72499999999999998</c:v>
                </c:pt>
                <c:pt idx="62">
                  <c:v>0.745</c:v>
                </c:pt>
                <c:pt idx="63">
                  <c:v>0.82299999999999995</c:v>
                </c:pt>
                <c:pt idx="64">
                  <c:v>0.93</c:v>
                </c:pt>
                <c:pt idx="65">
                  <c:v>0.86499999999999999</c:v>
                </c:pt>
                <c:pt idx="66">
                  <c:v>0.83699999999999997</c:v>
                </c:pt>
                <c:pt idx="67">
                  <c:v>0.8</c:v>
                </c:pt>
                <c:pt idx="68">
                  <c:v>0.83899999999999997</c:v>
                </c:pt>
                <c:pt idx="69">
                  <c:v>0.94</c:v>
                </c:pt>
                <c:pt idx="70">
                  <c:v>0.98599999999999999</c:v>
                </c:pt>
                <c:pt idx="71">
                  <c:v>0.83899999999999997</c:v>
                </c:pt>
                <c:pt idx="72">
                  <c:v>0.72899999999999998</c:v>
                </c:pt>
                <c:pt idx="73">
                  <c:v>0.72499999999999998</c:v>
                </c:pt>
                <c:pt idx="74">
                  <c:v>0.70099999999999996</c:v>
                </c:pt>
                <c:pt idx="75">
                  <c:v>0.68300000000000005</c:v>
                </c:pt>
                <c:pt idx="76">
                  <c:v>0.70299999999999996</c:v>
                </c:pt>
                <c:pt idx="77">
                  <c:v>0.71499999999999997</c:v>
                </c:pt>
                <c:pt idx="78">
                  <c:v>0.69399999999999995</c:v>
                </c:pt>
                <c:pt idx="79">
                  <c:v>0.69299999999999995</c:v>
                </c:pt>
                <c:pt idx="80">
                  <c:v>0.68700000000000006</c:v>
                </c:pt>
                <c:pt idx="81">
                  <c:v>0.66200000000000003</c:v>
                </c:pt>
                <c:pt idx="82">
                  <c:v>0.59</c:v>
                </c:pt>
                <c:pt idx="83">
                  <c:v>0.57899999999999996</c:v>
                </c:pt>
                <c:pt idx="84">
                  <c:v>0.56000000000000005</c:v>
                </c:pt>
                <c:pt idx="85">
                  <c:v>0.55900000000000005</c:v>
                </c:pt>
                <c:pt idx="86">
                  <c:v>0.58899999999999997</c:v>
                </c:pt>
                <c:pt idx="87">
                  <c:v>0.56399999999999995</c:v>
                </c:pt>
                <c:pt idx="88">
                  <c:v>0.56599999999999995</c:v>
                </c:pt>
                <c:pt idx="89">
                  <c:v>0.65100000000000002</c:v>
                </c:pt>
                <c:pt idx="90">
                  <c:v>0.67700000000000005</c:v>
                </c:pt>
                <c:pt idx="91">
                  <c:v>0.66600000000000004</c:v>
                </c:pt>
                <c:pt idx="92">
                  <c:v>0.871</c:v>
                </c:pt>
                <c:pt idx="93">
                  <c:v>1.0369999999999999</c:v>
                </c:pt>
                <c:pt idx="94">
                  <c:v>0.92700000000000005</c:v>
                </c:pt>
                <c:pt idx="95">
                  <c:v>1.0129999999999999</c:v>
                </c:pt>
                <c:pt idx="96">
                  <c:v>1.01</c:v>
                </c:pt>
                <c:pt idx="97">
                  <c:v>0.95799999999999996</c:v>
                </c:pt>
                <c:pt idx="98">
                  <c:v>0.90200000000000002</c:v>
                </c:pt>
                <c:pt idx="99">
                  <c:v>0.79500000000000004</c:v>
                </c:pt>
                <c:pt idx="100">
                  <c:v>0.71899999999999997</c:v>
                </c:pt>
                <c:pt idx="101">
                  <c:v>0.745</c:v>
                </c:pt>
                <c:pt idx="102">
                  <c:v>0.88500000000000001</c:v>
                </c:pt>
                <c:pt idx="103">
                  <c:v>1.0129999999999999</c:v>
                </c:pt>
                <c:pt idx="104">
                  <c:v>0.95199999999999996</c:v>
                </c:pt>
                <c:pt idx="105">
                  <c:v>0.94</c:v>
                </c:pt>
                <c:pt idx="106">
                  <c:v>0.88900000000000001</c:v>
                </c:pt>
                <c:pt idx="107">
                  <c:v>0.90600000000000003</c:v>
                </c:pt>
                <c:pt idx="108">
                  <c:v>0.89200000000000002</c:v>
                </c:pt>
                <c:pt idx="109">
                  <c:v>0.874</c:v>
                </c:pt>
                <c:pt idx="110">
                  <c:v>0.83899999999999997</c:v>
                </c:pt>
                <c:pt idx="111">
                  <c:v>0.877</c:v>
                </c:pt>
                <c:pt idx="112">
                  <c:v>0.94199999999999995</c:v>
                </c:pt>
                <c:pt idx="113">
                  <c:v>0.93200000000000005</c:v>
                </c:pt>
                <c:pt idx="114">
                  <c:v>0.90400000000000003</c:v>
                </c:pt>
                <c:pt idx="115">
                  <c:v>1.0449999999999999</c:v>
                </c:pt>
                <c:pt idx="116">
                  <c:v>1.08</c:v>
                </c:pt>
                <c:pt idx="117">
                  <c:v>1.1200000000000001</c:v>
                </c:pt>
                <c:pt idx="118">
                  <c:v>1.002</c:v>
                </c:pt>
                <c:pt idx="119">
                  <c:v>1.0209999999999999</c:v>
                </c:pt>
                <c:pt idx="120">
                  <c:v>1.0129999999999999</c:v>
                </c:pt>
                <c:pt idx="121">
                  <c:v>0.82399999999999995</c:v>
                </c:pt>
                <c:pt idx="122">
                  <c:v>0.83</c:v>
                </c:pt>
                <c:pt idx="123">
                  <c:v>0.79400000000000004</c:v>
                </c:pt>
                <c:pt idx="124">
                  <c:v>0.81899999999999995</c:v>
                </c:pt>
                <c:pt idx="125">
                  <c:v>0.80600000000000005</c:v>
                </c:pt>
                <c:pt idx="126">
                  <c:v>0.83</c:v>
                </c:pt>
                <c:pt idx="127">
                  <c:v>0.879</c:v>
                </c:pt>
                <c:pt idx="128">
                  <c:v>1.018</c:v>
                </c:pt>
                <c:pt idx="129">
                  <c:v>1.2509999999999999</c:v>
                </c:pt>
                <c:pt idx="130">
                  <c:v>1.4790000000000001</c:v>
                </c:pt>
                <c:pt idx="131">
                  <c:v>1.0409999999999999</c:v>
                </c:pt>
                <c:pt idx="132">
                  <c:v>0.93500000000000005</c:v>
                </c:pt>
                <c:pt idx="133">
                  <c:v>1.077</c:v>
                </c:pt>
                <c:pt idx="134">
                  <c:v>0.871</c:v>
                </c:pt>
                <c:pt idx="135">
                  <c:v>0.997</c:v>
                </c:pt>
                <c:pt idx="136">
                  <c:v>1.2629999999999999</c:v>
                </c:pt>
                <c:pt idx="137">
                  <c:v>1.139</c:v>
                </c:pt>
                <c:pt idx="138">
                  <c:v>1.29</c:v>
                </c:pt>
                <c:pt idx="139">
                  <c:v>1.0860000000000001</c:v>
                </c:pt>
                <c:pt idx="140">
                  <c:v>1.268</c:v>
                </c:pt>
                <c:pt idx="141">
                  <c:v>1.3</c:v>
                </c:pt>
                <c:pt idx="142">
                  <c:v>1.02</c:v>
                </c:pt>
                <c:pt idx="143">
                  <c:v>1.052</c:v>
                </c:pt>
                <c:pt idx="144">
                  <c:v>1.034</c:v>
                </c:pt>
                <c:pt idx="145">
                  <c:v>1.0589999999999999</c:v>
                </c:pt>
                <c:pt idx="146">
                  <c:v>1.0900000000000001</c:v>
                </c:pt>
                <c:pt idx="147">
                  <c:v>0.996</c:v>
                </c:pt>
                <c:pt idx="148">
                  <c:v>1.153</c:v>
                </c:pt>
                <c:pt idx="149">
                  <c:v>1.1759999999999999</c:v>
                </c:pt>
                <c:pt idx="150">
                  <c:v>1.069</c:v>
                </c:pt>
                <c:pt idx="151">
                  <c:v>1.071</c:v>
                </c:pt>
                <c:pt idx="152">
                  <c:v>1.1439999999999999</c:v>
                </c:pt>
                <c:pt idx="153">
                  <c:v>1.2989999999999999</c:v>
                </c:pt>
                <c:pt idx="154">
                  <c:v>1.1950000000000001</c:v>
                </c:pt>
                <c:pt idx="155">
                  <c:v>1.1200000000000001</c:v>
                </c:pt>
                <c:pt idx="156">
                  <c:v>1.0960000000000001</c:v>
                </c:pt>
                <c:pt idx="157">
                  <c:v>1.1000000000000001</c:v>
                </c:pt>
                <c:pt idx="158">
                  <c:v>1.0940000000000001</c:v>
                </c:pt>
                <c:pt idx="159">
                  <c:v>1.2350000000000001</c:v>
                </c:pt>
                <c:pt idx="160">
                  <c:v>1.4059999999999999</c:v>
                </c:pt>
                <c:pt idx="161">
                  <c:v>1.5269999999999999</c:v>
                </c:pt>
                <c:pt idx="162">
                  <c:v>1.115</c:v>
                </c:pt>
                <c:pt idx="163">
                  <c:v>1.141</c:v>
                </c:pt>
                <c:pt idx="164">
                  <c:v>1.117</c:v>
                </c:pt>
                <c:pt idx="165">
                  <c:v>1.0369999999999999</c:v>
                </c:pt>
                <c:pt idx="166">
                  <c:v>1.3340000000000001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14-4DBB-8501-2FAE2125A5F9}"/>
            </c:ext>
          </c:extLst>
        </c:ser>
        <c:ser>
          <c:idx val="3"/>
          <c:order val="2"/>
          <c:tx>
            <c:strRef>
              <c:f>'Q1'!$S$1</c:f>
              <c:strCache>
                <c:ptCount val="1"/>
                <c:pt idx="0">
                  <c:v>K [GPa]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'Q1'!$S$2:$S$168</c:f>
              <c:numCache>
                <c:formatCode>General</c:formatCode>
                <c:ptCount val="167"/>
                <c:pt idx="0">
                  <c:v>4.508</c:v>
                </c:pt>
                <c:pt idx="1">
                  <c:v>4.5510000000000002</c:v>
                </c:pt>
                <c:pt idx="2">
                  <c:v>4.3079999999999998</c:v>
                </c:pt>
                <c:pt idx="3">
                  <c:v>4.3719999999999999</c:v>
                </c:pt>
                <c:pt idx="4">
                  <c:v>4.4950000000000001</c:v>
                </c:pt>
                <c:pt idx="5">
                  <c:v>5.016</c:v>
                </c:pt>
                <c:pt idx="6">
                  <c:v>4.9530000000000003</c:v>
                </c:pt>
                <c:pt idx="7">
                  <c:v>3.6419999999999999</c:v>
                </c:pt>
                <c:pt idx="8">
                  <c:v>5.6509999999999998</c:v>
                </c:pt>
                <c:pt idx="9">
                  <c:v>6.399</c:v>
                </c:pt>
                <c:pt idx="10">
                  <c:v>4.4020000000000001</c:v>
                </c:pt>
                <c:pt idx="11">
                  <c:v>3.234</c:v>
                </c:pt>
                <c:pt idx="12">
                  <c:v>3.2959999999999998</c:v>
                </c:pt>
                <c:pt idx="13">
                  <c:v>4.069</c:v>
                </c:pt>
                <c:pt idx="14">
                  <c:v>1.8149999999999999</c:v>
                </c:pt>
                <c:pt idx="15">
                  <c:v>1.65</c:v>
                </c:pt>
                <c:pt idx="16">
                  <c:v>1.835</c:v>
                </c:pt>
                <c:pt idx="17">
                  <c:v>1.296</c:v>
                </c:pt>
                <c:pt idx="18">
                  <c:v>1.452</c:v>
                </c:pt>
                <c:pt idx="19">
                  <c:v>1.4510000000000001</c:v>
                </c:pt>
                <c:pt idx="20">
                  <c:v>1.3819999999999999</c:v>
                </c:pt>
                <c:pt idx="21">
                  <c:v>1.339</c:v>
                </c:pt>
                <c:pt idx="22">
                  <c:v>1.9430000000000001</c:v>
                </c:pt>
                <c:pt idx="23">
                  <c:v>1.766</c:v>
                </c:pt>
                <c:pt idx="24">
                  <c:v>1.554</c:v>
                </c:pt>
                <c:pt idx="25">
                  <c:v>2.395</c:v>
                </c:pt>
                <c:pt idx="26">
                  <c:v>2.8</c:v>
                </c:pt>
                <c:pt idx="27">
                  <c:v>2.1040000000000001</c:v>
                </c:pt>
                <c:pt idx="28">
                  <c:v>2.7389999999999999</c:v>
                </c:pt>
                <c:pt idx="29">
                  <c:v>2.6549999999999998</c:v>
                </c:pt>
                <c:pt idx="30">
                  <c:v>2.6</c:v>
                </c:pt>
                <c:pt idx="31">
                  <c:v>2.7650000000000001</c:v>
                </c:pt>
                <c:pt idx="32">
                  <c:v>3.097</c:v>
                </c:pt>
                <c:pt idx="33">
                  <c:v>2.2349999999999999</c:v>
                </c:pt>
                <c:pt idx="34">
                  <c:v>2.8159999999999998</c:v>
                </c:pt>
                <c:pt idx="35">
                  <c:v>4.4359999999999999</c:v>
                </c:pt>
                <c:pt idx="36">
                  <c:v>2.6150000000000002</c:v>
                </c:pt>
                <c:pt idx="37">
                  <c:v>2.8420000000000001</c:v>
                </c:pt>
                <c:pt idx="38">
                  <c:v>3.746</c:v>
                </c:pt>
                <c:pt idx="39">
                  <c:v>3.589</c:v>
                </c:pt>
                <c:pt idx="40">
                  <c:v>3.3719999999999999</c:v>
                </c:pt>
                <c:pt idx="41">
                  <c:v>3.6240000000000001</c:v>
                </c:pt>
                <c:pt idx="42">
                  <c:v>4.617</c:v>
                </c:pt>
                <c:pt idx="43">
                  <c:v>3.7360000000000002</c:v>
                </c:pt>
                <c:pt idx="44">
                  <c:v>3.3780000000000001</c:v>
                </c:pt>
                <c:pt idx="45">
                  <c:v>1.365</c:v>
                </c:pt>
                <c:pt idx="46">
                  <c:v>1.1200000000000001</c:v>
                </c:pt>
                <c:pt idx="47">
                  <c:v>1.29</c:v>
                </c:pt>
                <c:pt idx="48">
                  <c:v>1.042</c:v>
                </c:pt>
                <c:pt idx="49">
                  <c:v>1.3140000000000001</c:v>
                </c:pt>
                <c:pt idx="50">
                  <c:v>1.18</c:v>
                </c:pt>
                <c:pt idx="51">
                  <c:v>1.018</c:v>
                </c:pt>
                <c:pt idx="52">
                  <c:v>1.6679999999999999</c:v>
                </c:pt>
                <c:pt idx="53">
                  <c:v>1.117</c:v>
                </c:pt>
                <c:pt idx="54">
                  <c:v>1.99</c:v>
                </c:pt>
                <c:pt idx="55">
                  <c:v>1.915</c:v>
                </c:pt>
                <c:pt idx="56">
                  <c:v>2.2919999999999998</c:v>
                </c:pt>
                <c:pt idx="57">
                  <c:v>2.58</c:v>
                </c:pt>
                <c:pt idx="58">
                  <c:v>2.4489999999999998</c:v>
                </c:pt>
                <c:pt idx="59">
                  <c:v>3.6640000000000001</c:v>
                </c:pt>
                <c:pt idx="60">
                  <c:v>4.5469999999999997</c:v>
                </c:pt>
                <c:pt idx="61">
                  <c:v>2.109</c:v>
                </c:pt>
                <c:pt idx="62">
                  <c:v>2.452</c:v>
                </c:pt>
                <c:pt idx="63">
                  <c:v>2.4489999999999998</c:v>
                </c:pt>
                <c:pt idx="64">
                  <c:v>2.3479999999999999</c:v>
                </c:pt>
                <c:pt idx="65">
                  <c:v>2.0310000000000001</c:v>
                </c:pt>
                <c:pt idx="66">
                  <c:v>2.9609999999999999</c:v>
                </c:pt>
                <c:pt idx="67">
                  <c:v>3.2530000000000001</c:v>
                </c:pt>
                <c:pt idx="68">
                  <c:v>2.835</c:v>
                </c:pt>
                <c:pt idx="69">
                  <c:v>3.2229999999999999</c:v>
                </c:pt>
                <c:pt idx="70">
                  <c:v>5.53</c:v>
                </c:pt>
                <c:pt idx="71">
                  <c:v>3.8759999999999999</c:v>
                </c:pt>
                <c:pt idx="72">
                  <c:v>2.931</c:v>
                </c:pt>
                <c:pt idx="73">
                  <c:v>2.0859999999999999</c:v>
                </c:pt>
                <c:pt idx="74">
                  <c:v>1.889</c:v>
                </c:pt>
                <c:pt idx="75">
                  <c:v>1.9910000000000001</c:v>
                </c:pt>
                <c:pt idx="76">
                  <c:v>2.121</c:v>
                </c:pt>
                <c:pt idx="77">
                  <c:v>1.714</c:v>
                </c:pt>
                <c:pt idx="78">
                  <c:v>1.548</c:v>
                </c:pt>
                <c:pt idx="79">
                  <c:v>1.3240000000000001</c:v>
                </c:pt>
                <c:pt idx="80">
                  <c:v>1.4419999999999999</c:v>
                </c:pt>
                <c:pt idx="81">
                  <c:v>1.5109999999999999</c:v>
                </c:pt>
                <c:pt idx="82">
                  <c:v>1.1120000000000001</c:v>
                </c:pt>
                <c:pt idx="83">
                  <c:v>1.0940000000000001</c:v>
                </c:pt>
                <c:pt idx="84">
                  <c:v>1.127</c:v>
                </c:pt>
                <c:pt idx="85">
                  <c:v>1.0389999999999999</c:v>
                </c:pt>
                <c:pt idx="86">
                  <c:v>0.90500000000000003</c:v>
                </c:pt>
                <c:pt idx="87">
                  <c:v>1.05</c:v>
                </c:pt>
                <c:pt idx="88">
                  <c:v>0.86699999999999999</c:v>
                </c:pt>
                <c:pt idx="89">
                  <c:v>0.94099999999999995</c:v>
                </c:pt>
                <c:pt idx="90">
                  <c:v>1.3140000000000001</c:v>
                </c:pt>
                <c:pt idx="91">
                  <c:v>1.464</c:v>
                </c:pt>
                <c:pt idx="92">
                  <c:v>2.149</c:v>
                </c:pt>
                <c:pt idx="93">
                  <c:v>4.3769999999999998</c:v>
                </c:pt>
                <c:pt idx="94">
                  <c:v>2.8079999999999998</c:v>
                </c:pt>
                <c:pt idx="95">
                  <c:v>3.1949999999999998</c:v>
                </c:pt>
                <c:pt idx="96">
                  <c:v>3.3330000000000002</c:v>
                </c:pt>
                <c:pt idx="97">
                  <c:v>2.8690000000000002</c:v>
                </c:pt>
                <c:pt idx="98">
                  <c:v>2.355</c:v>
                </c:pt>
                <c:pt idx="99">
                  <c:v>1.6719999999999999</c:v>
                </c:pt>
                <c:pt idx="100">
                  <c:v>1.002</c:v>
                </c:pt>
                <c:pt idx="101">
                  <c:v>1.085</c:v>
                </c:pt>
                <c:pt idx="102">
                  <c:v>1.304</c:v>
                </c:pt>
                <c:pt idx="103">
                  <c:v>2.028</c:v>
                </c:pt>
                <c:pt idx="104">
                  <c:v>1.641</c:v>
                </c:pt>
                <c:pt idx="105">
                  <c:v>1.3859999999999999</c:v>
                </c:pt>
                <c:pt idx="106">
                  <c:v>1.0760000000000001</c:v>
                </c:pt>
                <c:pt idx="107">
                  <c:v>1.1279999999999999</c:v>
                </c:pt>
                <c:pt idx="108">
                  <c:v>1.145</c:v>
                </c:pt>
                <c:pt idx="109">
                  <c:v>1.018</c:v>
                </c:pt>
                <c:pt idx="110">
                  <c:v>1.5980000000000001</c:v>
                </c:pt>
                <c:pt idx="111">
                  <c:v>1.605</c:v>
                </c:pt>
                <c:pt idx="112">
                  <c:v>1.4379999999999999</c:v>
                </c:pt>
                <c:pt idx="113">
                  <c:v>1.57</c:v>
                </c:pt>
                <c:pt idx="114">
                  <c:v>2.1219999999999999</c:v>
                </c:pt>
                <c:pt idx="115">
                  <c:v>1.2070000000000001</c:v>
                </c:pt>
                <c:pt idx="116">
                  <c:v>1.155</c:v>
                </c:pt>
                <c:pt idx="117">
                  <c:v>1.893</c:v>
                </c:pt>
                <c:pt idx="118">
                  <c:v>1.2809999999999999</c:v>
                </c:pt>
                <c:pt idx="119">
                  <c:v>1.393</c:v>
                </c:pt>
                <c:pt idx="120">
                  <c:v>1.367</c:v>
                </c:pt>
                <c:pt idx="121">
                  <c:v>1.2649999999999999</c:v>
                </c:pt>
                <c:pt idx="122">
                  <c:v>0.82299999999999995</c:v>
                </c:pt>
                <c:pt idx="123">
                  <c:v>1.1259999999999999</c:v>
                </c:pt>
                <c:pt idx="124">
                  <c:v>0.84799999999999998</c:v>
                </c:pt>
                <c:pt idx="125">
                  <c:v>1.0529999999999999</c:v>
                </c:pt>
                <c:pt idx="126">
                  <c:v>1.331</c:v>
                </c:pt>
                <c:pt idx="127">
                  <c:v>1.536</c:v>
                </c:pt>
                <c:pt idx="128">
                  <c:v>1.633</c:v>
                </c:pt>
                <c:pt idx="129">
                  <c:v>1.22</c:v>
                </c:pt>
                <c:pt idx="130">
                  <c:v>1.391</c:v>
                </c:pt>
                <c:pt idx="131">
                  <c:v>2.5990000000000002</c:v>
                </c:pt>
                <c:pt idx="132">
                  <c:v>1.609</c:v>
                </c:pt>
                <c:pt idx="133">
                  <c:v>1.288</c:v>
                </c:pt>
                <c:pt idx="134">
                  <c:v>3.3919999999999999</c:v>
                </c:pt>
                <c:pt idx="135">
                  <c:v>3.9929999999999999</c:v>
                </c:pt>
                <c:pt idx="136">
                  <c:v>3.6240000000000001</c:v>
                </c:pt>
                <c:pt idx="137">
                  <c:v>4.5270000000000001</c:v>
                </c:pt>
                <c:pt idx="138">
                  <c:v>4.5419999999999998</c:v>
                </c:pt>
                <c:pt idx="139">
                  <c:v>4.9240000000000004</c:v>
                </c:pt>
                <c:pt idx="140">
                  <c:v>4.0960000000000001</c:v>
                </c:pt>
                <c:pt idx="141">
                  <c:v>4.4829999999999997</c:v>
                </c:pt>
                <c:pt idx="142">
                  <c:v>3.7759999999999998</c:v>
                </c:pt>
                <c:pt idx="143">
                  <c:v>4.2830000000000004</c:v>
                </c:pt>
                <c:pt idx="144">
                  <c:v>3.5449999999999999</c:v>
                </c:pt>
                <c:pt idx="145">
                  <c:v>3.11</c:v>
                </c:pt>
                <c:pt idx="146">
                  <c:v>3.24</c:v>
                </c:pt>
                <c:pt idx="147">
                  <c:v>3.39</c:v>
                </c:pt>
                <c:pt idx="148">
                  <c:v>3.774</c:v>
                </c:pt>
                <c:pt idx="149">
                  <c:v>4.4219999999999997</c:v>
                </c:pt>
                <c:pt idx="150">
                  <c:v>3.1629999999999998</c:v>
                </c:pt>
                <c:pt idx="151">
                  <c:v>3.5350000000000001</c:v>
                </c:pt>
                <c:pt idx="152">
                  <c:v>4.34</c:v>
                </c:pt>
                <c:pt idx="153">
                  <c:v>4.7699999999999996</c:v>
                </c:pt>
                <c:pt idx="154">
                  <c:v>5.6920000000000002</c:v>
                </c:pt>
                <c:pt idx="155">
                  <c:v>3.593</c:v>
                </c:pt>
                <c:pt idx="156">
                  <c:v>4.7270000000000003</c:v>
                </c:pt>
                <c:pt idx="157">
                  <c:v>4.5819999999999999</c:v>
                </c:pt>
                <c:pt idx="158">
                  <c:v>4.5579999999999998</c:v>
                </c:pt>
                <c:pt idx="159">
                  <c:v>5.0949999999999998</c:v>
                </c:pt>
                <c:pt idx="160">
                  <c:v>4.5250000000000004</c:v>
                </c:pt>
                <c:pt idx="161">
                  <c:v>3.82</c:v>
                </c:pt>
                <c:pt idx="162">
                  <c:v>5.0279999999999996</c:v>
                </c:pt>
                <c:pt idx="163">
                  <c:v>4.9610000000000003</c:v>
                </c:pt>
                <c:pt idx="164">
                  <c:v>4.4480000000000004</c:v>
                </c:pt>
                <c:pt idx="165">
                  <c:v>4.5</c:v>
                </c:pt>
                <c:pt idx="166">
                  <c:v>4.8600000000000003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14-4DBB-8501-2FAE2125A5F9}"/>
            </c:ext>
          </c:extLst>
        </c:ser>
        <c:ser>
          <c:idx val="1"/>
          <c:order val="3"/>
          <c:tx>
            <c:strRef>
              <c:f>'Q1'!$T$1</c:f>
              <c:strCache>
                <c:ptCount val="1"/>
                <c:pt idx="0">
                  <c:v>E_Dyn [GPa]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'Q1'!$T$2:$T$168</c:f>
              <c:numCache>
                <c:formatCode>General</c:formatCode>
                <c:ptCount val="167"/>
                <c:pt idx="0">
                  <c:v>2.169</c:v>
                </c:pt>
                <c:pt idx="1">
                  <c:v>2.1379999999999999</c:v>
                </c:pt>
                <c:pt idx="2">
                  <c:v>2.1019999999999999</c:v>
                </c:pt>
                <c:pt idx="3">
                  <c:v>2.11</c:v>
                </c:pt>
                <c:pt idx="4">
                  <c:v>2.2069999999999999</c:v>
                </c:pt>
                <c:pt idx="5">
                  <c:v>2.1680000000000001</c:v>
                </c:pt>
                <c:pt idx="6">
                  <c:v>2.1280000000000001</c:v>
                </c:pt>
                <c:pt idx="7">
                  <c:v>2.1</c:v>
                </c:pt>
                <c:pt idx="8">
                  <c:v>2.4039999999999999</c:v>
                </c:pt>
                <c:pt idx="9">
                  <c:v>2.2040000000000002</c:v>
                </c:pt>
                <c:pt idx="10">
                  <c:v>1.9179999999999999</c:v>
                </c:pt>
                <c:pt idx="11">
                  <c:v>1.748</c:v>
                </c:pt>
                <c:pt idx="12">
                  <c:v>2.0030000000000001</c:v>
                </c:pt>
                <c:pt idx="13">
                  <c:v>1.911</c:v>
                </c:pt>
                <c:pt idx="14">
                  <c:v>1.5209999999999999</c:v>
                </c:pt>
                <c:pt idx="15">
                  <c:v>1.3149999999999999</c:v>
                </c:pt>
                <c:pt idx="16">
                  <c:v>1.302</c:v>
                </c:pt>
                <c:pt idx="17">
                  <c:v>1.383</c:v>
                </c:pt>
                <c:pt idx="18">
                  <c:v>1.554</c:v>
                </c:pt>
                <c:pt idx="19">
                  <c:v>1.6120000000000001</c:v>
                </c:pt>
                <c:pt idx="20">
                  <c:v>1.526</c:v>
                </c:pt>
                <c:pt idx="21">
                  <c:v>1.4950000000000001</c:v>
                </c:pt>
                <c:pt idx="22">
                  <c:v>1.5</c:v>
                </c:pt>
                <c:pt idx="23">
                  <c:v>1.643</c:v>
                </c:pt>
                <c:pt idx="24">
                  <c:v>1.6719999999999999</c:v>
                </c:pt>
                <c:pt idx="25">
                  <c:v>1.8939999999999999</c:v>
                </c:pt>
                <c:pt idx="26">
                  <c:v>1.7450000000000001</c:v>
                </c:pt>
                <c:pt idx="27">
                  <c:v>1.5960000000000001</c:v>
                </c:pt>
                <c:pt idx="28">
                  <c:v>1.774</c:v>
                </c:pt>
                <c:pt idx="29">
                  <c:v>1.7490000000000001</c:v>
                </c:pt>
                <c:pt idx="30">
                  <c:v>1.72</c:v>
                </c:pt>
                <c:pt idx="31">
                  <c:v>1.867</c:v>
                </c:pt>
                <c:pt idx="32">
                  <c:v>2.056</c:v>
                </c:pt>
                <c:pt idx="33">
                  <c:v>1.78</c:v>
                </c:pt>
                <c:pt idx="34">
                  <c:v>1.798</c:v>
                </c:pt>
                <c:pt idx="35">
                  <c:v>2.4790000000000001</c:v>
                </c:pt>
                <c:pt idx="36">
                  <c:v>1.706</c:v>
                </c:pt>
                <c:pt idx="37">
                  <c:v>2.1459999999999999</c:v>
                </c:pt>
                <c:pt idx="38">
                  <c:v>2.5129999999999999</c:v>
                </c:pt>
                <c:pt idx="39">
                  <c:v>2.649</c:v>
                </c:pt>
                <c:pt idx="40">
                  <c:v>2.5219999999999998</c:v>
                </c:pt>
                <c:pt idx="41">
                  <c:v>2.585</c:v>
                </c:pt>
                <c:pt idx="42">
                  <c:v>2.5590000000000002</c:v>
                </c:pt>
                <c:pt idx="43">
                  <c:v>2.3079999999999998</c:v>
                </c:pt>
                <c:pt idx="44">
                  <c:v>1.8220000000000001</c:v>
                </c:pt>
                <c:pt idx="45">
                  <c:v>1.552</c:v>
                </c:pt>
                <c:pt idx="46">
                  <c:v>1.51</c:v>
                </c:pt>
                <c:pt idx="47">
                  <c:v>1.4790000000000001</c:v>
                </c:pt>
                <c:pt idx="48">
                  <c:v>1.3069999999999999</c:v>
                </c:pt>
                <c:pt idx="49">
                  <c:v>1.4019999999999999</c:v>
                </c:pt>
                <c:pt idx="50">
                  <c:v>1.397</c:v>
                </c:pt>
                <c:pt idx="51">
                  <c:v>1.3939999999999999</c:v>
                </c:pt>
                <c:pt idx="52">
                  <c:v>1.593</c:v>
                </c:pt>
                <c:pt idx="53">
                  <c:v>1.8160000000000001</c:v>
                </c:pt>
                <c:pt idx="54">
                  <c:v>2.0670000000000002</c:v>
                </c:pt>
                <c:pt idx="55">
                  <c:v>1.7350000000000001</c:v>
                </c:pt>
                <c:pt idx="56">
                  <c:v>1.841</c:v>
                </c:pt>
                <c:pt idx="57">
                  <c:v>1.8420000000000001</c:v>
                </c:pt>
                <c:pt idx="58">
                  <c:v>1.86</c:v>
                </c:pt>
                <c:pt idx="59">
                  <c:v>2.5750000000000002</c:v>
                </c:pt>
                <c:pt idx="60">
                  <c:v>2.5459999999999998</c:v>
                </c:pt>
                <c:pt idx="61">
                  <c:v>1.9510000000000001</c:v>
                </c:pt>
                <c:pt idx="62">
                  <c:v>2.0289999999999999</c:v>
                </c:pt>
                <c:pt idx="63">
                  <c:v>2.2200000000000002</c:v>
                </c:pt>
                <c:pt idx="64">
                  <c:v>2.4649999999999999</c:v>
                </c:pt>
                <c:pt idx="65">
                  <c:v>2.2719999999999998</c:v>
                </c:pt>
                <c:pt idx="66">
                  <c:v>2.2949999999999999</c:v>
                </c:pt>
                <c:pt idx="67">
                  <c:v>2.218</c:v>
                </c:pt>
                <c:pt idx="68">
                  <c:v>2.2909999999999999</c:v>
                </c:pt>
                <c:pt idx="69">
                  <c:v>2.57</c:v>
                </c:pt>
                <c:pt idx="70">
                  <c:v>2.7919999999999998</c:v>
                </c:pt>
                <c:pt idx="71">
                  <c:v>2.3479999999999999</c:v>
                </c:pt>
                <c:pt idx="72">
                  <c:v>2.02</c:v>
                </c:pt>
                <c:pt idx="73">
                  <c:v>1.9490000000000001</c:v>
                </c:pt>
                <c:pt idx="74">
                  <c:v>1.871</c:v>
                </c:pt>
                <c:pt idx="75">
                  <c:v>1.839</c:v>
                </c:pt>
                <c:pt idx="76">
                  <c:v>1.899</c:v>
                </c:pt>
                <c:pt idx="77">
                  <c:v>1.883</c:v>
                </c:pt>
                <c:pt idx="78">
                  <c:v>1.8109999999999999</c:v>
                </c:pt>
                <c:pt idx="79">
                  <c:v>1.77</c:v>
                </c:pt>
                <c:pt idx="80">
                  <c:v>1.7789999999999999</c:v>
                </c:pt>
                <c:pt idx="81">
                  <c:v>1.7330000000000001</c:v>
                </c:pt>
                <c:pt idx="82">
                  <c:v>1.504</c:v>
                </c:pt>
                <c:pt idx="83">
                  <c:v>1.4770000000000001</c:v>
                </c:pt>
                <c:pt idx="84">
                  <c:v>1.4410000000000001</c:v>
                </c:pt>
                <c:pt idx="85">
                  <c:v>1.4219999999999999</c:v>
                </c:pt>
                <c:pt idx="86">
                  <c:v>1.452</c:v>
                </c:pt>
                <c:pt idx="87">
                  <c:v>1.4350000000000001</c:v>
                </c:pt>
                <c:pt idx="88">
                  <c:v>1.395</c:v>
                </c:pt>
                <c:pt idx="89">
                  <c:v>1.587</c:v>
                </c:pt>
                <c:pt idx="90">
                  <c:v>1.7330000000000001</c:v>
                </c:pt>
                <c:pt idx="91">
                  <c:v>1.7350000000000001</c:v>
                </c:pt>
                <c:pt idx="92">
                  <c:v>2.302</c:v>
                </c:pt>
                <c:pt idx="93">
                  <c:v>2.883</c:v>
                </c:pt>
                <c:pt idx="94">
                  <c:v>2.5049999999999999</c:v>
                </c:pt>
                <c:pt idx="95">
                  <c:v>2.7490000000000001</c:v>
                </c:pt>
                <c:pt idx="96">
                  <c:v>2.7519999999999998</c:v>
                </c:pt>
                <c:pt idx="97">
                  <c:v>2.5859999999999999</c:v>
                </c:pt>
                <c:pt idx="98">
                  <c:v>2.4</c:v>
                </c:pt>
                <c:pt idx="99">
                  <c:v>2.0590000000000002</c:v>
                </c:pt>
                <c:pt idx="100">
                  <c:v>1.7410000000000001</c:v>
                </c:pt>
                <c:pt idx="101">
                  <c:v>1.819</c:v>
                </c:pt>
                <c:pt idx="102">
                  <c:v>2.165</c:v>
                </c:pt>
                <c:pt idx="103">
                  <c:v>2.605</c:v>
                </c:pt>
                <c:pt idx="104">
                  <c:v>2.3929999999999998</c:v>
                </c:pt>
                <c:pt idx="105">
                  <c:v>2.2999999999999998</c:v>
                </c:pt>
                <c:pt idx="106">
                  <c:v>2.0910000000000002</c:v>
                </c:pt>
                <c:pt idx="107">
                  <c:v>2.1440000000000001</c:v>
                </c:pt>
                <c:pt idx="108">
                  <c:v>2.1240000000000001</c:v>
                </c:pt>
                <c:pt idx="109">
                  <c:v>2.0390000000000001</c:v>
                </c:pt>
                <c:pt idx="110">
                  <c:v>2.1419999999999999</c:v>
                </c:pt>
                <c:pt idx="111">
                  <c:v>2.226</c:v>
                </c:pt>
                <c:pt idx="112">
                  <c:v>2.3199999999999998</c:v>
                </c:pt>
                <c:pt idx="113">
                  <c:v>2.3340000000000001</c:v>
                </c:pt>
                <c:pt idx="114">
                  <c:v>2.375</c:v>
                </c:pt>
                <c:pt idx="115">
                  <c:v>2.4329999999999998</c:v>
                </c:pt>
                <c:pt idx="116">
                  <c:v>2.4700000000000002</c:v>
                </c:pt>
                <c:pt idx="117">
                  <c:v>2.8069999999999999</c:v>
                </c:pt>
                <c:pt idx="118">
                  <c:v>2.3839999999999999</c:v>
                </c:pt>
                <c:pt idx="119">
                  <c:v>2.4620000000000002</c:v>
                </c:pt>
                <c:pt idx="120">
                  <c:v>2.4369999999999998</c:v>
                </c:pt>
                <c:pt idx="121">
                  <c:v>2.0310000000000001</c:v>
                </c:pt>
                <c:pt idx="122">
                  <c:v>1.8640000000000001</c:v>
                </c:pt>
                <c:pt idx="123">
                  <c:v>1.929</c:v>
                </c:pt>
                <c:pt idx="124">
                  <c:v>1.859</c:v>
                </c:pt>
                <c:pt idx="125">
                  <c:v>1.9259999999999999</c:v>
                </c:pt>
                <c:pt idx="126">
                  <c:v>2.0609999999999999</c:v>
                </c:pt>
                <c:pt idx="127">
                  <c:v>2.2149999999999999</c:v>
                </c:pt>
                <c:pt idx="128">
                  <c:v>2.5289999999999999</c:v>
                </c:pt>
                <c:pt idx="129">
                  <c:v>2.7970000000000002</c:v>
                </c:pt>
                <c:pt idx="130">
                  <c:v>3.2759999999999998</c:v>
                </c:pt>
                <c:pt idx="131">
                  <c:v>2.7549999999999999</c:v>
                </c:pt>
                <c:pt idx="132">
                  <c:v>2.35</c:v>
                </c:pt>
                <c:pt idx="133">
                  <c:v>2.5270000000000001</c:v>
                </c:pt>
                <c:pt idx="134">
                  <c:v>2.407</c:v>
                </c:pt>
                <c:pt idx="135">
                  <c:v>2.7610000000000001</c:v>
                </c:pt>
                <c:pt idx="136">
                  <c:v>3.395</c:v>
                </c:pt>
                <c:pt idx="137">
                  <c:v>3.153</c:v>
                </c:pt>
                <c:pt idx="138">
                  <c:v>3.5350000000000001</c:v>
                </c:pt>
                <c:pt idx="139">
                  <c:v>3.0350000000000001</c:v>
                </c:pt>
                <c:pt idx="140">
                  <c:v>3.448</c:v>
                </c:pt>
                <c:pt idx="141">
                  <c:v>3.556</c:v>
                </c:pt>
                <c:pt idx="142">
                  <c:v>2.8069999999999999</c:v>
                </c:pt>
                <c:pt idx="143">
                  <c:v>2.9169999999999998</c:v>
                </c:pt>
                <c:pt idx="144">
                  <c:v>2.827</c:v>
                </c:pt>
                <c:pt idx="145">
                  <c:v>2.8530000000000002</c:v>
                </c:pt>
                <c:pt idx="146">
                  <c:v>2.94</c:v>
                </c:pt>
                <c:pt idx="147">
                  <c:v>2.7210000000000001</c:v>
                </c:pt>
                <c:pt idx="148">
                  <c:v>3.1389999999999998</c:v>
                </c:pt>
                <c:pt idx="149">
                  <c:v>3.2410000000000001</c:v>
                </c:pt>
                <c:pt idx="150">
                  <c:v>2.8820000000000001</c:v>
                </c:pt>
                <c:pt idx="151">
                  <c:v>2.9180000000000001</c:v>
                </c:pt>
                <c:pt idx="152">
                  <c:v>3.1549999999999998</c:v>
                </c:pt>
                <c:pt idx="153">
                  <c:v>3.573</c:v>
                </c:pt>
                <c:pt idx="154">
                  <c:v>3.351</c:v>
                </c:pt>
                <c:pt idx="155">
                  <c:v>3.044</c:v>
                </c:pt>
                <c:pt idx="156">
                  <c:v>3.052</c:v>
                </c:pt>
                <c:pt idx="157">
                  <c:v>3.0550000000000002</c:v>
                </c:pt>
                <c:pt idx="158">
                  <c:v>3.0390000000000001</c:v>
                </c:pt>
                <c:pt idx="159">
                  <c:v>3.4279999999999999</c:v>
                </c:pt>
                <c:pt idx="160">
                  <c:v>3.8220000000000001</c:v>
                </c:pt>
                <c:pt idx="161">
                  <c:v>4.0419999999999998</c:v>
                </c:pt>
                <c:pt idx="162">
                  <c:v>3.1150000000000002</c:v>
                </c:pt>
                <c:pt idx="163">
                  <c:v>3.1789999999999998</c:v>
                </c:pt>
                <c:pt idx="164">
                  <c:v>3.0920000000000001</c:v>
                </c:pt>
                <c:pt idx="165">
                  <c:v>2.8889999999999998</c:v>
                </c:pt>
                <c:pt idx="166">
                  <c:v>3.6669999999999998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14-4DBB-8501-2FAE2125A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Poisson's</a:t>
                </a:r>
                <a:r>
                  <a:rPr lang="en-US" baseline="0"/>
                  <a:t> Ratio [-] and Modulus [GPa]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0820225596800405"/>
              <c:y val="1.19110162676033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axMin"/>
          <c:max val="8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Depth [m]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801204186766545E-2"/>
              <c:y val="0.50006369736389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3813331598232137"/>
          <c:y val="0.64121385444538936"/>
          <c:w val="0.27649970525939599"/>
          <c:h val="0.1099743230526956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'Q1'!$X$1</c:f>
              <c:strCache>
                <c:ptCount val="1"/>
                <c:pt idx="0">
                  <c:v>E_Static_Plane [GPa]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'Q1'!$X$2:$X$168</c:f>
              <c:numCache>
                <c:formatCode>General</c:formatCode>
                <c:ptCount val="167"/>
                <c:pt idx="0">
                  <c:v>1.712</c:v>
                </c:pt>
                <c:pt idx="1">
                  <c:v>1.6910000000000001</c:v>
                </c:pt>
                <c:pt idx="2">
                  <c:v>1.657</c:v>
                </c:pt>
                <c:pt idx="3">
                  <c:v>1.6659999999999999</c:v>
                </c:pt>
                <c:pt idx="4">
                  <c:v>1.7390000000000001</c:v>
                </c:pt>
                <c:pt idx="5">
                  <c:v>1.7250000000000001</c:v>
                </c:pt>
                <c:pt idx="6">
                  <c:v>1.6930000000000001</c:v>
                </c:pt>
                <c:pt idx="7">
                  <c:v>1.631</c:v>
                </c:pt>
                <c:pt idx="8">
                  <c:v>1.9159999999999999</c:v>
                </c:pt>
                <c:pt idx="9">
                  <c:v>1.7829999999999999</c:v>
                </c:pt>
                <c:pt idx="10">
                  <c:v>1.5249999999999999</c:v>
                </c:pt>
                <c:pt idx="11">
                  <c:v>1.3660000000000001</c:v>
                </c:pt>
                <c:pt idx="12">
                  <c:v>1.5489999999999999</c:v>
                </c:pt>
                <c:pt idx="13">
                  <c:v>1.5109999999999999</c:v>
                </c:pt>
                <c:pt idx="14">
                  <c:v>1.1359999999999999</c:v>
                </c:pt>
                <c:pt idx="15">
                  <c:v>0.98799999999999999</c:v>
                </c:pt>
                <c:pt idx="16">
                  <c:v>0.99099999999999999</c:v>
                </c:pt>
                <c:pt idx="17">
                  <c:v>1.0029999999999999</c:v>
                </c:pt>
                <c:pt idx="18">
                  <c:v>1.127</c:v>
                </c:pt>
                <c:pt idx="19">
                  <c:v>1.163</c:v>
                </c:pt>
                <c:pt idx="20">
                  <c:v>1.1020000000000001</c:v>
                </c:pt>
                <c:pt idx="21">
                  <c:v>1.0780000000000001</c:v>
                </c:pt>
                <c:pt idx="22">
                  <c:v>1.131</c:v>
                </c:pt>
                <c:pt idx="23">
                  <c:v>1.212</c:v>
                </c:pt>
                <c:pt idx="24">
                  <c:v>1.212</c:v>
                </c:pt>
                <c:pt idx="25">
                  <c:v>1.4239999999999999</c:v>
                </c:pt>
                <c:pt idx="26">
                  <c:v>1.345</c:v>
                </c:pt>
                <c:pt idx="27">
                  <c:v>1.206</c:v>
                </c:pt>
                <c:pt idx="28">
                  <c:v>1.3620000000000001</c:v>
                </c:pt>
                <c:pt idx="29">
                  <c:v>1.341</c:v>
                </c:pt>
                <c:pt idx="30">
                  <c:v>1.319</c:v>
                </c:pt>
                <c:pt idx="31">
                  <c:v>1.4279999999999999</c:v>
                </c:pt>
                <c:pt idx="32">
                  <c:v>1.5740000000000001</c:v>
                </c:pt>
                <c:pt idx="33">
                  <c:v>1.337</c:v>
                </c:pt>
                <c:pt idx="34">
                  <c:v>1.3839999999999999</c:v>
                </c:pt>
                <c:pt idx="35">
                  <c:v>1.931</c:v>
                </c:pt>
                <c:pt idx="36">
                  <c:v>1.3089999999999999</c:v>
                </c:pt>
                <c:pt idx="37">
                  <c:v>1.6220000000000001</c:v>
                </c:pt>
                <c:pt idx="38">
                  <c:v>1.9219999999999999</c:v>
                </c:pt>
                <c:pt idx="39">
                  <c:v>2.0070000000000001</c:v>
                </c:pt>
                <c:pt idx="40">
                  <c:v>1.907</c:v>
                </c:pt>
                <c:pt idx="41">
                  <c:v>1.9650000000000001</c:v>
                </c:pt>
                <c:pt idx="42">
                  <c:v>1.9950000000000001</c:v>
                </c:pt>
                <c:pt idx="43">
                  <c:v>1.7809999999999999</c:v>
                </c:pt>
                <c:pt idx="44">
                  <c:v>1.423</c:v>
                </c:pt>
                <c:pt idx="45">
                  <c:v>1.117</c:v>
                </c:pt>
                <c:pt idx="46">
                  <c:v>1.0620000000000001</c:v>
                </c:pt>
                <c:pt idx="47">
                  <c:v>1.0620000000000001</c:v>
                </c:pt>
                <c:pt idx="48">
                  <c:v>0.92900000000000005</c:v>
                </c:pt>
                <c:pt idx="49">
                  <c:v>1.016</c:v>
                </c:pt>
                <c:pt idx="50">
                  <c:v>1</c:v>
                </c:pt>
                <c:pt idx="51">
                  <c:v>0.97799999999999998</c:v>
                </c:pt>
                <c:pt idx="52">
                  <c:v>1.171</c:v>
                </c:pt>
                <c:pt idx="53">
                  <c:v>1.2450000000000001</c:v>
                </c:pt>
                <c:pt idx="54">
                  <c:v>1.5049999999999999</c:v>
                </c:pt>
                <c:pt idx="55">
                  <c:v>1.284</c:v>
                </c:pt>
                <c:pt idx="56">
                  <c:v>1.3819999999999999</c:v>
                </c:pt>
                <c:pt idx="57">
                  <c:v>1.4</c:v>
                </c:pt>
                <c:pt idx="58">
                  <c:v>1.4039999999999999</c:v>
                </c:pt>
                <c:pt idx="59">
                  <c:v>1.962</c:v>
                </c:pt>
                <c:pt idx="60">
                  <c:v>1.984</c:v>
                </c:pt>
                <c:pt idx="61">
                  <c:v>1.44</c:v>
                </c:pt>
                <c:pt idx="62">
                  <c:v>1.518</c:v>
                </c:pt>
                <c:pt idx="63">
                  <c:v>1.643</c:v>
                </c:pt>
                <c:pt idx="64">
                  <c:v>1.7909999999999999</c:v>
                </c:pt>
                <c:pt idx="65">
                  <c:v>1.639</c:v>
                </c:pt>
                <c:pt idx="66">
                  <c:v>1.73</c:v>
                </c:pt>
                <c:pt idx="67">
                  <c:v>1.694</c:v>
                </c:pt>
                <c:pt idx="68">
                  <c:v>1.718</c:v>
                </c:pt>
                <c:pt idx="69">
                  <c:v>1.931</c:v>
                </c:pt>
                <c:pt idx="70">
                  <c:v>2.1949999999999998</c:v>
                </c:pt>
                <c:pt idx="71">
                  <c:v>1.8149999999999999</c:v>
                </c:pt>
                <c:pt idx="72">
                  <c:v>1.5409999999999999</c:v>
                </c:pt>
                <c:pt idx="73">
                  <c:v>1.4370000000000001</c:v>
                </c:pt>
                <c:pt idx="74">
                  <c:v>1.37</c:v>
                </c:pt>
                <c:pt idx="75">
                  <c:v>1.3580000000000001</c:v>
                </c:pt>
                <c:pt idx="76">
                  <c:v>1.407</c:v>
                </c:pt>
                <c:pt idx="77">
                  <c:v>1.361</c:v>
                </c:pt>
                <c:pt idx="78">
                  <c:v>1.298</c:v>
                </c:pt>
                <c:pt idx="79">
                  <c:v>1.2470000000000001</c:v>
                </c:pt>
                <c:pt idx="80">
                  <c:v>1.2649999999999999</c:v>
                </c:pt>
                <c:pt idx="81">
                  <c:v>1.2450000000000001</c:v>
                </c:pt>
                <c:pt idx="82">
                  <c:v>1.0569999999999999</c:v>
                </c:pt>
                <c:pt idx="83">
                  <c:v>1.0389999999999999</c:v>
                </c:pt>
                <c:pt idx="84">
                  <c:v>1.0209999999999999</c:v>
                </c:pt>
                <c:pt idx="85">
                  <c:v>0.998</c:v>
                </c:pt>
                <c:pt idx="86">
                  <c:v>0.998</c:v>
                </c:pt>
                <c:pt idx="87">
                  <c:v>1.008</c:v>
                </c:pt>
                <c:pt idx="88">
                  <c:v>0.95899999999999996</c:v>
                </c:pt>
                <c:pt idx="89">
                  <c:v>1.0840000000000001</c:v>
                </c:pt>
                <c:pt idx="90">
                  <c:v>1.222</c:v>
                </c:pt>
                <c:pt idx="91">
                  <c:v>1.242</c:v>
                </c:pt>
                <c:pt idx="92">
                  <c:v>1.669</c:v>
                </c:pt>
                <c:pt idx="93">
                  <c:v>2.21</c:v>
                </c:pt>
                <c:pt idx="94">
                  <c:v>1.857</c:v>
                </c:pt>
                <c:pt idx="95">
                  <c:v>2.048</c:v>
                </c:pt>
                <c:pt idx="96">
                  <c:v>2.0590000000000002</c:v>
                </c:pt>
                <c:pt idx="97">
                  <c:v>1.9159999999999999</c:v>
                </c:pt>
                <c:pt idx="98">
                  <c:v>1.7509999999999999</c:v>
                </c:pt>
                <c:pt idx="99">
                  <c:v>1.466</c:v>
                </c:pt>
                <c:pt idx="100">
                  <c:v>1.1839999999999999</c:v>
                </c:pt>
                <c:pt idx="101">
                  <c:v>1.242</c:v>
                </c:pt>
                <c:pt idx="102">
                  <c:v>1.4810000000000001</c:v>
                </c:pt>
                <c:pt idx="103">
                  <c:v>1.8440000000000001</c:v>
                </c:pt>
                <c:pt idx="104">
                  <c:v>1.665</c:v>
                </c:pt>
                <c:pt idx="105">
                  <c:v>1.573</c:v>
                </c:pt>
                <c:pt idx="106">
                  <c:v>1.4019999999999999</c:v>
                </c:pt>
                <c:pt idx="107">
                  <c:v>1.4419999999999999</c:v>
                </c:pt>
                <c:pt idx="108">
                  <c:v>1.4330000000000001</c:v>
                </c:pt>
                <c:pt idx="109">
                  <c:v>1.363</c:v>
                </c:pt>
                <c:pt idx="110">
                  <c:v>1.508</c:v>
                </c:pt>
                <c:pt idx="111">
                  <c:v>1.56</c:v>
                </c:pt>
                <c:pt idx="112">
                  <c:v>1.593</c:v>
                </c:pt>
                <c:pt idx="113">
                  <c:v>1.62</c:v>
                </c:pt>
                <c:pt idx="114">
                  <c:v>1.7130000000000001</c:v>
                </c:pt>
                <c:pt idx="115">
                  <c:v>1.625</c:v>
                </c:pt>
                <c:pt idx="116">
                  <c:v>1.64</c:v>
                </c:pt>
                <c:pt idx="117">
                  <c:v>1.95</c:v>
                </c:pt>
                <c:pt idx="118">
                  <c:v>1.6080000000000001</c:v>
                </c:pt>
                <c:pt idx="119">
                  <c:v>1.67</c:v>
                </c:pt>
                <c:pt idx="120">
                  <c:v>1.6519999999999999</c:v>
                </c:pt>
                <c:pt idx="121">
                  <c:v>1.395</c:v>
                </c:pt>
                <c:pt idx="122">
                  <c:v>1.2310000000000001</c:v>
                </c:pt>
                <c:pt idx="123">
                  <c:v>1.3140000000000001</c:v>
                </c:pt>
                <c:pt idx="124">
                  <c:v>1.23</c:v>
                </c:pt>
                <c:pt idx="125">
                  <c:v>1.3009999999999999</c:v>
                </c:pt>
                <c:pt idx="126">
                  <c:v>1.423</c:v>
                </c:pt>
                <c:pt idx="127">
                  <c:v>1.544</c:v>
                </c:pt>
                <c:pt idx="128">
                  <c:v>1.746</c:v>
                </c:pt>
                <c:pt idx="129">
                  <c:v>1.8440000000000001</c:v>
                </c:pt>
                <c:pt idx="130">
                  <c:v>2.1539999999999999</c:v>
                </c:pt>
                <c:pt idx="131">
                  <c:v>2</c:v>
                </c:pt>
                <c:pt idx="132">
                  <c:v>1.635</c:v>
                </c:pt>
                <c:pt idx="133">
                  <c:v>1.694</c:v>
                </c:pt>
                <c:pt idx="134">
                  <c:v>1.8320000000000001</c:v>
                </c:pt>
                <c:pt idx="135">
                  <c:v>2.1070000000000002</c:v>
                </c:pt>
                <c:pt idx="136">
                  <c:v>2.5030000000000001</c:v>
                </c:pt>
                <c:pt idx="137">
                  <c:v>2.403</c:v>
                </c:pt>
                <c:pt idx="138">
                  <c:v>2.6619999999999999</c:v>
                </c:pt>
                <c:pt idx="139">
                  <c:v>2.3420000000000001</c:v>
                </c:pt>
                <c:pt idx="140">
                  <c:v>2.5750000000000002</c:v>
                </c:pt>
                <c:pt idx="141">
                  <c:v>2.673</c:v>
                </c:pt>
                <c:pt idx="142">
                  <c:v>2.125</c:v>
                </c:pt>
                <c:pt idx="143">
                  <c:v>2.2280000000000002</c:v>
                </c:pt>
                <c:pt idx="144">
                  <c:v>2.1240000000000001</c:v>
                </c:pt>
                <c:pt idx="145">
                  <c:v>2.1080000000000001</c:v>
                </c:pt>
                <c:pt idx="146">
                  <c:v>2.1760000000000002</c:v>
                </c:pt>
                <c:pt idx="147">
                  <c:v>2.0430000000000001</c:v>
                </c:pt>
                <c:pt idx="148">
                  <c:v>2.3460000000000001</c:v>
                </c:pt>
                <c:pt idx="149">
                  <c:v>2.4580000000000002</c:v>
                </c:pt>
                <c:pt idx="150">
                  <c:v>2.1309999999999998</c:v>
                </c:pt>
                <c:pt idx="151">
                  <c:v>2.1829999999999998</c:v>
                </c:pt>
                <c:pt idx="152">
                  <c:v>2.395</c:v>
                </c:pt>
                <c:pt idx="153">
                  <c:v>2.702</c:v>
                </c:pt>
                <c:pt idx="154">
                  <c:v>2.5979999999999999</c:v>
                </c:pt>
                <c:pt idx="155">
                  <c:v>2.2719999999999998</c:v>
                </c:pt>
                <c:pt idx="156">
                  <c:v>2.3439999999999999</c:v>
                </c:pt>
                <c:pt idx="157">
                  <c:v>2.34</c:v>
                </c:pt>
                <c:pt idx="158">
                  <c:v>2.327</c:v>
                </c:pt>
                <c:pt idx="159">
                  <c:v>2.6230000000000002</c:v>
                </c:pt>
                <c:pt idx="160">
                  <c:v>2.8519999999999999</c:v>
                </c:pt>
                <c:pt idx="161">
                  <c:v>2.9350000000000001</c:v>
                </c:pt>
                <c:pt idx="162">
                  <c:v>2.4039999999999999</c:v>
                </c:pt>
                <c:pt idx="163">
                  <c:v>2.4430000000000001</c:v>
                </c:pt>
                <c:pt idx="164">
                  <c:v>2.3580000000000001</c:v>
                </c:pt>
                <c:pt idx="165">
                  <c:v>2.2210000000000001</c:v>
                </c:pt>
                <c:pt idx="166">
                  <c:v>2.7719999999999998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21-4429-94DE-1AC67FACF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Static Plane Strain Modulus [GPa]</a:t>
                </a:r>
              </a:p>
            </c:rich>
          </c:tx>
          <c:layout>
            <c:manualLayout>
              <c:xMode val="edge"/>
              <c:yMode val="edge"/>
              <c:x val="0.29956778437458814"/>
              <c:y val="1.19797083306423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axMin"/>
          <c:max val="8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Depth [m]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801204186766545E-2"/>
              <c:y val="0.50006369736389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'Q1'!$Z$1</c:f>
              <c:strCache>
                <c:ptCount val="1"/>
                <c:pt idx="0">
                  <c:v>Sh 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'Q1'!$Z$2:$Z$168</c:f>
              <c:numCache>
                <c:formatCode>General</c:formatCode>
                <c:ptCount val="167"/>
                <c:pt idx="0">
                  <c:v>8.4120000000000008</c:v>
                </c:pt>
                <c:pt idx="1">
                  <c:v>8.4339999999999993</c:v>
                </c:pt>
                <c:pt idx="2">
                  <c:v>8.3689999999999998</c:v>
                </c:pt>
                <c:pt idx="3">
                  <c:v>8.452</c:v>
                </c:pt>
                <c:pt idx="4">
                  <c:v>8.4770000000000003</c:v>
                </c:pt>
                <c:pt idx="5">
                  <c:v>8.4990000000000006</c:v>
                </c:pt>
                <c:pt idx="6">
                  <c:v>8.65</c:v>
                </c:pt>
                <c:pt idx="7">
                  <c:v>7.9889999999999999</c:v>
                </c:pt>
                <c:pt idx="8">
                  <c:v>8.7929999999999993</c:v>
                </c:pt>
                <c:pt idx="9">
                  <c:v>8.9510000000000005</c:v>
                </c:pt>
                <c:pt idx="10">
                  <c:v>8.3689999999999998</c:v>
                </c:pt>
                <c:pt idx="11">
                  <c:v>7.7430000000000003</c:v>
                </c:pt>
                <c:pt idx="12">
                  <c:v>7.5019999999999998</c:v>
                </c:pt>
                <c:pt idx="13">
                  <c:v>8.1240000000000006</c:v>
                </c:pt>
                <c:pt idx="14">
                  <c:v>7.0960000000000001</c:v>
                </c:pt>
                <c:pt idx="15">
                  <c:v>6.827</c:v>
                </c:pt>
                <c:pt idx="16">
                  <c:v>6.7320000000000002</c:v>
                </c:pt>
                <c:pt idx="17">
                  <c:v>6.3869999999999996</c:v>
                </c:pt>
                <c:pt idx="18">
                  <c:v>6.57</c:v>
                </c:pt>
                <c:pt idx="19">
                  <c:v>7.0119999999999996</c:v>
                </c:pt>
                <c:pt idx="20">
                  <c:v>7.0250000000000004</c:v>
                </c:pt>
                <c:pt idx="21">
                  <c:v>6.9329999999999998</c:v>
                </c:pt>
                <c:pt idx="22">
                  <c:v>7.4640000000000004</c:v>
                </c:pt>
                <c:pt idx="23">
                  <c:v>7.2770000000000001</c:v>
                </c:pt>
                <c:pt idx="24">
                  <c:v>7.0419999999999998</c:v>
                </c:pt>
                <c:pt idx="25">
                  <c:v>8.1920000000000002</c:v>
                </c:pt>
                <c:pt idx="26">
                  <c:v>7.9320000000000004</c:v>
                </c:pt>
                <c:pt idx="27">
                  <c:v>7.5629999999999997</c:v>
                </c:pt>
                <c:pt idx="28">
                  <c:v>7.9539999999999997</c:v>
                </c:pt>
                <c:pt idx="29">
                  <c:v>8.0269999999999992</c:v>
                </c:pt>
                <c:pt idx="30">
                  <c:v>7.9969999999999999</c:v>
                </c:pt>
                <c:pt idx="31">
                  <c:v>7.6970000000000001</c:v>
                </c:pt>
                <c:pt idx="32">
                  <c:v>9.0259999999999998</c:v>
                </c:pt>
                <c:pt idx="33">
                  <c:v>7.66</c:v>
                </c:pt>
                <c:pt idx="34">
                  <c:v>8.0380000000000003</c:v>
                </c:pt>
                <c:pt idx="35">
                  <c:v>11.308</c:v>
                </c:pt>
                <c:pt idx="36">
                  <c:v>7.9349999999999996</c:v>
                </c:pt>
                <c:pt idx="37">
                  <c:v>8.1199999999999992</c:v>
                </c:pt>
                <c:pt idx="38">
                  <c:v>8.68</c:v>
                </c:pt>
                <c:pt idx="39">
                  <c:v>8.7159999999999993</c:v>
                </c:pt>
                <c:pt idx="40">
                  <c:v>8.7050000000000001</c:v>
                </c:pt>
                <c:pt idx="41">
                  <c:v>8.8030000000000008</c:v>
                </c:pt>
                <c:pt idx="42">
                  <c:v>9.2910000000000004</c:v>
                </c:pt>
                <c:pt idx="43">
                  <c:v>9.0860000000000003</c:v>
                </c:pt>
                <c:pt idx="44">
                  <c:v>8.8320000000000007</c:v>
                </c:pt>
                <c:pt idx="45">
                  <c:v>7.3659999999999997</c:v>
                </c:pt>
                <c:pt idx="46">
                  <c:v>7.0350000000000001</c:v>
                </c:pt>
                <c:pt idx="47">
                  <c:v>7.4329999999999998</c:v>
                </c:pt>
                <c:pt idx="48">
                  <c:v>7.0030000000000001</c:v>
                </c:pt>
                <c:pt idx="49">
                  <c:v>7.1289999999999996</c:v>
                </c:pt>
                <c:pt idx="50">
                  <c:v>7.1239999999999997</c:v>
                </c:pt>
                <c:pt idx="51">
                  <c:v>6.9429999999999996</c:v>
                </c:pt>
                <c:pt idx="52">
                  <c:v>7.6319999999999997</c:v>
                </c:pt>
                <c:pt idx="53">
                  <c:v>6.8419999999999996</c:v>
                </c:pt>
                <c:pt idx="54">
                  <c:v>8.7420000000000009</c:v>
                </c:pt>
                <c:pt idx="55">
                  <c:v>8.1359999999999992</c:v>
                </c:pt>
                <c:pt idx="56">
                  <c:v>8.1120000000000001</c:v>
                </c:pt>
                <c:pt idx="57">
                  <c:v>8.641</c:v>
                </c:pt>
                <c:pt idx="58">
                  <c:v>7.68</c:v>
                </c:pt>
                <c:pt idx="59">
                  <c:v>8.6349999999999998</c:v>
                </c:pt>
                <c:pt idx="60">
                  <c:v>9.6010000000000009</c:v>
                </c:pt>
                <c:pt idx="61">
                  <c:v>8.1920000000000002</c:v>
                </c:pt>
                <c:pt idx="62">
                  <c:v>8.1530000000000005</c:v>
                </c:pt>
                <c:pt idx="63">
                  <c:v>8.1010000000000009</c:v>
                </c:pt>
                <c:pt idx="64">
                  <c:v>8.42</c:v>
                </c:pt>
                <c:pt idx="65">
                  <c:v>8.42</c:v>
                </c:pt>
                <c:pt idx="66">
                  <c:v>8.7650000000000006</c:v>
                </c:pt>
                <c:pt idx="67">
                  <c:v>9.0340000000000007</c:v>
                </c:pt>
                <c:pt idx="68">
                  <c:v>8.6440000000000001</c:v>
                </c:pt>
                <c:pt idx="69">
                  <c:v>8.6579999999999995</c:v>
                </c:pt>
                <c:pt idx="70">
                  <c:v>10.039</c:v>
                </c:pt>
                <c:pt idx="71">
                  <c:v>10.034000000000001</c:v>
                </c:pt>
                <c:pt idx="72">
                  <c:v>8.7870000000000008</c:v>
                </c:pt>
                <c:pt idx="73">
                  <c:v>8.4440000000000008</c:v>
                </c:pt>
                <c:pt idx="74">
                  <c:v>8.2590000000000003</c:v>
                </c:pt>
                <c:pt idx="75">
                  <c:v>8.24</c:v>
                </c:pt>
                <c:pt idx="76">
                  <c:v>8.298</c:v>
                </c:pt>
                <c:pt idx="77">
                  <c:v>8.0229999999999997</c:v>
                </c:pt>
                <c:pt idx="78">
                  <c:v>7.94</c:v>
                </c:pt>
                <c:pt idx="79">
                  <c:v>7.7060000000000004</c:v>
                </c:pt>
                <c:pt idx="80">
                  <c:v>7.8940000000000001</c:v>
                </c:pt>
                <c:pt idx="81">
                  <c:v>8.1259999999999994</c:v>
                </c:pt>
                <c:pt idx="82">
                  <c:v>7.5640000000000001</c:v>
                </c:pt>
                <c:pt idx="83">
                  <c:v>7.5919999999999996</c:v>
                </c:pt>
                <c:pt idx="84">
                  <c:v>7.585</c:v>
                </c:pt>
                <c:pt idx="85">
                  <c:v>7.532</c:v>
                </c:pt>
                <c:pt idx="86">
                  <c:v>7.4539999999999997</c:v>
                </c:pt>
                <c:pt idx="87">
                  <c:v>7.69</c:v>
                </c:pt>
                <c:pt idx="88">
                  <c:v>7.6040000000000001</c:v>
                </c:pt>
                <c:pt idx="89">
                  <c:v>7.6449999999999996</c:v>
                </c:pt>
                <c:pt idx="90">
                  <c:v>8.0009999999999994</c:v>
                </c:pt>
                <c:pt idx="91">
                  <c:v>8.141</c:v>
                </c:pt>
                <c:pt idx="92">
                  <c:v>8.2850000000000001</c:v>
                </c:pt>
                <c:pt idx="93">
                  <c:v>10.292</c:v>
                </c:pt>
                <c:pt idx="94">
                  <c:v>9.1780000000000008</c:v>
                </c:pt>
                <c:pt idx="95">
                  <c:v>9.4149999999999991</c:v>
                </c:pt>
                <c:pt idx="96">
                  <c:v>9.5850000000000009</c:v>
                </c:pt>
                <c:pt idx="97">
                  <c:v>9.4740000000000002</c:v>
                </c:pt>
                <c:pt idx="98">
                  <c:v>9.548</c:v>
                </c:pt>
                <c:pt idx="99">
                  <c:v>9.0879999999999992</c:v>
                </c:pt>
                <c:pt idx="100">
                  <c:v>8.3219999999999992</c:v>
                </c:pt>
                <c:pt idx="101">
                  <c:v>8.3190000000000008</c:v>
                </c:pt>
                <c:pt idx="102">
                  <c:v>8.5220000000000002</c:v>
                </c:pt>
                <c:pt idx="103">
                  <c:v>9.5719999999999992</c:v>
                </c:pt>
                <c:pt idx="104">
                  <c:v>9.0809999999999995</c:v>
                </c:pt>
                <c:pt idx="105">
                  <c:v>9.0489999999999995</c:v>
                </c:pt>
                <c:pt idx="106">
                  <c:v>8.5779999999999994</c:v>
                </c:pt>
                <c:pt idx="107">
                  <c:v>8.7539999999999996</c:v>
                </c:pt>
                <c:pt idx="108">
                  <c:v>8.7479999999999993</c:v>
                </c:pt>
                <c:pt idx="109">
                  <c:v>8.7059999999999995</c:v>
                </c:pt>
                <c:pt idx="110">
                  <c:v>9.3320000000000007</c:v>
                </c:pt>
                <c:pt idx="111">
                  <c:v>9.3000000000000007</c:v>
                </c:pt>
                <c:pt idx="112">
                  <c:v>9.3680000000000003</c:v>
                </c:pt>
                <c:pt idx="113">
                  <c:v>9.5660000000000007</c:v>
                </c:pt>
                <c:pt idx="114">
                  <c:v>9.8930000000000007</c:v>
                </c:pt>
                <c:pt idx="115">
                  <c:v>9.1029999999999998</c:v>
                </c:pt>
                <c:pt idx="116">
                  <c:v>9.1999999999999993</c:v>
                </c:pt>
                <c:pt idx="117">
                  <c:v>9.7729999999999997</c:v>
                </c:pt>
                <c:pt idx="118">
                  <c:v>9.4390000000000001</c:v>
                </c:pt>
                <c:pt idx="119">
                  <c:v>9.3539999999999992</c:v>
                </c:pt>
                <c:pt idx="120">
                  <c:v>9.548</c:v>
                </c:pt>
                <c:pt idx="121">
                  <c:v>9.6069999999999993</c:v>
                </c:pt>
                <c:pt idx="122">
                  <c:v>9.3130000000000006</c:v>
                </c:pt>
                <c:pt idx="123">
                  <c:v>9.3490000000000002</c:v>
                </c:pt>
                <c:pt idx="124">
                  <c:v>9.3629999999999995</c:v>
                </c:pt>
                <c:pt idx="125">
                  <c:v>9.5640000000000001</c:v>
                </c:pt>
                <c:pt idx="126">
                  <c:v>9.6579999999999995</c:v>
                </c:pt>
                <c:pt idx="127">
                  <c:v>10.076000000000001</c:v>
                </c:pt>
                <c:pt idx="128">
                  <c:v>10.055</c:v>
                </c:pt>
                <c:pt idx="129">
                  <c:v>9.5809999999999995</c:v>
                </c:pt>
                <c:pt idx="130">
                  <c:v>9.5719999999999992</c:v>
                </c:pt>
                <c:pt idx="131">
                  <c:v>10.911</c:v>
                </c:pt>
                <c:pt idx="132">
                  <c:v>10.271000000000001</c:v>
                </c:pt>
                <c:pt idx="133">
                  <c:v>9.74</c:v>
                </c:pt>
                <c:pt idx="134">
                  <c:v>10.71</c:v>
                </c:pt>
                <c:pt idx="135">
                  <c:v>11.378</c:v>
                </c:pt>
                <c:pt idx="136">
                  <c:v>11.257</c:v>
                </c:pt>
                <c:pt idx="137">
                  <c:v>11.593</c:v>
                </c:pt>
                <c:pt idx="138">
                  <c:v>11.231</c:v>
                </c:pt>
                <c:pt idx="139">
                  <c:v>11.763</c:v>
                </c:pt>
                <c:pt idx="140">
                  <c:v>11.44</c:v>
                </c:pt>
                <c:pt idx="141">
                  <c:v>11.484999999999999</c:v>
                </c:pt>
                <c:pt idx="142">
                  <c:v>11.363</c:v>
                </c:pt>
                <c:pt idx="143">
                  <c:v>12.205</c:v>
                </c:pt>
                <c:pt idx="144">
                  <c:v>11.672000000000001</c:v>
                </c:pt>
                <c:pt idx="145">
                  <c:v>11.500999999999999</c:v>
                </c:pt>
                <c:pt idx="146">
                  <c:v>11.385999999999999</c:v>
                </c:pt>
                <c:pt idx="147">
                  <c:v>11.077999999999999</c:v>
                </c:pt>
                <c:pt idx="148">
                  <c:v>12.246</c:v>
                </c:pt>
                <c:pt idx="149">
                  <c:v>12.244999999999999</c:v>
                </c:pt>
                <c:pt idx="150">
                  <c:v>12.016999999999999</c:v>
                </c:pt>
                <c:pt idx="151">
                  <c:v>11.989000000000001</c:v>
                </c:pt>
                <c:pt idx="152">
                  <c:v>12.420999999999999</c:v>
                </c:pt>
                <c:pt idx="153">
                  <c:v>12.4</c:v>
                </c:pt>
                <c:pt idx="154">
                  <c:v>12.81</c:v>
                </c:pt>
                <c:pt idx="155">
                  <c:v>12.17</c:v>
                </c:pt>
                <c:pt idx="156">
                  <c:v>12.334</c:v>
                </c:pt>
                <c:pt idx="157">
                  <c:v>12.617000000000001</c:v>
                </c:pt>
                <c:pt idx="158">
                  <c:v>12.585000000000001</c:v>
                </c:pt>
                <c:pt idx="159">
                  <c:v>12.843</c:v>
                </c:pt>
                <c:pt idx="160">
                  <c:v>12.614000000000001</c:v>
                </c:pt>
                <c:pt idx="161">
                  <c:v>11.772</c:v>
                </c:pt>
                <c:pt idx="162">
                  <c:v>12.173</c:v>
                </c:pt>
                <c:pt idx="163">
                  <c:v>13.054</c:v>
                </c:pt>
                <c:pt idx="164">
                  <c:v>12.993</c:v>
                </c:pt>
                <c:pt idx="165">
                  <c:v>12.951000000000001</c:v>
                </c:pt>
                <c:pt idx="166">
                  <c:v>12.901999999999999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10-473D-B73B-50B6F4E8CD90}"/>
            </c:ext>
          </c:extLst>
        </c:ser>
        <c:ser>
          <c:idx val="2"/>
          <c:order val="1"/>
          <c:tx>
            <c:strRef>
              <c:f>'Q1'!$M$1</c:f>
              <c:strCache>
                <c:ptCount val="1"/>
                <c:pt idx="0">
                  <c:v>Sv [MPa]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'Q1'!$M$2:$M$168</c:f>
              <c:numCache>
                <c:formatCode>General</c:formatCode>
                <c:ptCount val="167"/>
                <c:pt idx="0">
                  <c:v>9.7780000000000005</c:v>
                </c:pt>
                <c:pt idx="1">
                  <c:v>9.7620000000000005</c:v>
                </c:pt>
                <c:pt idx="2">
                  <c:v>9.7279999999999998</c:v>
                </c:pt>
                <c:pt idx="3">
                  <c:v>9.8170000000000002</c:v>
                </c:pt>
                <c:pt idx="4">
                  <c:v>9.8879999999999999</c:v>
                </c:pt>
                <c:pt idx="5">
                  <c:v>9.7119999999999997</c:v>
                </c:pt>
                <c:pt idx="6">
                  <c:v>9.9079999999999995</c:v>
                </c:pt>
                <c:pt idx="7">
                  <c:v>9.4459999999999997</c:v>
                </c:pt>
                <c:pt idx="8">
                  <c:v>10.07</c:v>
                </c:pt>
                <c:pt idx="9">
                  <c:v>9.9809999999999999</c:v>
                </c:pt>
                <c:pt idx="10">
                  <c:v>9.5329999999999995</c:v>
                </c:pt>
                <c:pt idx="11">
                  <c:v>8.9570000000000007</c:v>
                </c:pt>
                <c:pt idx="12">
                  <c:v>8.7720000000000002</c:v>
                </c:pt>
                <c:pt idx="13">
                  <c:v>9.2769999999999992</c:v>
                </c:pt>
                <c:pt idx="14">
                  <c:v>8.7110000000000003</c:v>
                </c:pt>
                <c:pt idx="15">
                  <c:v>8.1270000000000007</c:v>
                </c:pt>
                <c:pt idx="16">
                  <c:v>7.7729999999999997</c:v>
                </c:pt>
                <c:pt idx="17">
                  <c:v>7.7320000000000002</c:v>
                </c:pt>
                <c:pt idx="18">
                  <c:v>7.98</c:v>
                </c:pt>
                <c:pt idx="19">
                  <c:v>8.8759999999999994</c:v>
                </c:pt>
                <c:pt idx="20">
                  <c:v>8.7420000000000009</c:v>
                </c:pt>
                <c:pt idx="21">
                  <c:v>8.4250000000000007</c:v>
                </c:pt>
                <c:pt idx="22">
                  <c:v>8.6219999999999999</c:v>
                </c:pt>
                <c:pt idx="23">
                  <c:v>8.4700000000000006</c:v>
                </c:pt>
                <c:pt idx="24">
                  <c:v>8.2759999999999998</c:v>
                </c:pt>
                <c:pt idx="25">
                  <c:v>9.82</c:v>
                </c:pt>
                <c:pt idx="26">
                  <c:v>8.9939999999999998</c:v>
                </c:pt>
                <c:pt idx="27">
                  <c:v>8.6869999999999994</c:v>
                </c:pt>
                <c:pt idx="28">
                  <c:v>9.0969999999999995</c:v>
                </c:pt>
                <c:pt idx="29">
                  <c:v>9.2420000000000009</c:v>
                </c:pt>
                <c:pt idx="30">
                  <c:v>9.202</c:v>
                </c:pt>
                <c:pt idx="31">
                  <c:v>8.7769999999999992</c:v>
                </c:pt>
                <c:pt idx="32">
                  <c:v>10.848000000000001</c:v>
                </c:pt>
                <c:pt idx="33">
                  <c:v>8.9949999999999992</c:v>
                </c:pt>
                <c:pt idx="34">
                  <c:v>9.24</c:v>
                </c:pt>
                <c:pt idx="35">
                  <c:v>13.82</c:v>
                </c:pt>
                <c:pt idx="36">
                  <c:v>9.1140000000000008</c:v>
                </c:pt>
                <c:pt idx="37">
                  <c:v>9.6660000000000004</c:v>
                </c:pt>
                <c:pt idx="38">
                  <c:v>10.32</c:v>
                </c:pt>
                <c:pt idx="39">
                  <c:v>10.587999999999999</c:v>
                </c:pt>
                <c:pt idx="40">
                  <c:v>10.605</c:v>
                </c:pt>
                <c:pt idx="41">
                  <c:v>10.641</c:v>
                </c:pt>
                <c:pt idx="42">
                  <c:v>10.835000000000001</c:v>
                </c:pt>
                <c:pt idx="43">
                  <c:v>10.753</c:v>
                </c:pt>
                <c:pt idx="44">
                  <c:v>10.124000000000001</c:v>
                </c:pt>
                <c:pt idx="45">
                  <c:v>9.1539999999999999</c:v>
                </c:pt>
                <c:pt idx="46">
                  <c:v>8.8879999999999999</c:v>
                </c:pt>
                <c:pt idx="47">
                  <c:v>9.3179999999999996</c:v>
                </c:pt>
                <c:pt idx="48">
                  <c:v>8.5749999999999993</c:v>
                </c:pt>
                <c:pt idx="49">
                  <c:v>8.4700000000000006</c:v>
                </c:pt>
                <c:pt idx="50">
                  <c:v>8.6769999999999996</c:v>
                </c:pt>
                <c:pt idx="51">
                  <c:v>8.6310000000000002</c:v>
                </c:pt>
                <c:pt idx="52">
                  <c:v>9.2010000000000005</c:v>
                </c:pt>
                <c:pt idx="53">
                  <c:v>8.8539999999999992</c:v>
                </c:pt>
                <c:pt idx="54">
                  <c:v>11.602</c:v>
                </c:pt>
                <c:pt idx="55">
                  <c:v>9.9269999999999996</c:v>
                </c:pt>
                <c:pt idx="56">
                  <c:v>9.5939999999999994</c:v>
                </c:pt>
                <c:pt idx="57">
                  <c:v>10.218</c:v>
                </c:pt>
                <c:pt idx="58">
                  <c:v>8.7260000000000009</c:v>
                </c:pt>
                <c:pt idx="59">
                  <c:v>10.145</c:v>
                </c:pt>
                <c:pt idx="60">
                  <c:v>11.159000000000001</c:v>
                </c:pt>
                <c:pt idx="61">
                  <c:v>9.9489999999999998</c:v>
                </c:pt>
                <c:pt idx="62">
                  <c:v>9.6110000000000007</c:v>
                </c:pt>
                <c:pt idx="63">
                  <c:v>9.6880000000000006</c:v>
                </c:pt>
                <c:pt idx="64">
                  <c:v>10.709</c:v>
                </c:pt>
                <c:pt idx="65">
                  <c:v>10.912000000000001</c:v>
                </c:pt>
                <c:pt idx="66">
                  <c:v>10.449</c:v>
                </c:pt>
                <c:pt idx="67">
                  <c:v>10.606999999999999</c:v>
                </c:pt>
                <c:pt idx="68">
                  <c:v>10.311</c:v>
                </c:pt>
                <c:pt idx="69">
                  <c:v>10.28</c:v>
                </c:pt>
                <c:pt idx="70">
                  <c:v>11.489000000000001</c:v>
                </c:pt>
                <c:pt idx="71">
                  <c:v>11.84</c:v>
                </c:pt>
                <c:pt idx="72">
                  <c:v>10.156000000000001</c:v>
                </c:pt>
                <c:pt idx="73">
                  <c:v>10.186999999999999</c:v>
                </c:pt>
                <c:pt idx="74">
                  <c:v>9.9489999999999998</c:v>
                </c:pt>
                <c:pt idx="75">
                  <c:v>9.7260000000000009</c:v>
                </c:pt>
                <c:pt idx="76">
                  <c:v>9.7409999999999997</c:v>
                </c:pt>
                <c:pt idx="77">
                  <c:v>9.6430000000000007</c:v>
                </c:pt>
                <c:pt idx="78">
                  <c:v>9.5939999999999994</c:v>
                </c:pt>
                <c:pt idx="79">
                  <c:v>9.3670000000000009</c:v>
                </c:pt>
                <c:pt idx="80">
                  <c:v>9.5739999999999998</c:v>
                </c:pt>
                <c:pt idx="81">
                  <c:v>9.8610000000000007</c:v>
                </c:pt>
                <c:pt idx="82">
                  <c:v>8.9079999999999995</c:v>
                </c:pt>
                <c:pt idx="83">
                  <c:v>8.9350000000000005</c:v>
                </c:pt>
                <c:pt idx="84">
                  <c:v>8.7539999999999996</c:v>
                </c:pt>
                <c:pt idx="85">
                  <c:v>8.7149999999999999</c:v>
                </c:pt>
                <c:pt idx="86">
                  <c:v>8.7289999999999992</c:v>
                </c:pt>
                <c:pt idx="87">
                  <c:v>8.8859999999999992</c:v>
                </c:pt>
                <c:pt idx="88">
                  <c:v>8.7810000000000006</c:v>
                </c:pt>
                <c:pt idx="89">
                  <c:v>9.0570000000000004</c:v>
                </c:pt>
                <c:pt idx="90">
                  <c:v>9.4130000000000003</c:v>
                </c:pt>
                <c:pt idx="91">
                  <c:v>9.4930000000000003</c:v>
                </c:pt>
                <c:pt idx="92">
                  <c:v>9.5869999999999997</c:v>
                </c:pt>
                <c:pt idx="93">
                  <c:v>12.052</c:v>
                </c:pt>
                <c:pt idx="94">
                  <c:v>10.824999999999999</c:v>
                </c:pt>
                <c:pt idx="95">
                  <c:v>11.106999999999999</c:v>
                </c:pt>
                <c:pt idx="96">
                  <c:v>11.273999999999999</c:v>
                </c:pt>
                <c:pt idx="97">
                  <c:v>11.223000000000001</c:v>
                </c:pt>
                <c:pt idx="98">
                  <c:v>11.657999999999999</c:v>
                </c:pt>
                <c:pt idx="99">
                  <c:v>11.206</c:v>
                </c:pt>
                <c:pt idx="100">
                  <c:v>10.228999999999999</c:v>
                </c:pt>
                <c:pt idx="101">
                  <c:v>9.907</c:v>
                </c:pt>
                <c:pt idx="102">
                  <c:v>10.409000000000001</c:v>
                </c:pt>
                <c:pt idx="103">
                  <c:v>12.183999999999999</c:v>
                </c:pt>
                <c:pt idx="104">
                  <c:v>11.337</c:v>
                </c:pt>
                <c:pt idx="105">
                  <c:v>11.760999999999999</c:v>
                </c:pt>
                <c:pt idx="106">
                  <c:v>10.635999999999999</c:v>
                </c:pt>
                <c:pt idx="107">
                  <c:v>11.061</c:v>
                </c:pt>
                <c:pt idx="108">
                  <c:v>10.682</c:v>
                </c:pt>
                <c:pt idx="109">
                  <c:v>10.644</c:v>
                </c:pt>
                <c:pt idx="110">
                  <c:v>11.003</c:v>
                </c:pt>
                <c:pt idx="111">
                  <c:v>10.896000000000001</c:v>
                </c:pt>
                <c:pt idx="112">
                  <c:v>11.532999999999999</c:v>
                </c:pt>
                <c:pt idx="113">
                  <c:v>11.635</c:v>
                </c:pt>
                <c:pt idx="114">
                  <c:v>11.444000000000001</c:v>
                </c:pt>
                <c:pt idx="115">
                  <c:v>10.92</c:v>
                </c:pt>
                <c:pt idx="116">
                  <c:v>11.492000000000001</c:v>
                </c:pt>
                <c:pt idx="117">
                  <c:v>11.664</c:v>
                </c:pt>
                <c:pt idx="118">
                  <c:v>11.260999999999999</c:v>
                </c:pt>
                <c:pt idx="119">
                  <c:v>10.521000000000001</c:v>
                </c:pt>
                <c:pt idx="120">
                  <c:v>10.957000000000001</c:v>
                </c:pt>
                <c:pt idx="121">
                  <c:v>10.776999999999999</c:v>
                </c:pt>
                <c:pt idx="122">
                  <c:v>10.439</c:v>
                </c:pt>
                <c:pt idx="123">
                  <c:v>9.9019999999999992</c:v>
                </c:pt>
                <c:pt idx="124">
                  <c:v>10.483000000000001</c:v>
                </c:pt>
                <c:pt idx="125">
                  <c:v>10.795999999999999</c:v>
                </c:pt>
                <c:pt idx="126">
                  <c:v>10.667999999999999</c:v>
                </c:pt>
                <c:pt idx="127">
                  <c:v>11.696</c:v>
                </c:pt>
                <c:pt idx="128">
                  <c:v>11.855</c:v>
                </c:pt>
                <c:pt idx="129">
                  <c:v>11.888</c:v>
                </c:pt>
                <c:pt idx="130">
                  <c:v>11.992000000000001</c:v>
                </c:pt>
                <c:pt idx="131">
                  <c:v>12.728</c:v>
                </c:pt>
                <c:pt idx="132">
                  <c:v>12.185</c:v>
                </c:pt>
                <c:pt idx="133">
                  <c:v>11.48</c:v>
                </c:pt>
                <c:pt idx="134">
                  <c:v>11.584</c:v>
                </c:pt>
                <c:pt idx="135">
                  <c:v>12.614000000000001</c:v>
                </c:pt>
                <c:pt idx="136">
                  <c:v>13.012</c:v>
                </c:pt>
                <c:pt idx="137">
                  <c:v>12.957000000000001</c:v>
                </c:pt>
                <c:pt idx="138">
                  <c:v>12.554</c:v>
                </c:pt>
                <c:pt idx="139">
                  <c:v>13.009</c:v>
                </c:pt>
                <c:pt idx="140">
                  <c:v>13.044</c:v>
                </c:pt>
                <c:pt idx="141">
                  <c:v>12.988</c:v>
                </c:pt>
                <c:pt idx="142">
                  <c:v>12.654999999999999</c:v>
                </c:pt>
                <c:pt idx="143">
                  <c:v>13.851000000000001</c:v>
                </c:pt>
                <c:pt idx="144">
                  <c:v>13.295999999999999</c:v>
                </c:pt>
                <c:pt idx="145">
                  <c:v>13.314</c:v>
                </c:pt>
                <c:pt idx="146">
                  <c:v>13.053000000000001</c:v>
                </c:pt>
                <c:pt idx="147">
                  <c:v>12.253</c:v>
                </c:pt>
                <c:pt idx="148">
                  <c:v>14.37</c:v>
                </c:pt>
                <c:pt idx="149">
                  <c:v>14.016999999999999</c:v>
                </c:pt>
                <c:pt idx="150">
                  <c:v>14.202999999999999</c:v>
                </c:pt>
                <c:pt idx="151">
                  <c:v>13.865</c:v>
                </c:pt>
                <c:pt idx="152">
                  <c:v>14.259</c:v>
                </c:pt>
                <c:pt idx="153">
                  <c:v>14.295999999999999</c:v>
                </c:pt>
                <c:pt idx="154">
                  <c:v>14.39</c:v>
                </c:pt>
                <c:pt idx="155">
                  <c:v>14.201000000000001</c:v>
                </c:pt>
                <c:pt idx="156">
                  <c:v>13.840999999999999</c:v>
                </c:pt>
                <c:pt idx="157">
                  <c:v>14.332000000000001</c:v>
                </c:pt>
                <c:pt idx="158">
                  <c:v>14.275</c:v>
                </c:pt>
                <c:pt idx="159">
                  <c:v>14.692</c:v>
                </c:pt>
                <c:pt idx="160">
                  <c:v>14.94</c:v>
                </c:pt>
                <c:pt idx="161">
                  <c:v>14.061</c:v>
                </c:pt>
                <c:pt idx="162">
                  <c:v>13.467000000000001</c:v>
                </c:pt>
                <c:pt idx="163">
                  <c:v>14.882999999999999</c:v>
                </c:pt>
                <c:pt idx="164">
                  <c:v>14.978</c:v>
                </c:pt>
                <c:pt idx="165">
                  <c:v>14.709</c:v>
                </c:pt>
                <c:pt idx="166">
                  <c:v>15.036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10-473D-B73B-50B6F4E8C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Stress [MPa]</a:t>
                </a:r>
              </a:p>
            </c:rich>
          </c:tx>
          <c:layout>
            <c:manualLayout>
              <c:xMode val="edge"/>
              <c:yMode val="edge"/>
              <c:x val="0.4828054305711787"/>
              <c:y val="1.38961856455372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axMin"/>
          <c:max val="8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Depth [m]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801204186766545E-2"/>
              <c:y val="0.50006369736389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21904150870030131"/>
          <c:y val="0.88136800666852166"/>
          <c:w val="0.30203314863419856"/>
          <c:h val="5.9786272913234982E-2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'Q1'!$AF$1</c:f>
              <c:strCache>
                <c:ptCount val="1"/>
                <c:pt idx="0">
                  <c:v>Shmax 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'Q1'!$AF$2:$AF$168</c:f>
              <c:numCache>
                <c:formatCode>General</c:formatCode>
                <c:ptCount val="167"/>
                <c:pt idx="0">
                  <c:v>10.98</c:v>
                </c:pt>
                <c:pt idx="1">
                  <c:v>10.97</c:v>
                </c:pt>
                <c:pt idx="2">
                  <c:v>10.853999999999999</c:v>
                </c:pt>
                <c:pt idx="3">
                  <c:v>10.951000000000001</c:v>
                </c:pt>
                <c:pt idx="4">
                  <c:v>11.085000000000001</c:v>
                </c:pt>
                <c:pt idx="5">
                  <c:v>11.087</c:v>
                </c:pt>
                <c:pt idx="6">
                  <c:v>11.189</c:v>
                </c:pt>
                <c:pt idx="7">
                  <c:v>10.436</c:v>
                </c:pt>
                <c:pt idx="8">
                  <c:v>11.667</c:v>
                </c:pt>
                <c:pt idx="9">
                  <c:v>11.625999999999999</c:v>
                </c:pt>
                <c:pt idx="10">
                  <c:v>10.656000000000001</c:v>
                </c:pt>
                <c:pt idx="11">
                  <c:v>9.7910000000000004</c:v>
                </c:pt>
                <c:pt idx="12">
                  <c:v>9.8239999999999998</c:v>
                </c:pt>
                <c:pt idx="13">
                  <c:v>10.391</c:v>
                </c:pt>
                <c:pt idx="14">
                  <c:v>8.8000000000000007</c:v>
                </c:pt>
                <c:pt idx="15">
                  <c:v>8.3089999999999993</c:v>
                </c:pt>
                <c:pt idx="16">
                  <c:v>8.218</c:v>
                </c:pt>
                <c:pt idx="17">
                  <c:v>7.8920000000000003</c:v>
                </c:pt>
                <c:pt idx="18">
                  <c:v>8.26</c:v>
                </c:pt>
                <c:pt idx="19">
                  <c:v>8.7579999999999991</c:v>
                </c:pt>
                <c:pt idx="20">
                  <c:v>8.6780000000000008</c:v>
                </c:pt>
                <c:pt idx="21">
                  <c:v>8.5510000000000002</c:v>
                </c:pt>
                <c:pt idx="22">
                  <c:v>9.16</c:v>
                </c:pt>
                <c:pt idx="23">
                  <c:v>9.0960000000000001</c:v>
                </c:pt>
                <c:pt idx="24">
                  <c:v>8.86</c:v>
                </c:pt>
                <c:pt idx="25">
                  <c:v>10.327999999999999</c:v>
                </c:pt>
                <c:pt idx="26">
                  <c:v>9.9489999999999998</c:v>
                </c:pt>
                <c:pt idx="27">
                  <c:v>9.3719999999999999</c:v>
                </c:pt>
                <c:pt idx="28">
                  <c:v>9.9979999999999993</c:v>
                </c:pt>
                <c:pt idx="29">
                  <c:v>10.039</c:v>
                </c:pt>
                <c:pt idx="30">
                  <c:v>9.9749999999999996</c:v>
                </c:pt>
                <c:pt idx="31">
                  <c:v>9.8390000000000004</c:v>
                </c:pt>
                <c:pt idx="32">
                  <c:v>11.387</c:v>
                </c:pt>
                <c:pt idx="33">
                  <c:v>9.6660000000000004</c:v>
                </c:pt>
                <c:pt idx="34">
                  <c:v>10.114000000000001</c:v>
                </c:pt>
                <c:pt idx="35">
                  <c:v>14.204000000000001</c:v>
                </c:pt>
                <c:pt idx="36">
                  <c:v>9.8979999999999997</c:v>
                </c:pt>
                <c:pt idx="37">
                  <c:v>10.553000000000001</c:v>
                </c:pt>
                <c:pt idx="38">
                  <c:v>11.564</c:v>
                </c:pt>
                <c:pt idx="39">
                  <c:v>11.727</c:v>
                </c:pt>
                <c:pt idx="40">
                  <c:v>11.565</c:v>
                </c:pt>
                <c:pt idx="41">
                  <c:v>11.750999999999999</c:v>
                </c:pt>
                <c:pt idx="42">
                  <c:v>12.284000000000001</c:v>
                </c:pt>
                <c:pt idx="43">
                  <c:v>11.757</c:v>
                </c:pt>
                <c:pt idx="44">
                  <c:v>10.967000000000001</c:v>
                </c:pt>
                <c:pt idx="45">
                  <c:v>9.0419999999999998</c:v>
                </c:pt>
                <c:pt idx="46">
                  <c:v>8.6280000000000001</c:v>
                </c:pt>
                <c:pt idx="47">
                  <c:v>9.0269999999999992</c:v>
                </c:pt>
                <c:pt idx="48">
                  <c:v>8.3960000000000008</c:v>
                </c:pt>
                <c:pt idx="49">
                  <c:v>8.6539999999999999</c:v>
                </c:pt>
                <c:pt idx="50">
                  <c:v>8.6229999999999993</c:v>
                </c:pt>
                <c:pt idx="51">
                  <c:v>8.4109999999999996</c:v>
                </c:pt>
                <c:pt idx="52">
                  <c:v>9.3889999999999993</c:v>
                </c:pt>
                <c:pt idx="53">
                  <c:v>8.7100000000000009</c:v>
                </c:pt>
                <c:pt idx="54">
                  <c:v>11</c:v>
                </c:pt>
                <c:pt idx="55">
                  <c:v>10.063000000000001</c:v>
                </c:pt>
                <c:pt idx="56">
                  <c:v>10.185</c:v>
                </c:pt>
                <c:pt idx="57">
                  <c:v>10.741</c:v>
                </c:pt>
                <c:pt idx="58">
                  <c:v>9.7859999999999996</c:v>
                </c:pt>
                <c:pt idx="59">
                  <c:v>11.577999999999999</c:v>
                </c:pt>
                <c:pt idx="60">
                  <c:v>12.576000000000001</c:v>
                </c:pt>
                <c:pt idx="61">
                  <c:v>10.353</c:v>
                </c:pt>
                <c:pt idx="62">
                  <c:v>10.43</c:v>
                </c:pt>
                <c:pt idx="63">
                  <c:v>10.566000000000001</c:v>
                </c:pt>
                <c:pt idx="64">
                  <c:v>11.106999999999999</c:v>
                </c:pt>
                <c:pt idx="65">
                  <c:v>10.878</c:v>
                </c:pt>
                <c:pt idx="66">
                  <c:v>11.36</c:v>
                </c:pt>
                <c:pt idx="67">
                  <c:v>11.576000000000001</c:v>
                </c:pt>
                <c:pt idx="68">
                  <c:v>11.221</c:v>
                </c:pt>
                <c:pt idx="69">
                  <c:v>11.554</c:v>
                </c:pt>
                <c:pt idx="70">
                  <c:v>13.331</c:v>
                </c:pt>
                <c:pt idx="71">
                  <c:v>12.757</c:v>
                </c:pt>
                <c:pt idx="72">
                  <c:v>11.099</c:v>
                </c:pt>
                <c:pt idx="73">
                  <c:v>10.599</c:v>
                </c:pt>
                <c:pt idx="74">
                  <c:v>10.313000000000001</c:v>
                </c:pt>
                <c:pt idx="75">
                  <c:v>10.276</c:v>
                </c:pt>
                <c:pt idx="76">
                  <c:v>10.409000000000001</c:v>
                </c:pt>
                <c:pt idx="77">
                  <c:v>10.064</c:v>
                </c:pt>
                <c:pt idx="78">
                  <c:v>9.8870000000000005</c:v>
                </c:pt>
                <c:pt idx="79">
                  <c:v>9.5760000000000005</c:v>
                </c:pt>
                <c:pt idx="80">
                  <c:v>9.7919999999999998</c:v>
                </c:pt>
                <c:pt idx="81">
                  <c:v>9.9930000000000003</c:v>
                </c:pt>
                <c:pt idx="82">
                  <c:v>9.1509999999999998</c:v>
                </c:pt>
                <c:pt idx="83">
                  <c:v>9.15</c:v>
                </c:pt>
                <c:pt idx="84">
                  <c:v>9.1170000000000009</c:v>
                </c:pt>
                <c:pt idx="85">
                  <c:v>9.0289999999999999</c:v>
                </c:pt>
                <c:pt idx="86">
                  <c:v>8.9499999999999993</c:v>
                </c:pt>
                <c:pt idx="87">
                  <c:v>9.202</c:v>
                </c:pt>
                <c:pt idx="88">
                  <c:v>9.0419999999999998</c:v>
                </c:pt>
                <c:pt idx="89">
                  <c:v>9.2710000000000008</c:v>
                </c:pt>
                <c:pt idx="90">
                  <c:v>9.8330000000000002</c:v>
                </c:pt>
                <c:pt idx="91">
                  <c:v>10.004</c:v>
                </c:pt>
                <c:pt idx="92">
                  <c:v>10.789</c:v>
                </c:pt>
                <c:pt idx="93">
                  <c:v>13.606999999999999</c:v>
                </c:pt>
                <c:pt idx="94">
                  <c:v>11.964</c:v>
                </c:pt>
                <c:pt idx="95">
                  <c:v>12.487</c:v>
                </c:pt>
                <c:pt idx="96">
                  <c:v>12.673</c:v>
                </c:pt>
                <c:pt idx="97">
                  <c:v>12.347</c:v>
                </c:pt>
                <c:pt idx="98">
                  <c:v>12.173999999999999</c:v>
                </c:pt>
                <c:pt idx="99">
                  <c:v>11.286</c:v>
                </c:pt>
                <c:pt idx="100">
                  <c:v>10.099</c:v>
                </c:pt>
                <c:pt idx="101">
                  <c:v>10.182</c:v>
                </c:pt>
                <c:pt idx="102">
                  <c:v>10.743</c:v>
                </c:pt>
                <c:pt idx="103">
                  <c:v>12.337</c:v>
                </c:pt>
                <c:pt idx="104">
                  <c:v>11.577999999999999</c:v>
                </c:pt>
                <c:pt idx="105">
                  <c:v>11.409000000000001</c:v>
                </c:pt>
                <c:pt idx="106">
                  <c:v>10.682</c:v>
                </c:pt>
                <c:pt idx="107">
                  <c:v>10.917</c:v>
                </c:pt>
                <c:pt idx="108">
                  <c:v>10.898</c:v>
                </c:pt>
                <c:pt idx="109">
                  <c:v>10.75</c:v>
                </c:pt>
                <c:pt idx="110">
                  <c:v>11.593</c:v>
                </c:pt>
                <c:pt idx="111">
                  <c:v>11.638999999999999</c:v>
                </c:pt>
                <c:pt idx="112">
                  <c:v>11.757999999999999</c:v>
                </c:pt>
                <c:pt idx="113">
                  <c:v>11.996</c:v>
                </c:pt>
                <c:pt idx="114">
                  <c:v>12.462</c:v>
                </c:pt>
                <c:pt idx="115">
                  <c:v>11.54</c:v>
                </c:pt>
                <c:pt idx="116">
                  <c:v>11.66</c:v>
                </c:pt>
                <c:pt idx="117">
                  <c:v>12.698</c:v>
                </c:pt>
                <c:pt idx="118">
                  <c:v>11.851000000000001</c:v>
                </c:pt>
                <c:pt idx="119">
                  <c:v>11.86</c:v>
                </c:pt>
                <c:pt idx="120">
                  <c:v>12.026999999999999</c:v>
                </c:pt>
                <c:pt idx="121">
                  <c:v>11.7</c:v>
                </c:pt>
                <c:pt idx="122">
                  <c:v>11.159000000000001</c:v>
                </c:pt>
                <c:pt idx="123">
                  <c:v>11.32</c:v>
                </c:pt>
                <c:pt idx="124">
                  <c:v>11.209</c:v>
                </c:pt>
                <c:pt idx="125">
                  <c:v>11.516</c:v>
                </c:pt>
                <c:pt idx="126">
                  <c:v>11.792999999999999</c:v>
                </c:pt>
                <c:pt idx="127">
                  <c:v>12.391999999999999</c:v>
                </c:pt>
                <c:pt idx="128">
                  <c:v>12.675000000000001</c:v>
                </c:pt>
                <c:pt idx="129">
                  <c:v>12.347</c:v>
                </c:pt>
                <c:pt idx="130">
                  <c:v>12.804</c:v>
                </c:pt>
                <c:pt idx="131">
                  <c:v>13.91</c:v>
                </c:pt>
                <c:pt idx="132">
                  <c:v>12.724</c:v>
                </c:pt>
                <c:pt idx="133">
                  <c:v>12.281000000000001</c:v>
                </c:pt>
                <c:pt idx="134">
                  <c:v>13.458</c:v>
                </c:pt>
                <c:pt idx="135">
                  <c:v>14.539</c:v>
                </c:pt>
                <c:pt idx="136">
                  <c:v>15.012</c:v>
                </c:pt>
                <c:pt idx="137">
                  <c:v>15.198</c:v>
                </c:pt>
                <c:pt idx="138">
                  <c:v>15.225</c:v>
                </c:pt>
                <c:pt idx="139">
                  <c:v>15.276999999999999</c:v>
                </c:pt>
                <c:pt idx="140">
                  <c:v>15.302</c:v>
                </c:pt>
                <c:pt idx="141">
                  <c:v>15.494999999999999</c:v>
                </c:pt>
                <c:pt idx="142">
                  <c:v>14.551</c:v>
                </c:pt>
                <c:pt idx="143">
                  <c:v>15.547000000000001</c:v>
                </c:pt>
                <c:pt idx="144">
                  <c:v>14.858000000000001</c:v>
                </c:pt>
                <c:pt idx="145">
                  <c:v>14.663</c:v>
                </c:pt>
                <c:pt idx="146">
                  <c:v>14.65</c:v>
                </c:pt>
                <c:pt idx="147">
                  <c:v>14.141999999999999</c:v>
                </c:pt>
                <c:pt idx="148">
                  <c:v>15.763999999999999</c:v>
                </c:pt>
                <c:pt idx="149">
                  <c:v>15.933</c:v>
                </c:pt>
                <c:pt idx="150">
                  <c:v>15.214</c:v>
                </c:pt>
                <c:pt idx="151">
                  <c:v>15.263999999999999</c:v>
                </c:pt>
                <c:pt idx="152">
                  <c:v>16.013000000000002</c:v>
                </c:pt>
                <c:pt idx="153">
                  <c:v>16.452999999999999</c:v>
                </c:pt>
                <c:pt idx="154">
                  <c:v>16.707000000000001</c:v>
                </c:pt>
                <c:pt idx="155">
                  <c:v>15.577</c:v>
                </c:pt>
                <c:pt idx="156">
                  <c:v>15.85</c:v>
                </c:pt>
                <c:pt idx="157">
                  <c:v>16.126999999999999</c:v>
                </c:pt>
                <c:pt idx="158">
                  <c:v>16.076000000000001</c:v>
                </c:pt>
                <c:pt idx="159">
                  <c:v>16.777000000000001</c:v>
                </c:pt>
                <c:pt idx="160">
                  <c:v>16.890999999999998</c:v>
                </c:pt>
                <c:pt idx="161">
                  <c:v>16.175000000000001</c:v>
                </c:pt>
                <c:pt idx="162">
                  <c:v>15.779</c:v>
                </c:pt>
                <c:pt idx="163">
                  <c:v>16.719000000000001</c:v>
                </c:pt>
                <c:pt idx="164">
                  <c:v>16.53</c:v>
                </c:pt>
                <c:pt idx="165">
                  <c:v>16.282</c:v>
                </c:pt>
                <c:pt idx="166">
                  <c:v>17.059999999999999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32-4D00-9E49-29596EAFCCD4}"/>
            </c:ext>
          </c:extLst>
        </c:ser>
        <c:ser>
          <c:idx val="1"/>
          <c:order val="1"/>
          <c:tx>
            <c:strRef>
              <c:f>'Q1'!$AJ$1</c:f>
              <c:strCache>
                <c:ptCount val="1"/>
                <c:pt idx="0">
                  <c:v>Shmin [MPa]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'Q1'!$AJ$2:$AJ$168</c:f>
              <c:numCache>
                <c:formatCode>General</c:formatCode>
                <c:ptCount val="167"/>
                <c:pt idx="0">
                  <c:v>9.49</c:v>
                </c:pt>
                <c:pt idx="1">
                  <c:v>9.5039999999999996</c:v>
                </c:pt>
                <c:pt idx="2">
                  <c:v>9.41</c:v>
                </c:pt>
                <c:pt idx="3">
                  <c:v>9.5009999999999994</c:v>
                </c:pt>
                <c:pt idx="4">
                  <c:v>9.5670000000000002</c:v>
                </c:pt>
                <c:pt idx="5">
                  <c:v>9.6069999999999993</c:v>
                </c:pt>
                <c:pt idx="6">
                  <c:v>9.7370000000000001</c:v>
                </c:pt>
                <c:pt idx="7">
                  <c:v>8.9770000000000003</c:v>
                </c:pt>
                <c:pt idx="8">
                  <c:v>10.026</c:v>
                </c:pt>
                <c:pt idx="9">
                  <c:v>10.135999999999999</c:v>
                </c:pt>
                <c:pt idx="10">
                  <c:v>9.3460000000000001</c:v>
                </c:pt>
                <c:pt idx="11">
                  <c:v>8.5830000000000002</c:v>
                </c:pt>
                <c:pt idx="12">
                  <c:v>8.4280000000000008</c:v>
                </c:pt>
                <c:pt idx="13">
                  <c:v>9.0809999999999995</c:v>
                </c:pt>
                <c:pt idx="14">
                  <c:v>7.7089999999999996</c:v>
                </c:pt>
                <c:pt idx="15">
                  <c:v>7.3710000000000004</c:v>
                </c:pt>
                <c:pt idx="16">
                  <c:v>7.3</c:v>
                </c:pt>
                <c:pt idx="17">
                  <c:v>6.8719999999999999</c:v>
                </c:pt>
                <c:pt idx="18">
                  <c:v>7.1139999999999999</c:v>
                </c:pt>
                <c:pt idx="19">
                  <c:v>7.5620000000000003</c:v>
                </c:pt>
                <c:pt idx="20">
                  <c:v>7.5469999999999997</c:v>
                </c:pt>
                <c:pt idx="21">
                  <c:v>7.4409999999999998</c:v>
                </c:pt>
                <c:pt idx="22">
                  <c:v>8.093</c:v>
                </c:pt>
                <c:pt idx="23">
                  <c:v>7.9050000000000002</c:v>
                </c:pt>
                <c:pt idx="24">
                  <c:v>7.6260000000000003</c:v>
                </c:pt>
                <c:pt idx="25">
                  <c:v>8.9779999999999998</c:v>
                </c:pt>
                <c:pt idx="26">
                  <c:v>8.73</c:v>
                </c:pt>
                <c:pt idx="27">
                  <c:v>8.2390000000000008</c:v>
                </c:pt>
                <c:pt idx="28">
                  <c:v>8.7560000000000002</c:v>
                </c:pt>
                <c:pt idx="29">
                  <c:v>8.8119999999999994</c:v>
                </c:pt>
                <c:pt idx="30">
                  <c:v>8.7680000000000007</c:v>
                </c:pt>
                <c:pt idx="31">
                  <c:v>8.5259999999999998</c:v>
                </c:pt>
                <c:pt idx="32">
                  <c:v>9.9440000000000008</c:v>
                </c:pt>
                <c:pt idx="33">
                  <c:v>8.3960000000000008</c:v>
                </c:pt>
                <c:pt idx="34">
                  <c:v>8.8559999999999999</c:v>
                </c:pt>
                <c:pt idx="35">
                  <c:v>12.487</c:v>
                </c:pt>
                <c:pt idx="36">
                  <c:v>8.702</c:v>
                </c:pt>
                <c:pt idx="37">
                  <c:v>9.0299999999999994</c:v>
                </c:pt>
                <c:pt idx="38">
                  <c:v>9.7989999999999995</c:v>
                </c:pt>
                <c:pt idx="39">
                  <c:v>9.8510000000000009</c:v>
                </c:pt>
                <c:pt idx="40">
                  <c:v>9.7769999999999992</c:v>
                </c:pt>
                <c:pt idx="41">
                  <c:v>9.9260000000000002</c:v>
                </c:pt>
                <c:pt idx="42">
                  <c:v>10.512</c:v>
                </c:pt>
                <c:pt idx="43">
                  <c:v>10.147</c:v>
                </c:pt>
                <c:pt idx="44">
                  <c:v>9.7070000000000007</c:v>
                </c:pt>
                <c:pt idx="45">
                  <c:v>7.8869999999999996</c:v>
                </c:pt>
                <c:pt idx="46">
                  <c:v>7.4729999999999999</c:v>
                </c:pt>
                <c:pt idx="47">
                  <c:v>7.9260000000000002</c:v>
                </c:pt>
                <c:pt idx="48">
                  <c:v>7.4089999999999998</c:v>
                </c:pt>
                <c:pt idx="49">
                  <c:v>7.62</c:v>
                </c:pt>
                <c:pt idx="50">
                  <c:v>7.5780000000000003</c:v>
                </c:pt>
                <c:pt idx="51">
                  <c:v>7.3419999999999996</c:v>
                </c:pt>
                <c:pt idx="52">
                  <c:v>8.2309999999999999</c:v>
                </c:pt>
                <c:pt idx="53">
                  <c:v>7.27</c:v>
                </c:pt>
                <c:pt idx="54">
                  <c:v>9.4809999999999999</c:v>
                </c:pt>
                <c:pt idx="55">
                  <c:v>8.8089999999999993</c:v>
                </c:pt>
                <c:pt idx="56">
                  <c:v>8.8710000000000004</c:v>
                </c:pt>
                <c:pt idx="57">
                  <c:v>9.4410000000000007</c:v>
                </c:pt>
                <c:pt idx="58">
                  <c:v>8.4649999999999999</c:v>
                </c:pt>
                <c:pt idx="59">
                  <c:v>9.7620000000000005</c:v>
                </c:pt>
                <c:pt idx="60">
                  <c:v>10.811999999999999</c:v>
                </c:pt>
                <c:pt idx="61">
                  <c:v>8.94</c:v>
                </c:pt>
                <c:pt idx="62">
                  <c:v>8.9770000000000003</c:v>
                </c:pt>
                <c:pt idx="63">
                  <c:v>8.9610000000000003</c:v>
                </c:pt>
                <c:pt idx="64">
                  <c:v>9.2929999999999993</c:v>
                </c:pt>
                <c:pt idx="65">
                  <c:v>9.1910000000000007</c:v>
                </c:pt>
                <c:pt idx="66">
                  <c:v>9.7279999999999998</c:v>
                </c:pt>
                <c:pt idx="67">
                  <c:v>10.015000000000001</c:v>
                </c:pt>
                <c:pt idx="68">
                  <c:v>9.5850000000000009</c:v>
                </c:pt>
                <c:pt idx="69">
                  <c:v>9.7210000000000001</c:v>
                </c:pt>
                <c:pt idx="70">
                  <c:v>11.407999999999999</c:v>
                </c:pt>
                <c:pt idx="71">
                  <c:v>11.12</c:v>
                </c:pt>
                <c:pt idx="72">
                  <c:v>9.6769999999999996</c:v>
                </c:pt>
                <c:pt idx="73">
                  <c:v>9.1850000000000005</c:v>
                </c:pt>
                <c:pt idx="74">
                  <c:v>8.9469999999999992</c:v>
                </c:pt>
                <c:pt idx="75">
                  <c:v>8.9450000000000003</c:v>
                </c:pt>
                <c:pt idx="76">
                  <c:v>9.0389999999999997</c:v>
                </c:pt>
                <c:pt idx="77">
                  <c:v>8.67</c:v>
                </c:pt>
                <c:pt idx="78">
                  <c:v>8.5340000000000007</c:v>
                </c:pt>
                <c:pt idx="79">
                  <c:v>8.2240000000000002</c:v>
                </c:pt>
                <c:pt idx="80">
                  <c:v>8.452</c:v>
                </c:pt>
                <c:pt idx="81">
                  <c:v>8.7029999999999994</c:v>
                </c:pt>
                <c:pt idx="82">
                  <c:v>7.9989999999999997</c:v>
                </c:pt>
                <c:pt idx="83">
                  <c:v>8.02</c:v>
                </c:pt>
                <c:pt idx="84">
                  <c:v>8.0250000000000004</c:v>
                </c:pt>
                <c:pt idx="85">
                  <c:v>7.9390000000000001</c:v>
                </c:pt>
                <c:pt idx="86">
                  <c:v>7.8010000000000002</c:v>
                </c:pt>
                <c:pt idx="87">
                  <c:v>8.1010000000000009</c:v>
                </c:pt>
                <c:pt idx="88">
                  <c:v>7.9379999999999997</c:v>
                </c:pt>
                <c:pt idx="89">
                  <c:v>8.0009999999999994</c:v>
                </c:pt>
                <c:pt idx="90">
                  <c:v>8.5139999999999993</c:v>
                </c:pt>
                <c:pt idx="91">
                  <c:v>8.7059999999999995</c:v>
                </c:pt>
                <c:pt idx="92">
                  <c:v>9.0909999999999993</c:v>
                </c:pt>
                <c:pt idx="93">
                  <c:v>11.585000000000001</c:v>
                </c:pt>
                <c:pt idx="94">
                  <c:v>10.156000000000001</c:v>
                </c:pt>
                <c:pt idx="95">
                  <c:v>10.510999999999999</c:v>
                </c:pt>
                <c:pt idx="96">
                  <c:v>10.702999999999999</c:v>
                </c:pt>
                <c:pt idx="97">
                  <c:v>10.478999999999999</c:v>
                </c:pt>
                <c:pt idx="98">
                  <c:v>10.414999999999999</c:v>
                </c:pt>
                <c:pt idx="99">
                  <c:v>9.7360000000000007</c:v>
                </c:pt>
                <c:pt idx="100">
                  <c:v>8.6950000000000003</c:v>
                </c:pt>
                <c:pt idx="101">
                  <c:v>8.7289999999999992</c:v>
                </c:pt>
                <c:pt idx="102">
                  <c:v>9.0180000000000007</c:v>
                </c:pt>
                <c:pt idx="103">
                  <c:v>10.363</c:v>
                </c:pt>
                <c:pt idx="104">
                  <c:v>9.7230000000000008</c:v>
                </c:pt>
                <c:pt idx="105">
                  <c:v>9.5749999999999993</c:v>
                </c:pt>
                <c:pt idx="106">
                  <c:v>8.9480000000000004</c:v>
                </c:pt>
                <c:pt idx="107">
                  <c:v>9.15</c:v>
                </c:pt>
                <c:pt idx="108">
                  <c:v>9.1579999999999995</c:v>
                </c:pt>
                <c:pt idx="109">
                  <c:v>9.0459999999999994</c:v>
                </c:pt>
                <c:pt idx="110">
                  <c:v>9.9580000000000002</c:v>
                </c:pt>
                <c:pt idx="111">
                  <c:v>9.9290000000000003</c:v>
                </c:pt>
                <c:pt idx="112">
                  <c:v>9.92</c:v>
                </c:pt>
                <c:pt idx="113">
                  <c:v>10.178000000000001</c:v>
                </c:pt>
                <c:pt idx="114">
                  <c:v>10.7</c:v>
                </c:pt>
                <c:pt idx="115">
                  <c:v>9.5030000000000001</c:v>
                </c:pt>
                <c:pt idx="116">
                  <c:v>9.5540000000000003</c:v>
                </c:pt>
                <c:pt idx="117">
                  <c:v>10.513</c:v>
                </c:pt>
                <c:pt idx="118">
                  <c:v>9.8970000000000002</c:v>
                </c:pt>
                <c:pt idx="119">
                  <c:v>9.8680000000000003</c:v>
                </c:pt>
                <c:pt idx="120">
                  <c:v>10.051</c:v>
                </c:pt>
                <c:pt idx="121">
                  <c:v>10.093</c:v>
                </c:pt>
                <c:pt idx="122">
                  <c:v>9.5399999999999991</c:v>
                </c:pt>
                <c:pt idx="123">
                  <c:v>9.7710000000000008</c:v>
                </c:pt>
                <c:pt idx="124">
                  <c:v>9.6120000000000001</c:v>
                </c:pt>
                <c:pt idx="125">
                  <c:v>9.9450000000000003</c:v>
                </c:pt>
                <c:pt idx="126">
                  <c:v>10.173999999999999</c:v>
                </c:pt>
                <c:pt idx="127">
                  <c:v>10.678000000000001</c:v>
                </c:pt>
                <c:pt idx="128">
                  <c:v>10.689</c:v>
                </c:pt>
                <c:pt idx="129">
                  <c:v>9.9079999999999995</c:v>
                </c:pt>
                <c:pt idx="130">
                  <c:v>9.9209999999999994</c:v>
                </c:pt>
                <c:pt idx="131">
                  <c:v>11.88</c:v>
                </c:pt>
                <c:pt idx="132">
                  <c:v>10.898999999999999</c:v>
                </c:pt>
                <c:pt idx="133">
                  <c:v>10.18</c:v>
                </c:pt>
                <c:pt idx="134">
                  <c:v>11.759</c:v>
                </c:pt>
                <c:pt idx="135">
                  <c:v>12.595000000000001</c:v>
                </c:pt>
                <c:pt idx="136">
                  <c:v>12.548999999999999</c:v>
                </c:pt>
                <c:pt idx="137">
                  <c:v>12.978</c:v>
                </c:pt>
                <c:pt idx="138">
                  <c:v>12.709</c:v>
                </c:pt>
                <c:pt idx="139">
                  <c:v>13.157999999999999</c:v>
                </c:pt>
                <c:pt idx="140">
                  <c:v>12.83</c:v>
                </c:pt>
                <c:pt idx="141">
                  <c:v>12.961</c:v>
                </c:pt>
                <c:pt idx="142">
                  <c:v>12.561999999999999</c:v>
                </c:pt>
                <c:pt idx="143">
                  <c:v>13.494999999999999</c:v>
                </c:pt>
                <c:pt idx="144">
                  <c:v>12.842000000000001</c:v>
                </c:pt>
                <c:pt idx="145">
                  <c:v>12.599</c:v>
                </c:pt>
                <c:pt idx="146">
                  <c:v>12.525</c:v>
                </c:pt>
                <c:pt idx="147">
                  <c:v>12.199</c:v>
                </c:pt>
                <c:pt idx="148">
                  <c:v>13.516</c:v>
                </c:pt>
                <c:pt idx="149">
                  <c:v>13.638999999999999</c:v>
                </c:pt>
                <c:pt idx="150">
                  <c:v>13.13</c:v>
                </c:pt>
                <c:pt idx="151">
                  <c:v>13.175000000000001</c:v>
                </c:pt>
                <c:pt idx="152">
                  <c:v>13.782</c:v>
                </c:pt>
                <c:pt idx="153">
                  <c:v>13.92</c:v>
                </c:pt>
                <c:pt idx="154">
                  <c:v>14.377000000000001</c:v>
                </c:pt>
                <c:pt idx="155">
                  <c:v>13.393000000000001</c:v>
                </c:pt>
                <c:pt idx="156">
                  <c:v>13.712</c:v>
                </c:pt>
                <c:pt idx="157">
                  <c:v>13.981999999999999</c:v>
                </c:pt>
                <c:pt idx="158">
                  <c:v>13.943</c:v>
                </c:pt>
                <c:pt idx="159">
                  <c:v>14.369</c:v>
                </c:pt>
                <c:pt idx="160">
                  <c:v>14.15</c:v>
                </c:pt>
                <c:pt idx="161">
                  <c:v>13.199</c:v>
                </c:pt>
                <c:pt idx="162">
                  <c:v>13.605</c:v>
                </c:pt>
                <c:pt idx="163">
                  <c:v>14.494</c:v>
                </c:pt>
                <c:pt idx="164">
                  <c:v>14.351000000000001</c:v>
                </c:pt>
                <c:pt idx="165">
                  <c:v>14.26</c:v>
                </c:pt>
                <c:pt idx="166">
                  <c:v>14.457000000000001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32-4D00-9E49-29596EAFCCD4}"/>
            </c:ext>
          </c:extLst>
        </c:ser>
        <c:ser>
          <c:idx val="2"/>
          <c:order val="2"/>
          <c:tx>
            <c:strRef>
              <c:f>'Q1'!$M$1</c:f>
              <c:strCache>
                <c:ptCount val="1"/>
                <c:pt idx="0">
                  <c:v>Sv [MPa]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'Q1'!$M$2:$M$168</c:f>
              <c:numCache>
                <c:formatCode>General</c:formatCode>
                <c:ptCount val="167"/>
                <c:pt idx="0">
                  <c:v>9.7780000000000005</c:v>
                </c:pt>
                <c:pt idx="1">
                  <c:v>9.7620000000000005</c:v>
                </c:pt>
                <c:pt idx="2">
                  <c:v>9.7279999999999998</c:v>
                </c:pt>
                <c:pt idx="3">
                  <c:v>9.8170000000000002</c:v>
                </c:pt>
                <c:pt idx="4">
                  <c:v>9.8879999999999999</c:v>
                </c:pt>
                <c:pt idx="5">
                  <c:v>9.7119999999999997</c:v>
                </c:pt>
                <c:pt idx="6">
                  <c:v>9.9079999999999995</c:v>
                </c:pt>
                <c:pt idx="7">
                  <c:v>9.4459999999999997</c:v>
                </c:pt>
                <c:pt idx="8">
                  <c:v>10.07</c:v>
                </c:pt>
                <c:pt idx="9">
                  <c:v>9.9809999999999999</c:v>
                </c:pt>
                <c:pt idx="10">
                  <c:v>9.5329999999999995</c:v>
                </c:pt>
                <c:pt idx="11">
                  <c:v>8.9570000000000007</c:v>
                </c:pt>
                <c:pt idx="12">
                  <c:v>8.7720000000000002</c:v>
                </c:pt>
                <c:pt idx="13">
                  <c:v>9.2769999999999992</c:v>
                </c:pt>
                <c:pt idx="14">
                  <c:v>8.7110000000000003</c:v>
                </c:pt>
                <c:pt idx="15">
                  <c:v>8.1270000000000007</c:v>
                </c:pt>
                <c:pt idx="16">
                  <c:v>7.7729999999999997</c:v>
                </c:pt>
                <c:pt idx="17">
                  <c:v>7.7320000000000002</c:v>
                </c:pt>
                <c:pt idx="18">
                  <c:v>7.98</c:v>
                </c:pt>
                <c:pt idx="19">
                  <c:v>8.8759999999999994</c:v>
                </c:pt>
                <c:pt idx="20">
                  <c:v>8.7420000000000009</c:v>
                </c:pt>
                <c:pt idx="21">
                  <c:v>8.4250000000000007</c:v>
                </c:pt>
                <c:pt idx="22">
                  <c:v>8.6219999999999999</c:v>
                </c:pt>
                <c:pt idx="23">
                  <c:v>8.4700000000000006</c:v>
                </c:pt>
                <c:pt idx="24">
                  <c:v>8.2759999999999998</c:v>
                </c:pt>
                <c:pt idx="25">
                  <c:v>9.82</c:v>
                </c:pt>
                <c:pt idx="26">
                  <c:v>8.9939999999999998</c:v>
                </c:pt>
                <c:pt idx="27">
                  <c:v>8.6869999999999994</c:v>
                </c:pt>
                <c:pt idx="28">
                  <c:v>9.0969999999999995</c:v>
                </c:pt>
                <c:pt idx="29">
                  <c:v>9.2420000000000009</c:v>
                </c:pt>
                <c:pt idx="30">
                  <c:v>9.202</c:v>
                </c:pt>
                <c:pt idx="31">
                  <c:v>8.7769999999999992</c:v>
                </c:pt>
                <c:pt idx="32">
                  <c:v>10.848000000000001</c:v>
                </c:pt>
                <c:pt idx="33">
                  <c:v>8.9949999999999992</c:v>
                </c:pt>
                <c:pt idx="34">
                  <c:v>9.24</c:v>
                </c:pt>
                <c:pt idx="35">
                  <c:v>13.82</c:v>
                </c:pt>
                <c:pt idx="36">
                  <c:v>9.1140000000000008</c:v>
                </c:pt>
                <c:pt idx="37">
                  <c:v>9.6660000000000004</c:v>
                </c:pt>
                <c:pt idx="38">
                  <c:v>10.32</c:v>
                </c:pt>
                <c:pt idx="39">
                  <c:v>10.587999999999999</c:v>
                </c:pt>
                <c:pt idx="40">
                  <c:v>10.605</c:v>
                </c:pt>
                <c:pt idx="41">
                  <c:v>10.641</c:v>
                </c:pt>
                <c:pt idx="42">
                  <c:v>10.835000000000001</c:v>
                </c:pt>
                <c:pt idx="43">
                  <c:v>10.753</c:v>
                </c:pt>
                <c:pt idx="44">
                  <c:v>10.124000000000001</c:v>
                </c:pt>
                <c:pt idx="45">
                  <c:v>9.1539999999999999</c:v>
                </c:pt>
                <c:pt idx="46">
                  <c:v>8.8879999999999999</c:v>
                </c:pt>
                <c:pt idx="47">
                  <c:v>9.3179999999999996</c:v>
                </c:pt>
                <c:pt idx="48">
                  <c:v>8.5749999999999993</c:v>
                </c:pt>
                <c:pt idx="49">
                  <c:v>8.4700000000000006</c:v>
                </c:pt>
                <c:pt idx="50">
                  <c:v>8.6769999999999996</c:v>
                </c:pt>
                <c:pt idx="51">
                  <c:v>8.6310000000000002</c:v>
                </c:pt>
                <c:pt idx="52">
                  <c:v>9.2010000000000005</c:v>
                </c:pt>
                <c:pt idx="53">
                  <c:v>8.8539999999999992</c:v>
                </c:pt>
                <c:pt idx="54">
                  <c:v>11.602</c:v>
                </c:pt>
                <c:pt idx="55">
                  <c:v>9.9269999999999996</c:v>
                </c:pt>
                <c:pt idx="56">
                  <c:v>9.5939999999999994</c:v>
                </c:pt>
                <c:pt idx="57">
                  <c:v>10.218</c:v>
                </c:pt>
                <c:pt idx="58">
                  <c:v>8.7260000000000009</c:v>
                </c:pt>
                <c:pt idx="59">
                  <c:v>10.145</c:v>
                </c:pt>
                <c:pt idx="60">
                  <c:v>11.159000000000001</c:v>
                </c:pt>
                <c:pt idx="61">
                  <c:v>9.9489999999999998</c:v>
                </c:pt>
                <c:pt idx="62">
                  <c:v>9.6110000000000007</c:v>
                </c:pt>
                <c:pt idx="63">
                  <c:v>9.6880000000000006</c:v>
                </c:pt>
                <c:pt idx="64">
                  <c:v>10.709</c:v>
                </c:pt>
                <c:pt idx="65">
                  <c:v>10.912000000000001</c:v>
                </c:pt>
                <c:pt idx="66">
                  <c:v>10.449</c:v>
                </c:pt>
                <c:pt idx="67">
                  <c:v>10.606999999999999</c:v>
                </c:pt>
                <c:pt idx="68">
                  <c:v>10.311</c:v>
                </c:pt>
                <c:pt idx="69">
                  <c:v>10.28</c:v>
                </c:pt>
                <c:pt idx="70">
                  <c:v>11.489000000000001</c:v>
                </c:pt>
                <c:pt idx="71">
                  <c:v>11.84</c:v>
                </c:pt>
                <c:pt idx="72">
                  <c:v>10.156000000000001</c:v>
                </c:pt>
                <c:pt idx="73">
                  <c:v>10.186999999999999</c:v>
                </c:pt>
                <c:pt idx="74">
                  <c:v>9.9489999999999998</c:v>
                </c:pt>
                <c:pt idx="75">
                  <c:v>9.7260000000000009</c:v>
                </c:pt>
                <c:pt idx="76">
                  <c:v>9.7409999999999997</c:v>
                </c:pt>
                <c:pt idx="77">
                  <c:v>9.6430000000000007</c:v>
                </c:pt>
                <c:pt idx="78">
                  <c:v>9.5939999999999994</c:v>
                </c:pt>
                <c:pt idx="79">
                  <c:v>9.3670000000000009</c:v>
                </c:pt>
                <c:pt idx="80">
                  <c:v>9.5739999999999998</c:v>
                </c:pt>
                <c:pt idx="81">
                  <c:v>9.8610000000000007</c:v>
                </c:pt>
                <c:pt idx="82">
                  <c:v>8.9079999999999995</c:v>
                </c:pt>
                <c:pt idx="83">
                  <c:v>8.9350000000000005</c:v>
                </c:pt>
                <c:pt idx="84">
                  <c:v>8.7539999999999996</c:v>
                </c:pt>
                <c:pt idx="85">
                  <c:v>8.7149999999999999</c:v>
                </c:pt>
                <c:pt idx="86">
                  <c:v>8.7289999999999992</c:v>
                </c:pt>
                <c:pt idx="87">
                  <c:v>8.8859999999999992</c:v>
                </c:pt>
                <c:pt idx="88">
                  <c:v>8.7810000000000006</c:v>
                </c:pt>
                <c:pt idx="89">
                  <c:v>9.0570000000000004</c:v>
                </c:pt>
                <c:pt idx="90">
                  <c:v>9.4130000000000003</c:v>
                </c:pt>
                <c:pt idx="91">
                  <c:v>9.4930000000000003</c:v>
                </c:pt>
                <c:pt idx="92">
                  <c:v>9.5869999999999997</c:v>
                </c:pt>
                <c:pt idx="93">
                  <c:v>12.052</c:v>
                </c:pt>
                <c:pt idx="94">
                  <c:v>10.824999999999999</c:v>
                </c:pt>
                <c:pt idx="95">
                  <c:v>11.106999999999999</c:v>
                </c:pt>
                <c:pt idx="96">
                  <c:v>11.273999999999999</c:v>
                </c:pt>
                <c:pt idx="97">
                  <c:v>11.223000000000001</c:v>
                </c:pt>
                <c:pt idx="98">
                  <c:v>11.657999999999999</c:v>
                </c:pt>
                <c:pt idx="99">
                  <c:v>11.206</c:v>
                </c:pt>
                <c:pt idx="100">
                  <c:v>10.228999999999999</c:v>
                </c:pt>
                <c:pt idx="101">
                  <c:v>9.907</c:v>
                </c:pt>
                <c:pt idx="102">
                  <c:v>10.409000000000001</c:v>
                </c:pt>
                <c:pt idx="103">
                  <c:v>12.183999999999999</c:v>
                </c:pt>
                <c:pt idx="104">
                  <c:v>11.337</c:v>
                </c:pt>
                <c:pt idx="105">
                  <c:v>11.760999999999999</c:v>
                </c:pt>
                <c:pt idx="106">
                  <c:v>10.635999999999999</c:v>
                </c:pt>
                <c:pt idx="107">
                  <c:v>11.061</c:v>
                </c:pt>
                <c:pt idx="108">
                  <c:v>10.682</c:v>
                </c:pt>
                <c:pt idx="109">
                  <c:v>10.644</c:v>
                </c:pt>
                <c:pt idx="110">
                  <c:v>11.003</c:v>
                </c:pt>
                <c:pt idx="111">
                  <c:v>10.896000000000001</c:v>
                </c:pt>
                <c:pt idx="112">
                  <c:v>11.532999999999999</c:v>
                </c:pt>
                <c:pt idx="113">
                  <c:v>11.635</c:v>
                </c:pt>
                <c:pt idx="114">
                  <c:v>11.444000000000001</c:v>
                </c:pt>
                <c:pt idx="115">
                  <c:v>10.92</c:v>
                </c:pt>
                <c:pt idx="116">
                  <c:v>11.492000000000001</c:v>
                </c:pt>
                <c:pt idx="117">
                  <c:v>11.664</c:v>
                </c:pt>
                <c:pt idx="118">
                  <c:v>11.260999999999999</c:v>
                </c:pt>
                <c:pt idx="119">
                  <c:v>10.521000000000001</c:v>
                </c:pt>
                <c:pt idx="120">
                  <c:v>10.957000000000001</c:v>
                </c:pt>
                <c:pt idx="121">
                  <c:v>10.776999999999999</c:v>
                </c:pt>
                <c:pt idx="122">
                  <c:v>10.439</c:v>
                </c:pt>
                <c:pt idx="123">
                  <c:v>9.9019999999999992</c:v>
                </c:pt>
                <c:pt idx="124">
                  <c:v>10.483000000000001</c:v>
                </c:pt>
                <c:pt idx="125">
                  <c:v>10.795999999999999</c:v>
                </c:pt>
                <c:pt idx="126">
                  <c:v>10.667999999999999</c:v>
                </c:pt>
                <c:pt idx="127">
                  <c:v>11.696</c:v>
                </c:pt>
                <c:pt idx="128">
                  <c:v>11.855</c:v>
                </c:pt>
                <c:pt idx="129">
                  <c:v>11.888</c:v>
                </c:pt>
                <c:pt idx="130">
                  <c:v>11.992000000000001</c:v>
                </c:pt>
                <c:pt idx="131">
                  <c:v>12.728</c:v>
                </c:pt>
                <c:pt idx="132">
                  <c:v>12.185</c:v>
                </c:pt>
                <c:pt idx="133">
                  <c:v>11.48</c:v>
                </c:pt>
                <c:pt idx="134">
                  <c:v>11.584</c:v>
                </c:pt>
                <c:pt idx="135">
                  <c:v>12.614000000000001</c:v>
                </c:pt>
                <c:pt idx="136">
                  <c:v>13.012</c:v>
                </c:pt>
                <c:pt idx="137">
                  <c:v>12.957000000000001</c:v>
                </c:pt>
                <c:pt idx="138">
                  <c:v>12.554</c:v>
                </c:pt>
                <c:pt idx="139">
                  <c:v>13.009</c:v>
                </c:pt>
                <c:pt idx="140">
                  <c:v>13.044</c:v>
                </c:pt>
                <c:pt idx="141">
                  <c:v>12.988</c:v>
                </c:pt>
                <c:pt idx="142">
                  <c:v>12.654999999999999</c:v>
                </c:pt>
                <c:pt idx="143">
                  <c:v>13.851000000000001</c:v>
                </c:pt>
                <c:pt idx="144">
                  <c:v>13.295999999999999</c:v>
                </c:pt>
                <c:pt idx="145">
                  <c:v>13.314</c:v>
                </c:pt>
                <c:pt idx="146">
                  <c:v>13.053000000000001</c:v>
                </c:pt>
                <c:pt idx="147">
                  <c:v>12.253</c:v>
                </c:pt>
                <c:pt idx="148">
                  <c:v>14.37</c:v>
                </c:pt>
                <c:pt idx="149">
                  <c:v>14.016999999999999</c:v>
                </c:pt>
                <c:pt idx="150">
                  <c:v>14.202999999999999</c:v>
                </c:pt>
                <c:pt idx="151">
                  <c:v>13.865</c:v>
                </c:pt>
                <c:pt idx="152">
                  <c:v>14.259</c:v>
                </c:pt>
                <c:pt idx="153">
                  <c:v>14.295999999999999</c:v>
                </c:pt>
                <c:pt idx="154">
                  <c:v>14.39</c:v>
                </c:pt>
                <c:pt idx="155">
                  <c:v>14.201000000000001</c:v>
                </c:pt>
                <c:pt idx="156">
                  <c:v>13.840999999999999</c:v>
                </c:pt>
                <c:pt idx="157">
                  <c:v>14.332000000000001</c:v>
                </c:pt>
                <c:pt idx="158">
                  <c:v>14.275</c:v>
                </c:pt>
                <c:pt idx="159">
                  <c:v>14.692</c:v>
                </c:pt>
                <c:pt idx="160">
                  <c:v>14.94</c:v>
                </c:pt>
                <c:pt idx="161">
                  <c:v>14.061</c:v>
                </c:pt>
                <c:pt idx="162">
                  <c:v>13.467000000000001</c:v>
                </c:pt>
                <c:pt idx="163">
                  <c:v>14.882999999999999</c:v>
                </c:pt>
                <c:pt idx="164">
                  <c:v>14.978</c:v>
                </c:pt>
                <c:pt idx="165">
                  <c:v>14.709</c:v>
                </c:pt>
                <c:pt idx="166">
                  <c:v>15.036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C1-413E-BA3B-1E77071A1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Stress [MPa]</a:t>
                </a:r>
              </a:p>
            </c:rich>
          </c:tx>
          <c:layout>
            <c:manualLayout>
              <c:xMode val="edge"/>
              <c:yMode val="edge"/>
              <c:x val="0.4828054305711787"/>
              <c:y val="1.38961856455372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axMin"/>
          <c:max val="8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Depth [m]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801204186766545E-2"/>
              <c:y val="0.50006369736389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9797853836223878"/>
          <c:y val="0.8621951013406457"/>
          <c:w val="0.35973495676862538"/>
          <c:h val="9.1755400216932168E-2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'Q2'!$G$1</c:f>
              <c:strCache>
                <c:ptCount val="1"/>
                <c:pt idx="0">
                  <c:v>xf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'Q2'!$E$2:$E$12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</c:numCache>
            </c:numRef>
          </c:xVal>
          <c:yVal>
            <c:numRef>
              <c:f>'Q2'!$G$2:$G$12</c:f>
              <c:numCache>
                <c:formatCode>General</c:formatCode>
                <c:ptCount val="11"/>
                <c:pt idx="0">
                  <c:v>0</c:v>
                </c:pt>
                <c:pt idx="1">
                  <c:v>19</c:v>
                </c:pt>
                <c:pt idx="2">
                  <c:v>58</c:v>
                </c:pt>
                <c:pt idx="3">
                  <c:v>120</c:v>
                </c:pt>
                <c:pt idx="4">
                  <c:v>209</c:v>
                </c:pt>
                <c:pt idx="5">
                  <c:v>363</c:v>
                </c:pt>
                <c:pt idx="6">
                  <c:v>633</c:v>
                </c:pt>
                <c:pt idx="7">
                  <c:v>875</c:v>
                </c:pt>
                <c:pt idx="8">
                  <c:v>1102</c:v>
                </c:pt>
                <c:pt idx="9">
                  <c:v>1317</c:v>
                </c:pt>
                <c:pt idx="10">
                  <c:v>1524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C4-4FF8-AB2D-902784D3B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Fracture</a:t>
                </a:r>
                <a:r>
                  <a:rPr lang="en-US" baseline="0"/>
                  <a:t> Half-Length, x</a:t>
                </a:r>
                <a:r>
                  <a:rPr lang="en-US" baseline="-25000"/>
                  <a:t>f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'Q2'!$H$1</c:f>
              <c:strCache>
                <c:ptCount val="1"/>
                <c:pt idx="0">
                  <c:v>ww,0 [mm]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'Q2'!$E$2:$E$12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</c:numCache>
            </c:numRef>
          </c:xVal>
          <c:yVal>
            <c:numRef>
              <c:f>'Q2'!$H$2:$H$12</c:f>
              <c:numCache>
                <c:formatCode>General</c:formatCode>
                <c:ptCount val="11"/>
                <c:pt idx="0">
                  <c:v>0</c:v>
                </c:pt>
                <c:pt idx="1">
                  <c:v>1.6080000000000001</c:v>
                </c:pt>
                <c:pt idx="2">
                  <c:v>2.1219999999999999</c:v>
                </c:pt>
                <c:pt idx="3">
                  <c:v>2.548</c:v>
                </c:pt>
                <c:pt idx="4">
                  <c:v>2.927</c:v>
                </c:pt>
                <c:pt idx="5">
                  <c:v>3.363</c:v>
                </c:pt>
                <c:pt idx="6">
                  <c:v>3.863</c:v>
                </c:pt>
                <c:pt idx="7">
                  <c:v>4.1890000000000001</c:v>
                </c:pt>
                <c:pt idx="8">
                  <c:v>4.4370000000000003</c:v>
                </c:pt>
                <c:pt idx="9">
                  <c:v>4.6399999999999997</c:v>
                </c:pt>
                <c:pt idx="10">
                  <c:v>4.8120000000000003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0F-4EE2-8925-F289D488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Maximum Width at the Wellbore, w</a:t>
                </a:r>
                <a:r>
                  <a:rPr lang="en-US" baseline="-25000"/>
                  <a:t>w</a:t>
                </a:r>
                <a:r>
                  <a:rPr lang="en-US"/>
                  <a:t>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'Q2'!$I$1</c:f>
              <c:strCache>
                <c:ptCount val="1"/>
                <c:pt idx="0">
                  <c:v>Pnet [MMPa]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'Q2'!$E$2:$E$12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</c:numCache>
            </c:numRef>
          </c:xVal>
          <c:yVal>
            <c:numRef>
              <c:f>'Q2'!$I$2:$I$12</c:f>
              <c:numCache>
                <c:formatCode>General</c:formatCode>
                <c:ptCount val="11"/>
                <c:pt idx="0">
                  <c:v>0</c:v>
                </c:pt>
                <c:pt idx="1">
                  <c:v>0.95199999999999996</c:v>
                </c:pt>
                <c:pt idx="2">
                  <c:v>1.256</c:v>
                </c:pt>
                <c:pt idx="3">
                  <c:v>1.5089999999999999</c:v>
                </c:pt>
                <c:pt idx="4">
                  <c:v>1.7330000000000001</c:v>
                </c:pt>
                <c:pt idx="5">
                  <c:v>1.9910000000000001</c:v>
                </c:pt>
                <c:pt idx="6">
                  <c:v>2.2869999999999999</c:v>
                </c:pt>
                <c:pt idx="7">
                  <c:v>2.48</c:v>
                </c:pt>
                <c:pt idx="8">
                  <c:v>2.6269999999999998</c:v>
                </c:pt>
                <c:pt idx="9">
                  <c:v>2.7469999999999999</c:v>
                </c:pt>
                <c:pt idx="10">
                  <c:v>2.8490000000000002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D-4165-A0C0-FB9126FA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Net Pressure at the Wellbore, P</a:t>
                </a:r>
                <a:r>
                  <a:rPr lang="en-US" baseline="-25000"/>
                  <a:t>n</a:t>
                </a:r>
                <a:r>
                  <a:rPr lang="en-US"/>
                  <a:t> (MMPa)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image" Target="../media/image7.png"/><Relationship Id="rId17" Type="http://schemas.openxmlformats.org/officeDocument/2006/relationships/chart" Target="../charts/chart6.xml"/><Relationship Id="rId2" Type="http://schemas.openxmlformats.org/officeDocument/2006/relationships/image" Target="../media/image2.png"/><Relationship Id="rId16" Type="http://schemas.openxmlformats.org/officeDocument/2006/relationships/image" Target="../media/image1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5" Type="http://schemas.openxmlformats.org/officeDocument/2006/relationships/image" Target="../media/image10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Relationship Id="rId1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6723</xdr:colOff>
      <xdr:row>4</xdr:row>
      <xdr:rowOff>96342</xdr:rowOff>
    </xdr:from>
    <xdr:to>
      <xdr:col>14</xdr:col>
      <xdr:colOff>69195</xdr:colOff>
      <xdr:row>9</xdr:row>
      <xdr:rowOff>2667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8988" y="813518"/>
          <a:ext cx="2258825" cy="802796"/>
        </a:xfrm>
        <a:prstGeom prst="rect">
          <a:avLst/>
        </a:prstGeom>
      </xdr:spPr>
    </xdr:pic>
    <xdr:clientData/>
  </xdr:twoCellAnchor>
  <xdr:twoCellAnchor editAs="absolute">
    <xdr:from>
      <xdr:col>16</xdr:col>
      <xdr:colOff>322169</xdr:colOff>
      <xdr:row>2</xdr:row>
      <xdr:rowOff>118446</xdr:rowOff>
    </xdr:from>
    <xdr:to>
      <xdr:col>18</xdr:col>
      <xdr:colOff>201600</xdr:colOff>
      <xdr:row>4</xdr:row>
      <xdr:rowOff>137446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67757" y="477034"/>
          <a:ext cx="865549" cy="377588"/>
        </a:xfrm>
        <a:prstGeom prst="rect">
          <a:avLst/>
        </a:prstGeom>
      </xdr:spPr>
    </xdr:pic>
    <xdr:clientData/>
  </xdr:twoCellAnchor>
  <xdr:twoCellAnchor editAs="absolute">
    <xdr:from>
      <xdr:col>17</xdr:col>
      <xdr:colOff>190499</xdr:colOff>
      <xdr:row>5</xdr:row>
      <xdr:rowOff>93238</xdr:rowOff>
    </xdr:from>
    <xdr:to>
      <xdr:col>19</xdr:col>
      <xdr:colOff>656475</xdr:colOff>
      <xdr:row>8</xdr:row>
      <xdr:rowOff>28182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06734" y="989709"/>
          <a:ext cx="1496917" cy="472826"/>
        </a:xfrm>
        <a:prstGeom prst="rect">
          <a:avLst/>
        </a:prstGeom>
      </xdr:spPr>
    </xdr:pic>
    <xdr:clientData/>
  </xdr:twoCellAnchor>
  <xdr:twoCellAnchor editAs="absolute">
    <xdr:from>
      <xdr:col>15</xdr:col>
      <xdr:colOff>185459</xdr:colOff>
      <xdr:row>10</xdr:row>
      <xdr:rowOff>1122</xdr:rowOff>
    </xdr:from>
    <xdr:to>
      <xdr:col>18</xdr:col>
      <xdr:colOff>80510</xdr:colOff>
      <xdr:row>14</xdr:row>
      <xdr:rowOff>170774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0400" y="1794063"/>
          <a:ext cx="1351816" cy="886829"/>
        </a:xfrm>
        <a:prstGeom prst="rect">
          <a:avLst/>
        </a:prstGeom>
      </xdr:spPr>
    </xdr:pic>
    <xdr:clientData/>
  </xdr:twoCellAnchor>
  <xdr:twoCellAnchor editAs="absolute">
    <xdr:from>
      <xdr:col>18</xdr:col>
      <xdr:colOff>439831</xdr:colOff>
      <xdr:row>9</xdr:row>
      <xdr:rowOff>68588</xdr:rowOff>
    </xdr:from>
    <xdr:to>
      <xdr:col>20</xdr:col>
      <xdr:colOff>124261</xdr:colOff>
      <xdr:row>12</xdr:row>
      <xdr:rowOff>30422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71537" y="1682235"/>
          <a:ext cx="1017930" cy="499716"/>
        </a:xfrm>
        <a:prstGeom prst="rect">
          <a:avLst/>
        </a:prstGeom>
      </xdr:spPr>
    </xdr:pic>
    <xdr:clientData/>
  </xdr:twoCellAnchor>
  <xdr:twoCellAnchor editAs="absolute">
    <xdr:from>
      <xdr:col>15</xdr:col>
      <xdr:colOff>100407</xdr:colOff>
      <xdr:row>15</xdr:row>
      <xdr:rowOff>166743</xdr:rowOff>
    </xdr:from>
    <xdr:to>
      <xdr:col>18</xdr:col>
      <xdr:colOff>158144</xdr:colOff>
      <xdr:row>20</xdr:row>
      <xdr:rowOff>8311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75348" y="2856155"/>
          <a:ext cx="1514502" cy="73803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25</xdr:row>
      <xdr:rowOff>145472</xdr:rowOff>
    </xdr:from>
    <xdr:to>
      <xdr:col>5</xdr:col>
      <xdr:colOff>729606</xdr:colOff>
      <xdr:row>62</xdr:row>
      <xdr:rowOff>138546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</xdr:col>
      <xdr:colOff>837435</xdr:colOff>
      <xdr:row>25</xdr:row>
      <xdr:rowOff>145473</xdr:rowOff>
    </xdr:from>
    <xdr:to>
      <xdr:col>11</xdr:col>
      <xdr:colOff>401626</xdr:colOff>
      <xdr:row>62</xdr:row>
      <xdr:rowOff>138547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12</xdr:col>
      <xdr:colOff>17726</xdr:colOff>
      <xdr:row>25</xdr:row>
      <xdr:rowOff>145473</xdr:rowOff>
    </xdr:from>
    <xdr:to>
      <xdr:col>19</xdr:col>
      <xdr:colOff>416250</xdr:colOff>
      <xdr:row>62</xdr:row>
      <xdr:rowOff>138547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19</xdr:col>
      <xdr:colOff>518884</xdr:colOff>
      <xdr:row>25</xdr:row>
      <xdr:rowOff>145473</xdr:rowOff>
    </xdr:from>
    <xdr:to>
      <xdr:col>23</xdr:col>
      <xdr:colOff>1236263</xdr:colOff>
      <xdr:row>62</xdr:row>
      <xdr:rowOff>138547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24</xdr:col>
      <xdr:colOff>27811</xdr:colOff>
      <xdr:row>25</xdr:row>
      <xdr:rowOff>145472</xdr:rowOff>
    </xdr:from>
    <xdr:to>
      <xdr:col>29</xdr:col>
      <xdr:colOff>635170</xdr:colOff>
      <xdr:row>62</xdr:row>
      <xdr:rowOff>138546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19</xdr:col>
      <xdr:colOff>432548</xdr:colOff>
      <xdr:row>13</xdr:row>
      <xdr:rowOff>138951</xdr:rowOff>
    </xdr:from>
    <xdr:to>
      <xdr:col>22</xdr:col>
      <xdr:colOff>410930</xdr:colOff>
      <xdr:row>22</xdr:row>
      <xdr:rowOff>39590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579724" y="2469775"/>
          <a:ext cx="2533324" cy="1514286"/>
        </a:xfrm>
        <a:prstGeom prst="rect">
          <a:avLst/>
        </a:prstGeom>
      </xdr:spPr>
    </xdr:pic>
    <xdr:clientData/>
  </xdr:twoCellAnchor>
  <xdr:twoCellAnchor editAs="absolute">
    <xdr:from>
      <xdr:col>21</xdr:col>
      <xdr:colOff>280145</xdr:colOff>
      <xdr:row>4</xdr:row>
      <xdr:rowOff>179238</xdr:rowOff>
    </xdr:from>
    <xdr:to>
      <xdr:col>23</xdr:col>
      <xdr:colOff>780195</xdr:colOff>
      <xdr:row>7</xdr:row>
      <xdr:rowOff>31831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063380" y="896414"/>
          <a:ext cx="2259374" cy="390476"/>
        </a:xfrm>
        <a:prstGeom prst="rect">
          <a:avLst/>
        </a:prstGeom>
      </xdr:spPr>
    </xdr:pic>
    <xdr:clientData/>
  </xdr:twoCellAnchor>
  <xdr:twoCellAnchor editAs="absolute">
    <xdr:from>
      <xdr:col>23</xdr:col>
      <xdr:colOff>1098175</xdr:colOff>
      <xdr:row>10</xdr:row>
      <xdr:rowOff>18160</xdr:rowOff>
    </xdr:from>
    <xdr:to>
      <xdr:col>25</xdr:col>
      <xdr:colOff>143234</xdr:colOff>
      <xdr:row>13</xdr:row>
      <xdr:rowOff>13610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640734" y="1811101"/>
          <a:ext cx="1600000" cy="533333"/>
        </a:xfrm>
        <a:prstGeom prst="rect">
          <a:avLst/>
        </a:prstGeom>
      </xdr:spPr>
    </xdr:pic>
    <xdr:clientData/>
  </xdr:twoCellAnchor>
  <xdr:twoCellAnchor editAs="absolute">
    <xdr:from>
      <xdr:col>25</xdr:col>
      <xdr:colOff>134473</xdr:colOff>
      <xdr:row>4</xdr:row>
      <xdr:rowOff>163605</xdr:rowOff>
    </xdr:from>
    <xdr:to>
      <xdr:col>28</xdr:col>
      <xdr:colOff>476548</xdr:colOff>
      <xdr:row>8</xdr:row>
      <xdr:rowOff>27380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31973" y="880781"/>
          <a:ext cx="2078987" cy="580952"/>
        </a:xfrm>
        <a:prstGeom prst="rect">
          <a:avLst/>
        </a:prstGeom>
      </xdr:spPr>
    </xdr:pic>
    <xdr:clientData/>
  </xdr:twoCellAnchor>
  <xdr:twoCellAnchor editAs="absolute">
    <xdr:from>
      <xdr:col>30</xdr:col>
      <xdr:colOff>674595</xdr:colOff>
      <xdr:row>4</xdr:row>
      <xdr:rowOff>69477</xdr:rowOff>
    </xdr:from>
    <xdr:to>
      <xdr:col>35</xdr:col>
      <xdr:colOff>393972</xdr:colOff>
      <xdr:row>11</xdr:row>
      <xdr:rowOff>119180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1797683" y="786653"/>
          <a:ext cx="3697465" cy="1304762"/>
        </a:xfrm>
        <a:prstGeom prst="rect">
          <a:avLst/>
        </a:prstGeom>
      </xdr:spPr>
    </xdr:pic>
    <xdr:clientData/>
  </xdr:twoCellAnchor>
  <xdr:twoCellAnchor editAs="absolute">
    <xdr:from>
      <xdr:col>29</xdr:col>
      <xdr:colOff>726393</xdr:colOff>
      <xdr:row>25</xdr:row>
      <xdr:rowOff>145473</xdr:rowOff>
    </xdr:from>
    <xdr:to>
      <xdr:col>35</xdr:col>
      <xdr:colOff>88881</xdr:colOff>
      <xdr:row>62</xdr:row>
      <xdr:rowOff>138547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12</xdr:row>
      <xdr:rowOff>146685</xdr:rowOff>
    </xdr:from>
    <xdr:to>
      <xdr:col>8</xdr:col>
      <xdr:colOff>3505</xdr:colOff>
      <xdr:row>17</xdr:row>
      <xdr:rowOff>70385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2546985"/>
          <a:ext cx="2422855" cy="82857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17</xdr:row>
      <xdr:rowOff>144780</xdr:rowOff>
    </xdr:from>
    <xdr:to>
      <xdr:col>7</xdr:col>
      <xdr:colOff>746456</xdr:colOff>
      <xdr:row>22</xdr:row>
      <xdr:rowOff>79910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0875" y="3449955"/>
          <a:ext cx="2413331" cy="84000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22</xdr:row>
      <xdr:rowOff>154305</xdr:rowOff>
    </xdr:from>
    <xdr:to>
      <xdr:col>8</xdr:col>
      <xdr:colOff>79696</xdr:colOff>
      <xdr:row>27</xdr:row>
      <xdr:rowOff>154195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90875" y="4364355"/>
          <a:ext cx="2499046" cy="90476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0</xdr:row>
      <xdr:rowOff>0</xdr:rowOff>
    </xdr:from>
    <xdr:to>
      <xdr:col>15</xdr:col>
      <xdr:colOff>647700</xdr:colOff>
      <xdr:row>14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76200</xdr:colOff>
      <xdr:row>14</xdr:row>
      <xdr:rowOff>52388</xdr:rowOff>
    </xdr:from>
    <xdr:to>
      <xdr:col>15</xdr:col>
      <xdr:colOff>647700</xdr:colOff>
      <xdr:row>29</xdr:row>
      <xdr:rowOff>80963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29</xdr:row>
      <xdr:rowOff>9525</xdr:rowOff>
    </xdr:from>
    <xdr:to>
      <xdr:col>15</xdr:col>
      <xdr:colOff>647700</xdr:colOff>
      <xdr:row>44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8"/>
  <sheetViews>
    <sheetView zoomScale="85" zoomScaleNormal="85" workbookViewId="0">
      <selection activeCell="N19" sqref="N19"/>
    </sheetView>
  </sheetViews>
  <sheetFormatPr defaultColWidth="9.140625" defaultRowHeight="14.25" x14ac:dyDescent="0.25"/>
  <cols>
    <col min="1" max="1" width="9.7109375" style="1" bestFit="1" customWidth="1"/>
    <col min="2" max="2" width="10" style="1" bestFit="1" customWidth="1"/>
    <col min="3" max="3" width="7.85546875" style="1" bestFit="1" customWidth="1"/>
    <col min="4" max="4" width="9.28515625" style="1" bestFit="1" customWidth="1"/>
    <col min="5" max="5" width="13.85546875" style="1" bestFit="1" customWidth="1"/>
    <col min="6" max="6" width="15.85546875" style="1" bestFit="1" customWidth="1"/>
    <col min="7" max="8" width="15" style="1" bestFit="1" customWidth="1"/>
    <col min="9" max="9" width="5.140625" style="1" bestFit="1" customWidth="1"/>
    <col min="10" max="10" width="8.7109375" style="1" bestFit="1" customWidth="1"/>
    <col min="11" max="11" width="8.42578125" style="1" bestFit="1" customWidth="1"/>
    <col min="12" max="12" width="7.5703125" style="2" bestFit="1" customWidth="1"/>
    <col min="13" max="13" width="9" style="2" bestFit="1" customWidth="1"/>
    <col min="14" max="14" width="7.85546875" style="2" bestFit="1" customWidth="1"/>
    <col min="15" max="15" width="9.28515625" style="2" bestFit="1" customWidth="1"/>
    <col min="16" max="17" width="7" style="2" bestFit="1" customWidth="1"/>
    <col min="18" max="19" width="7.7109375" style="2" bestFit="1" customWidth="1"/>
    <col min="20" max="21" width="12.28515625" style="2" bestFit="1" customWidth="1"/>
    <col min="22" max="22" width="13.7109375" style="2" bestFit="1" customWidth="1"/>
    <col min="23" max="23" width="12.5703125" style="2" bestFit="1" customWidth="1"/>
    <col min="24" max="24" width="19.7109375" style="2" bestFit="1" customWidth="1"/>
    <col min="25" max="25" width="18.7109375" style="2" bestFit="1" customWidth="1"/>
    <col min="26" max="26" width="9" style="2" bestFit="1" customWidth="1"/>
    <col min="27" max="27" width="9.28515625" style="2" bestFit="1" customWidth="1"/>
    <col min="28" max="28" width="7.7109375" style="2" bestFit="1" customWidth="1"/>
    <col min="29" max="29" width="7.85546875" style="2" bestFit="1" customWidth="1"/>
    <col min="30" max="30" width="11.42578125" style="2" bestFit="1" customWidth="1"/>
    <col min="31" max="31" width="11.5703125" style="2" bestFit="1" customWidth="1"/>
    <col min="32" max="32" width="12.7109375" style="2" bestFit="1" customWidth="1"/>
    <col min="33" max="33" width="13.140625" style="2" bestFit="1" customWidth="1"/>
    <col min="34" max="34" width="11" style="2" bestFit="1" customWidth="1"/>
    <col min="35" max="35" width="11.28515625" style="2" bestFit="1" customWidth="1"/>
    <col min="36" max="36" width="12.42578125" style="2" bestFit="1" customWidth="1"/>
    <col min="37" max="37" width="12.7109375" style="2" bestFit="1" customWidth="1"/>
    <col min="38" max="16384" width="9.140625" style="2"/>
  </cols>
  <sheetData>
    <row r="1" spans="1:40" x14ac:dyDescent="0.25">
      <c r="A1" s="1" t="s">
        <v>0</v>
      </c>
      <c r="B1" s="1" t="s">
        <v>11</v>
      </c>
      <c r="C1" s="1" t="s">
        <v>34</v>
      </c>
      <c r="D1" s="1" t="s">
        <v>35</v>
      </c>
      <c r="E1" s="1" t="s">
        <v>1</v>
      </c>
      <c r="F1" s="1" t="s">
        <v>10</v>
      </c>
      <c r="G1" s="1" t="s">
        <v>2</v>
      </c>
      <c r="H1" s="1" t="s">
        <v>3</v>
      </c>
      <c r="I1" s="2" t="s">
        <v>33</v>
      </c>
      <c r="J1" s="1" t="s">
        <v>27</v>
      </c>
      <c r="K1" s="1" t="s">
        <v>28</v>
      </c>
      <c r="L1" s="1" t="s">
        <v>6</v>
      </c>
      <c r="M1" s="1" t="s">
        <v>12</v>
      </c>
      <c r="N1" s="2" t="s">
        <v>7</v>
      </c>
      <c r="O1" s="2" t="s">
        <v>13</v>
      </c>
      <c r="P1" s="2" t="s">
        <v>8</v>
      </c>
      <c r="Q1" s="1" t="s">
        <v>16</v>
      </c>
      <c r="R1" s="1" t="s">
        <v>14</v>
      </c>
      <c r="S1" s="1" t="s">
        <v>15</v>
      </c>
      <c r="T1" s="1" t="s">
        <v>20</v>
      </c>
      <c r="U1" s="1" t="s">
        <v>20</v>
      </c>
      <c r="V1" s="1" t="s">
        <v>19</v>
      </c>
      <c r="W1" s="1" t="s">
        <v>18</v>
      </c>
      <c r="X1" s="2" t="s">
        <v>17</v>
      </c>
      <c r="Y1" s="2" t="s">
        <v>21</v>
      </c>
      <c r="Z1" s="2" t="s">
        <v>29</v>
      </c>
      <c r="AA1" s="2" t="s">
        <v>24</v>
      </c>
      <c r="AB1" s="2" t="s">
        <v>32</v>
      </c>
      <c r="AC1" s="2" t="s">
        <v>9</v>
      </c>
      <c r="AD1" s="1" t="s">
        <v>4</v>
      </c>
      <c r="AE1" s="1" t="s">
        <v>22</v>
      </c>
      <c r="AF1" s="1" t="s">
        <v>30</v>
      </c>
      <c r="AG1" s="1" t="s">
        <v>25</v>
      </c>
      <c r="AH1" s="1" t="s">
        <v>5</v>
      </c>
      <c r="AI1" s="1" t="s">
        <v>23</v>
      </c>
      <c r="AJ1" s="1" t="s">
        <v>31</v>
      </c>
      <c r="AK1" s="1" t="s">
        <v>26</v>
      </c>
      <c r="AL1" s="10"/>
      <c r="AN1" s="10"/>
    </row>
    <row r="2" spans="1:40" x14ac:dyDescent="0.25">
      <c r="A2" s="1">
        <v>1750</v>
      </c>
      <c r="B2" s="1">
        <f t="shared" ref="B2:B33" si="0">ROUND(A2*0.3048,0)</f>
        <v>533</v>
      </c>
      <c r="C2" s="11">
        <v>700</v>
      </c>
      <c r="D2" s="13">
        <f t="shared" ref="D2:D33" si="1">ROUND(C2*0.00689476,3)</f>
        <v>4.8259999999999996</v>
      </c>
      <c r="E2" s="1">
        <v>1.87</v>
      </c>
      <c r="F2" s="1">
        <v>1870</v>
      </c>
      <c r="G2" s="4">
        <v>177.3271</v>
      </c>
      <c r="H2" s="4">
        <v>477.17599999999999</v>
      </c>
      <c r="I2" s="6">
        <v>0.37</v>
      </c>
      <c r="J2" s="5">
        <f t="shared" ref="J2:J33" si="2">ROUND(((10^6)/G2)*0.3048,0)</f>
        <v>1719</v>
      </c>
      <c r="K2" s="5">
        <f t="shared" ref="K2:K33" si="3">ROUND(((10^6)/H2)*0.3048,0)</f>
        <v>639</v>
      </c>
      <c r="L2" s="2">
        <f t="shared" ref="L2:L33" si="4">ROUND(0.433*rho_gmcc*Depth_m,0)</f>
        <v>1417</v>
      </c>
      <c r="M2" s="2">
        <f t="shared" ref="M2:M33" si="5">ROUND(9.81*rho_kgm3*Depth_ft*10^-6,3)</f>
        <v>9.7780000000000005</v>
      </c>
      <c r="N2" s="8">
        <f t="shared" ref="N2:N33" si="6">ROUND(Sv_psi-PoreP_psi,0)</f>
        <v>717</v>
      </c>
      <c r="O2" s="9">
        <f t="shared" ref="O2:O33" si="7">ROUND(Sv_MPa-PoreP_MPa,3)</f>
        <v>4.952</v>
      </c>
      <c r="P2" s="9">
        <f t="shared" ref="P2:P33" si="8">ROUND(C2/L2,3)</f>
        <v>0.49399999999999999</v>
      </c>
      <c r="Q2" s="2">
        <f t="shared" ref="Q2:Q33" si="9">ROUND((((J2/K2)^2)-2)/(2*(((J2/K2)^2)-1)),3)</f>
        <v>0.42</v>
      </c>
      <c r="R2" s="2">
        <f t="shared" ref="R2:R33" si="10">ROUND(rho_kgm3*Vs_ms^2*10^-9,3)</f>
        <v>0.76400000000000001</v>
      </c>
      <c r="S2" s="2">
        <f t="shared" ref="S2:S33" si="11">ROUND(rho_kgm3*(Vp_ms^2-(4/3)*Vs_ms^2)*10^-9,3)</f>
        <v>4.508</v>
      </c>
      <c r="T2" s="2">
        <f t="shared" ref="T2:T33" si="12">ROUND(((9*K_GPa*G_GPa)/(3*K_GPa+G_GPa)),3)</f>
        <v>2.169</v>
      </c>
      <c r="U2" s="2">
        <f t="shared" ref="U2:U33" si="13">ROUND(rho_kgm3*(Vp_ms^2)*(((1+v)*(1-(2*v)))/(1-v))*10^-9,3)</f>
        <v>2.165</v>
      </c>
      <c r="V2" s="2">
        <f t="shared" ref="V2:V33" si="14">ROUND(E_Dyn_GPa*0.65,3)</f>
        <v>1.41</v>
      </c>
      <c r="W2" s="2">
        <f>ROUND(E_Static_GPa*145038,0)</f>
        <v>204504</v>
      </c>
      <c r="X2" s="2">
        <f t="shared" ref="X2:X33" si="15">ROUND(E_Static_GPa/(1-(v^2)),3)</f>
        <v>1.712</v>
      </c>
      <c r="Y2" s="2">
        <f t="shared" ref="Y2:Y33" si="16">ROUND(E_Static_Plane_GPa*(10^9)/6894.76,0)</f>
        <v>248305</v>
      </c>
      <c r="Z2" s="2">
        <f t="shared" ref="Z2:Z33" si="17">ROUND(σh_MPa+PoreP_MPa,3)</f>
        <v>8.4120000000000008</v>
      </c>
      <c r="AA2" s="2">
        <f t="shared" ref="AA2:AA33" si="18">ROUND(((v/(1-v))*σv_MPa),3)</f>
        <v>3.5859999999999999</v>
      </c>
      <c r="AB2" s="2">
        <f t="shared" ref="AB2:AB33" si="19">ROUND(AC2+C2,0)</f>
        <v>1219</v>
      </c>
      <c r="AC2" s="2">
        <f t="shared" ref="AC2:AC33" si="20">ROUND(((v/(1-v))*σv_psi),0)</f>
        <v>519</v>
      </c>
      <c r="AD2" s="2">
        <f t="shared" ref="AD2:AD33" si="21">ROUND(σhmax_psi+PoreP_psi,0)</f>
        <v>1592</v>
      </c>
      <c r="AE2" s="2">
        <f t="shared" ref="AE2:AE33" si="22">ROUND(((E_Static_psi/(1-(v^2)))*0.0015)+(((v*E_Static_psi)/(1-(v^2)))*0)+((v/(1-v))*σv_psi),0)</f>
        <v>892</v>
      </c>
      <c r="AF2" s="2">
        <f t="shared" ref="AF2:AF33" si="23">ROUND(σhmax_MPa+PoreP_MPa,3)</f>
        <v>10.98</v>
      </c>
      <c r="AG2" s="2">
        <f t="shared" ref="AG2:AG33" si="24">ROUND((((E_Static_GPa*1000)/(1-(v^2)))*0.0015)+(((v*(E_Static_GPa*1000))/(1-(v^2)))*0)+((v/(1-v))*σv_MPa),3)</f>
        <v>6.1539999999999999</v>
      </c>
      <c r="AH2" s="2">
        <f t="shared" ref="AH2:AH33" si="25">ROUND(σhmin_psi+PoreP_psi,0)</f>
        <v>1376</v>
      </c>
      <c r="AI2" s="2">
        <f t="shared" ref="AI2:AI33" si="26">ROUND((((v*E_Static_psi)/(1-(v^2)))*0.0015)+((E_Static_psi/(1-(v^2)))*0)+((v/(1-v))*σv_psi),0)</f>
        <v>676</v>
      </c>
      <c r="AJ2" s="2">
        <f t="shared" ref="AJ2:AJ33" si="27">ROUND(σhmin_MPa+PoreP_MPa,3)</f>
        <v>9.49</v>
      </c>
      <c r="AK2" s="2">
        <f t="shared" ref="AK2:AK33" si="28">ROUND((((Q2*(E_Static_GPa*1000))/(1-(v^2)))*0.0015)+(((E_Static_GPa*1000)/(1-(v^2)))*0)+((v/(1-v))*σv_MPa),3)</f>
        <v>4.6639999999999997</v>
      </c>
    </row>
    <row r="3" spans="1:40" x14ac:dyDescent="0.25">
      <c r="A3" s="1">
        <v>1755</v>
      </c>
      <c r="B3" s="1">
        <f t="shared" si="0"/>
        <v>535</v>
      </c>
      <c r="C3" s="3">
        <v>702</v>
      </c>
      <c r="D3" s="13">
        <f t="shared" si="1"/>
        <v>4.84</v>
      </c>
      <c r="E3" s="1">
        <v>1.86</v>
      </c>
      <c r="F3" s="1">
        <v>1860</v>
      </c>
      <c r="G3" s="4">
        <v>176.3417</v>
      </c>
      <c r="H3" s="4">
        <v>479.49709999999999</v>
      </c>
      <c r="I3" s="6">
        <v>0.38</v>
      </c>
      <c r="J3" s="5">
        <f t="shared" si="2"/>
        <v>1728</v>
      </c>
      <c r="K3" s="5">
        <f t="shared" si="3"/>
        <v>636</v>
      </c>
      <c r="L3" s="2">
        <f t="shared" si="4"/>
        <v>1413</v>
      </c>
      <c r="M3" s="2">
        <f t="shared" si="5"/>
        <v>9.7620000000000005</v>
      </c>
      <c r="N3" s="8">
        <f t="shared" si="6"/>
        <v>711</v>
      </c>
      <c r="O3" s="9">
        <f t="shared" si="7"/>
        <v>4.9219999999999997</v>
      </c>
      <c r="P3" s="9">
        <f t="shared" si="8"/>
        <v>0.497</v>
      </c>
      <c r="Q3" s="2">
        <f t="shared" si="9"/>
        <v>0.42199999999999999</v>
      </c>
      <c r="R3" s="2">
        <f t="shared" si="10"/>
        <v>0.752</v>
      </c>
      <c r="S3" s="2">
        <f t="shared" si="11"/>
        <v>4.5510000000000002</v>
      </c>
      <c r="T3" s="2">
        <f t="shared" si="12"/>
        <v>2.1379999999999999</v>
      </c>
      <c r="U3" s="2">
        <f t="shared" si="13"/>
        <v>2.1320000000000001</v>
      </c>
      <c r="V3" s="2">
        <f t="shared" si="14"/>
        <v>1.39</v>
      </c>
      <c r="W3" s="2">
        <f t="shared" ref="W3:W66" si="29">ROUND(V3*145038,0)</f>
        <v>201603</v>
      </c>
      <c r="X3" s="2">
        <f t="shared" si="15"/>
        <v>1.6910000000000001</v>
      </c>
      <c r="Y3" s="2">
        <f t="shared" si="16"/>
        <v>245259</v>
      </c>
      <c r="Z3" s="2">
        <f t="shared" si="17"/>
        <v>8.4339999999999993</v>
      </c>
      <c r="AA3" s="2">
        <f t="shared" si="18"/>
        <v>3.5939999999999999</v>
      </c>
      <c r="AB3" s="2">
        <f t="shared" si="19"/>
        <v>1221</v>
      </c>
      <c r="AC3" s="2">
        <f t="shared" si="20"/>
        <v>519</v>
      </c>
      <c r="AD3" s="2">
        <f t="shared" si="21"/>
        <v>1589</v>
      </c>
      <c r="AE3" s="2">
        <f t="shared" si="22"/>
        <v>887</v>
      </c>
      <c r="AF3" s="2">
        <f t="shared" si="23"/>
        <v>10.97</v>
      </c>
      <c r="AG3" s="2">
        <f t="shared" si="24"/>
        <v>6.13</v>
      </c>
      <c r="AH3" s="2">
        <f t="shared" si="25"/>
        <v>1376</v>
      </c>
      <c r="AI3" s="2">
        <f t="shared" si="26"/>
        <v>674</v>
      </c>
      <c r="AJ3" s="2">
        <f t="shared" si="27"/>
        <v>9.5039999999999996</v>
      </c>
      <c r="AK3" s="2">
        <f t="shared" si="28"/>
        <v>4.6639999999999997</v>
      </c>
    </row>
    <row r="4" spans="1:40" x14ac:dyDescent="0.25">
      <c r="A4" s="1">
        <v>1760</v>
      </c>
      <c r="B4" s="1">
        <f t="shared" si="0"/>
        <v>536</v>
      </c>
      <c r="C4" s="3">
        <v>704</v>
      </c>
      <c r="D4" s="13">
        <f t="shared" si="1"/>
        <v>4.8540000000000001</v>
      </c>
      <c r="E4" s="1">
        <v>1.85</v>
      </c>
      <c r="F4" s="1">
        <v>1850</v>
      </c>
      <c r="G4" s="4">
        <v>180.1919</v>
      </c>
      <c r="H4" s="4">
        <v>481.23790000000002</v>
      </c>
      <c r="I4" s="6">
        <v>0.39</v>
      </c>
      <c r="J4" s="5">
        <f t="shared" si="2"/>
        <v>1692</v>
      </c>
      <c r="K4" s="5">
        <f t="shared" si="3"/>
        <v>633</v>
      </c>
      <c r="L4" s="2">
        <f t="shared" si="4"/>
        <v>1410</v>
      </c>
      <c r="M4" s="2">
        <f t="shared" si="5"/>
        <v>9.7279999999999998</v>
      </c>
      <c r="N4" s="8">
        <f t="shared" si="6"/>
        <v>706</v>
      </c>
      <c r="O4" s="9">
        <f t="shared" si="7"/>
        <v>4.8739999999999997</v>
      </c>
      <c r="P4" s="9">
        <f t="shared" si="8"/>
        <v>0.499</v>
      </c>
      <c r="Q4" s="2">
        <f t="shared" si="9"/>
        <v>0.41899999999999998</v>
      </c>
      <c r="R4" s="2">
        <f t="shared" si="10"/>
        <v>0.74099999999999999</v>
      </c>
      <c r="S4" s="2">
        <f t="shared" si="11"/>
        <v>4.3079999999999998</v>
      </c>
      <c r="T4" s="2">
        <f t="shared" si="12"/>
        <v>2.1019999999999999</v>
      </c>
      <c r="U4" s="2">
        <f t="shared" si="13"/>
        <v>2.0960000000000001</v>
      </c>
      <c r="V4" s="2">
        <f t="shared" si="14"/>
        <v>1.3660000000000001</v>
      </c>
      <c r="W4" s="2">
        <f t="shared" si="29"/>
        <v>198122</v>
      </c>
      <c r="X4" s="2">
        <f t="shared" si="15"/>
        <v>1.657</v>
      </c>
      <c r="Y4" s="2">
        <f t="shared" si="16"/>
        <v>240327</v>
      </c>
      <c r="Z4" s="2">
        <f t="shared" si="17"/>
        <v>8.3689999999999998</v>
      </c>
      <c r="AA4" s="2">
        <f t="shared" si="18"/>
        <v>3.5150000000000001</v>
      </c>
      <c r="AB4" s="2">
        <f t="shared" si="19"/>
        <v>1213</v>
      </c>
      <c r="AC4" s="2">
        <f t="shared" si="20"/>
        <v>509</v>
      </c>
      <c r="AD4" s="2">
        <f t="shared" si="21"/>
        <v>1574</v>
      </c>
      <c r="AE4" s="2">
        <f t="shared" si="22"/>
        <v>870</v>
      </c>
      <c r="AF4" s="2">
        <f t="shared" si="23"/>
        <v>10.853999999999999</v>
      </c>
      <c r="AG4" s="2">
        <f t="shared" si="24"/>
        <v>6</v>
      </c>
      <c r="AH4" s="2">
        <f t="shared" si="25"/>
        <v>1364</v>
      </c>
      <c r="AI4" s="2">
        <f t="shared" si="26"/>
        <v>660</v>
      </c>
      <c r="AJ4" s="2">
        <f t="shared" si="27"/>
        <v>9.41</v>
      </c>
      <c r="AK4" s="2">
        <f t="shared" si="28"/>
        <v>4.556</v>
      </c>
    </row>
    <row r="5" spans="1:40" x14ac:dyDescent="0.25">
      <c r="A5" s="1">
        <v>1765</v>
      </c>
      <c r="B5" s="1">
        <f t="shared" si="0"/>
        <v>538</v>
      </c>
      <c r="C5" s="3">
        <v>706</v>
      </c>
      <c r="D5" s="13">
        <f t="shared" si="1"/>
        <v>4.8680000000000003</v>
      </c>
      <c r="E5" s="1">
        <v>1.86</v>
      </c>
      <c r="F5" s="1">
        <v>1860</v>
      </c>
      <c r="G5" s="4">
        <v>179.55099999999999</v>
      </c>
      <c r="H5" s="4">
        <v>482.39839999999998</v>
      </c>
      <c r="I5" s="6">
        <v>0.38</v>
      </c>
      <c r="J5" s="5">
        <f t="shared" si="2"/>
        <v>1698</v>
      </c>
      <c r="K5" s="5">
        <f t="shared" si="3"/>
        <v>632</v>
      </c>
      <c r="L5" s="2">
        <f t="shared" si="4"/>
        <v>1421</v>
      </c>
      <c r="M5" s="2">
        <f t="shared" si="5"/>
        <v>9.8170000000000002</v>
      </c>
      <c r="N5" s="8">
        <f t="shared" si="6"/>
        <v>715</v>
      </c>
      <c r="O5" s="9">
        <f t="shared" si="7"/>
        <v>4.9489999999999998</v>
      </c>
      <c r="P5" s="9">
        <f t="shared" si="8"/>
        <v>0.497</v>
      </c>
      <c r="Q5" s="2">
        <f t="shared" si="9"/>
        <v>0.42</v>
      </c>
      <c r="R5" s="2">
        <f t="shared" si="10"/>
        <v>0.74299999999999999</v>
      </c>
      <c r="S5" s="2">
        <f t="shared" si="11"/>
        <v>4.3719999999999999</v>
      </c>
      <c r="T5" s="2">
        <f t="shared" si="12"/>
        <v>2.11</v>
      </c>
      <c r="U5" s="2">
        <f t="shared" si="13"/>
        <v>2.101</v>
      </c>
      <c r="V5" s="2">
        <f t="shared" si="14"/>
        <v>1.3720000000000001</v>
      </c>
      <c r="W5" s="2">
        <f t="shared" si="29"/>
        <v>198992</v>
      </c>
      <c r="X5" s="2">
        <f t="shared" si="15"/>
        <v>1.6659999999999999</v>
      </c>
      <c r="Y5" s="2">
        <f t="shared" si="16"/>
        <v>241633</v>
      </c>
      <c r="Z5" s="2">
        <f t="shared" si="17"/>
        <v>8.452</v>
      </c>
      <c r="AA5" s="2">
        <f t="shared" si="18"/>
        <v>3.5840000000000001</v>
      </c>
      <c r="AB5" s="2">
        <f t="shared" si="19"/>
        <v>1224</v>
      </c>
      <c r="AC5" s="2">
        <f t="shared" si="20"/>
        <v>518</v>
      </c>
      <c r="AD5" s="2">
        <f t="shared" si="21"/>
        <v>1586</v>
      </c>
      <c r="AE5" s="2">
        <f t="shared" si="22"/>
        <v>880</v>
      </c>
      <c r="AF5" s="2">
        <f t="shared" si="23"/>
        <v>10.951000000000001</v>
      </c>
      <c r="AG5" s="2">
        <f t="shared" si="24"/>
        <v>6.0830000000000002</v>
      </c>
      <c r="AH5" s="2">
        <f t="shared" si="25"/>
        <v>1376</v>
      </c>
      <c r="AI5" s="2">
        <f t="shared" si="26"/>
        <v>670</v>
      </c>
      <c r="AJ5" s="2">
        <f t="shared" si="27"/>
        <v>9.5009999999999994</v>
      </c>
      <c r="AK5" s="2">
        <f t="shared" si="28"/>
        <v>4.633</v>
      </c>
    </row>
    <row r="6" spans="1:40" x14ac:dyDescent="0.25">
      <c r="A6" s="1">
        <v>1770</v>
      </c>
      <c r="B6" s="1">
        <f t="shared" si="0"/>
        <v>539</v>
      </c>
      <c r="C6" s="3">
        <v>708</v>
      </c>
      <c r="D6" s="13">
        <f t="shared" si="1"/>
        <v>4.8810000000000002</v>
      </c>
      <c r="E6" s="1">
        <v>1.87</v>
      </c>
      <c r="F6" s="1">
        <v>1870</v>
      </c>
      <c r="G6" s="4">
        <v>177.19329999999999</v>
      </c>
      <c r="H6" s="4">
        <v>472.72730000000001</v>
      </c>
      <c r="I6" s="6">
        <v>0.37</v>
      </c>
      <c r="J6" s="5">
        <f t="shared" si="2"/>
        <v>1720</v>
      </c>
      <c r="K6" s="5">
        <f t="shared" si="3"/>
        <v>645</v>
      </c>
      <c r="L6" s="2">
        <f t="shared" si="4"/>
        <v>1433</v>
      </c>
      <c r="M6" s="2">
        <f t="shared" si="5"/>
        <v>9.8879999999999999</v>
      </c>
      <c r="N6" s="8">
        <f t="shared" si="6"/>
        <v>725</v>
      </c>
      <c r="O6" s="9">
        <f t="shared" si="7"/>
        <v>5.0069999999999997</v>
      </c>
      <c r="P6" s="9">
        <f t="shared" si="8"/>
        <v>0.49399999999999999</v>
      </c>
      <c r="Q6" s="2">
        <f t="shared" si="9"/>
        <v>0.41799999999999998</v>
      </c>
      <c r="R6" s="2">
        <f t="shared" si="10"/>
        <v>0.77800000000000002</v>
      </c>
      <c r="S6" s="2">
        <f t="shared" si="11"/>
        <v>4.4950000000000001</v>
      </c>
      <c r="T6" s="2">
        <f t="shared" si="12"/>
        <v>2.2069999999999999</v>
      </c>
      <c r="U6" s="2">
        <f t="shared" si="13"/>
        <v>2.2109999999999999</v>
      </c>
      <c r="V6" s="2">
        <f t="shared" si="14"/>
        <v>1.4350000000000001</v>
      </c>
      <c r="W6" s="2">
        <f t="shared" si="29"/>
        <v>208130</v>
      </c>
      <c r="X6" s="2">
        <f t="shared" si="15"/>
        <v>1.7390000000000001</v>
      </c>
      <c r="Y6" s="2">
        <f t="shared" si="16"/>
        <v>252221</v>
      </c>
      <c r="Z6" s="2">
        <f t="shared" si="17"/>
        <v>8.4770000000000003</v>
      </c>
      <c r="AA6" s="2">
        <f t="shared" si="18"/>
        <v>3.5960000000000001</v>
      </c>
      <c r="AB6" s="2">
        <f t="shared" si="19"/>
        <v>1229</v>
      </c>
      <c r="AC6" s="2">
        <f t="shared" si="20"/>
        <v>521</v>
      </c>
      <c r="AD6" s="2">
        <f t="shared" si="21"/>
        <v>1607</v>
      </c>
      <c r="AE6" s="2">
        <f t="shared" si="22"/>
        <v>899</v>
      </c>
      <c r="AF6" s="2">
        <f t="shared" si="23"/>
        <v>11.085000000000001</v>
      </c>
      <c r="AG6" s="2">
        <f t="shared" si="24"/>
        <v>6.2039999999999997</v>
      </c>
      <c r="AH6" s="2">
        <f t="shared" si="25"/>
        <v>1387</v>
      </c>
      <c r="AI6" s="2">
        <f t="shared" si="26"/>
        <v>679</v>
      </c>
      <c r="AJ6" s="2">
        <f t="shared" si="27"/>
        <v>9.5670000000000002</v>
      </c>
      <c r="AK6" s="2">
        <f t="shared" si="28"/>
        <v>4.6859999999999999</v>
      </c>
    </row>
    <row r="7" spans="1:40" x14ac:dyDescent="0.25">
      <c r="A7" s="1">
        <v>1775</v>
      </c>
      <c r="B7" s="1">
        <f t="shared" si="0"/>
        <v>541</v>
      </c>
      <c r="C7" s="3">
        <v>710</v>
      </c>
      <c r="D7" s="13">
        <f t="shared" si="1"/>
        <v>4.8949999999999996</v>
      </c>
      <c r="E7" s="1">
        <v>1.83</v>
      </c>
      <c r="F7" s="1">
        <v>1830</v>
      </c>
      <c r="G7" s="4">
        <v>167.976</v>
      </c>
      <c r="H7" s="4">
        <v>473.30759999999998</v>
      </c>
      <c r="I7" s="6">
        <v>0.4</v>
      </c>
      <c r="J7" s="5">
        <f t="shared" si="2"/>
        <v>1815</v>
      </c>
      <c r="K7" s="5">
        <f t="shared" si="3"/>
        <v>644</v>
      </c>
      <c r="L7" s="2">
        <f t="shared" si="4"/>
        <v>1406</v>
      </c>
      <c r="M7" s="2">
        <f t="shared" si="5"/>
        <v>9.7119999999999997</v>
      </c>
      <c r="N7" s="8">
        <f t="shared" si="6"/>
        <v>696</v>
      </c>
      <c r="O7" s="9">
        <f t="shared" si="7"/>
        <v>4.8170000000000002</v>
      </c>
      <c r="P7" s="9">
        <f t="shared" si="8"/>
        <v>0.505</v>
      </c>
      <c r="Q7" s="2">
        <f t="shared" si="9"/>
        <v>0.42799999999999999</v>
      </c>
      <c r="R7" s="2">
        <f t="shared" si="10"/>
        <v>0.75900000000000001</v>
      </c>
      <c r="S7" s="2">
        <f t="shared" si="11"/>
        <v>5.016</v>
      </c>
      <c r="T7" s="2">
        <f t="shared" si="12"/>
        <v>2.1680000000000001</v>
      </c>
      <c r="U7" s="2">
        <f t="shared" si="13"/>
        <v>2.1669999999999998</v>
      </c>
      <c r="V7" s="2">
        <f t="shared" si="14"/>
        <v>1.409</v>
      </c>
      <c r="W7" s="2">
        <f t="shared" si="29"/>
        <v>204359</v>
      </c>
      <c r="X7" s="2">
        <f t="shared" si="15"/>
        <v>1.7250000000000001</v>
      </c>
      <c r="Y7" s="2">
        <f t="shared" si="16"/>
        <v>250190</v>
      </c>
      <c r="Z7" s="2">
        <f t="shared" si="17"/>
        <v>8.4990000000000006</v>
      </c>
      <c r="AA7" s="2">
        <f t="shared" si="18"/>
        <v>3.6040000000000001</v>
      </c>
      <c r="AB7" s="2">
        <f t="shared" si="19"/>
        <v>1231</v>
      </c>
      <c r="AC7" s="2">
        <f t="shared" si="20"/>
        <v>521</v>
      </c>
      <c r="AD7" s="2">
        <f t="shared" si="21"/>
        <v>1606</v>
      </c>
      <c r="AE7" s="2">
        <f t="shared" si="22"/>
        <v>896</v>
      </c>
      <c r="AF7" s="2">
        <f t="shared" si="23"/>
        <v>11.087</v>
      </c>
      <c r="AG7" s="2">
        <f t="shared" si="24"/>
        <v>6.1920000000000002</v>
      </c>
      <c r="AH7" s="2">
        <f t="shared" si="25"/>
        <v>1391</v>
      </c>
      <c r="AI7" s="2">
        <f t="shared" si="26"/>
        <v>681</v>
      </c>
      <c r="AJ7" s="2">
        <f t="shared" si="27"/>
        <v>9.6069999999999993</v>
      </c>
      <c r="AK7" s="2">
        <f t="shared" si="28"/>
        <v>4.7119999999999997</v>
      </c>
    </row>
    <row r="8" spans="1:40" x14ac:dyDescent="0.25">
      <c r="A8" s="1">
        <v>1780</v>
      </c>
      <c r="B8" s="1">
        <f t="shared" si="0"/>
        <v>543</v>
      </c>
      <c r="C8" s="3">
        <v>712</v>
      </c>
      <c r="D8" s="13">
        <f t="shared" si="1"/>
        <v>4.9089999999999998</v>
      </c>
      <c r="E8" s="1">
        <v>1.86</v>
      </c>
      <c r="F8" s="1">
        <v>1860</v>
      </c>
      <c r="G8" s="4">
        <v>170.4306</v>
      </c>
      <c r="H8" s="4">
        <v>481.23790000000002</v>
      </c>
      <c r="I8" s="6">
        <v>0.38</v>
      </c>
      <c r="J8" s="5">
        <f t="shared" si="2"/>
        <v>1788</v>
      </c>
      <c r="K8" s="5">
        <f t="shared" si="3"/>
        <v>633</v>
      </c>
      <c r="L8" s="2">
        <f t="shared" si="4"/>
        <v>1434</v>
      </c>
      <c r="M8" s="2">
        <f t="shared" si="5"/>
        <v>9.9079999999999995</v>
      </c>
      <c r="N8" s="8">
        <f t="shared" si="6"/>
        <v>722</v>
      </c>
      <c r="O8" s="9">
        <f t="shared" si="7"/>
        <v>4.9989999999999997</v>
      </c>
      <c r="P8" s="9">
        <f t="shared" si="8"/>
        <v>0.497</v>
      </c>
      <c r="Q8" s="2">
        <f t="shared" si="9"/>
        <v>0.42799999999999999</v>
      </c>
      <c r="R8" s="2">
        <f t="shared" si="10"/>
        <v>0.745</v>
      </c>
      <c r="S8" s="2">
        <f t="shared" si="11"/>
        <v>4.9530000000000003</v>
      </c>
      <c r="T8" s="2">
        <f t="shared" si="12"/>
        <v>2.1280000000000001</v>
      </c>
      <c r="U8" s="2">
        <f t="shared" si="13"/>
        <v>2.1379999999999999</v>
      </c>
      <c r="V8" s="2">
        <f t="shared" si="14"/>
        <v>1.383</v>
      </c>
      <c r="W8" s="2">
        <f t="shared" si="29"/>
        <v>200588</v>
      </c>
      <c r="X8" s="2">
        <f t="shared" si="15"/>
        <v>1.6930000000000001</v>
      </c>
      <c r="Y8" s="2">
        <f t="shared" si="16"/>
        <v>245549</v>
      </c>
      <c r="Z8" s="2">
        <f t="shared" si="17"/>
        <v>8.65</v>
      </c>
      <c r="AA8" s="2">
        <f t="shared" si="18"/>
        <v>3.7410000000000001</v>
      </c>
      <c r="AB8" s="2">
        <f t="shared" si="19"/>
        <v>1252</v>
      </c>
      <c r="AC8" s="2">
        <f t="shared" si="20"/>
        <v>540</v>
      </c>
      <c r="AD8" s="2">
        <f t="shared" si="21"/>
        <v>1621</v>
      </c>
      <c r="AE8" s="2">
        <f t="shared" si="22"/>
        <v>909</v>
      </c>
      <c r="AF8" s="2">
        <f t="shared" si="23"/>
        <v>11.189</v>
      </c>
      <c r="AG8" s="2">
        <f t="shared" si="24"/>
        <v>6.28</v>
      </c>
      <c r="AH8" s="2">
        <f t="shared" si="25"/>
        <v>1410</v>
      </c>
      <c r="AI8" s="2">
        <f t="shared" si="26"/>
        <v>698</v>
      </c>
      <c r="AJ8" s="2">
        <f t="shared" si="27"/>
        <v>9.7370000000000001</v>
      </c>
      <c r="AK8" s="2">
        <f t="shared" si="28"/>
        <v>4.8280000000000003</v>
      </c>
    </row>
    <row r="9" spans="1:40" x14ac:dyDescent="0.25">
      <c r="A9" s="1">
        <v>1785</v>
      </c>
      <c r="B9" s="1">
        <f t="shared" si="0"/>
        <v>544</v>
      </c>
      <c r="C9" s="3">
        <v>714</v>
      </c>
      <c r="D9" s="13">
        <f t="shared" si="1"/>
        <v>4.923</v>
      </c>
      <c r="E9" s="1">
        <v>1.77</v>
      </c>
      <c r="F9" s="1">
        <v>1770</v>
      </c>
      <c r="G9" s="4">
        <v>188.31890000000001</v>
      </c>
      <c r="H9" s="4">
        <v>469.24560000000002</v>
      </c>
      <c r="I9" s="6">
        <v>0.39</v>
      </c>
      <c r="J9" s="5">
        <f t="shared" si="2"/>
        <v>1619</v>
      </c>
      <c r="K9" s="5">
        <f t="shared" si="3"/>
        <v>650</v>
      </c>
      <c r="L9" s="2">
        <f t="shared" si="4"/>
        <v>1368</v>
      </c>
      <c r="M9" s="2">
        <f t="shared" si="5"/>
        <v>9.4459999999999997</v>
      </c>
      <c r="N9" s="8">
        <f t="shared" si="6"/>
        <v>654</v>
      </c>
      <c r="O9" s="9">
        <f t="shared" si="7"/>
        <v>4.5229999999999997</v>
      </c>
      <c r="P9" s="9">
        <f t="shared" si="8"/>
        <v>0.52200000000000002</v>
      </c>
      <c r="Q9" s="2">
        <f t="shared" si="9"/>
        <v>0.40400000000000003</v>
      </c>
      <c r="R9" s="2">
        <f t="shared" si="10"/>
        <v>0.748</v>
      </c>
      <c r="S9" s="2">
        <f t="shared" si="11"/>
        <v>3.6419999999999999</v>
      </c>
      <c r="T9" s="2">
        <f t="shared" si="12"/>
        <v>2.1</v>
      </c>
      <c r="U9" s="2">
        <f t="shared" si="13"/>
        <v>2.0979999999999999</v>
      </c>
      <c r="V9" s="2">
        <f t="shared" si="14"/>
        <v>1.365</v>
      </c>
      <c r="W9" s="2">
        <f t="shared" si="29"/>
        <v>197977</v>
      </c>
      <c r="X9" s="2">
        <f t="shared" si="15"/>
        <v>1.631</v>
      </c>
      <c r="Y9" s="2">
        <f t="shared" si="16"/>
        <v>236556</v>
      </c>
      <c r="Z9" s="2">
        <f t="shared" si="17"/>
        <v>7.9889999999999999</v>
      </c>
      <c r="AA9" s="2">
        <f t="shared" si="18"/>
        <v>3.0659999999999998</v>
      </c>
      <c r="AB9" s="2">
        <f t="shared" si="19"/>
        <v>1157</v>
      </c>
      <c r="AC9" s="2">
        <f t="shared" si="20"/>
        <v>443</v>
      </c>
      <c r="AD9" s="2">
        <f t="shared" si="21"/>
        <v>1512</v>
      </c>
      <c r="AE9" s="2">
        <f t="shared" si="22"/>
        <v>798</v>
      </c>
      <c r="AF9" s="2">
        <f t="shared" si="23"/>
        <v>10.436</v>
      </c>
      <c r="AG9" s="2">
        <f t="shared" si="24"/>
        <v>5.5129999999999999</v>
      </c>
      <c r="AH9" s="2">
        <f t="shared" si="25"/>
        <v>1301</v>
      </c>
      <c r="AI9" s="2">
        <f t="shared" si="26"/>
        <v>587</v>
      </c>
      <c r="AJ9" s="2">
        <f t="shared" si="27"/>
        <v>8.9770000000000003</v>
      </c>
      <c r="AK9" s="2">
        <f t="shared" si="28"/>
        <v>4.0540000000000003</v>
      </c>
    </row>
    <row r="10" spans="1:40" x14ac:dyDescent="0.25">
      <c r="A10" s="1">
        <v>1790</v>
      </c>
      <c r="B10" s="1">
        <f t="shared" si="0"/>
        <v>546</v>
      </c>
      <c r="C10" s="3">
        <v>716</v>
      </c>
      <c r="D10" s="13">
        <f t="shared" si="1"/>
        <v>4.9370000000000003</v>
      </c>
      <c r="E10" s="1">
        <v>1.88</v>
      </c>
      <c r="F10" s="1">
        <v>1880</v>
      </c>
      <c r="G10" s="4">
        <v>160.58940000000001</v>
      </c>
      <c r="H10" s="4">
        <v>455.51260000000002</v>
      </c>
      <c r="I10" s="6">
        <v>0.37</v>
      </c>
      <c r="J10" s="5">
        <f t="shared" si="2"/>
        <v>1898</v>
      </c>
      <c r="K10" s="5">
        <f t="shared" si="3"/>
        <v>669</v>
      </c>
      <c r="L10" s="2">
        <f t="shared" si="4"/>
        <v>1457</v>
      </c>
      <c r="M10" s="2">
        <f t="shared" si="5"/>
        <v>10.07</v>
      </c>
      <c r="N10" s="8">
        <f t="shared" si="6"/>
        <v>741</v>
      </c>
      <c r="O10" s="9">
        <f t="shared" si="7"/>
        <v>5.133</v>
      </c>
      <c r="P10" s="9">
        <f t="shared" si="8"/>
        <v>0.49099999999999999</v>
      </c>
      <c r="Q10" s="2">
        <f t="shared" si="9"/>
        <v>0.42899999999999999</v>
      </c>
      <c r="R10" s="2">
        <f t="shared" si="10"/>
        <v>0.84099999999999997</v>
      </c>
      <c r="S10" s="2">
        <f t="shared" si="11"/>
        <v>5.6509999999999998</v>
      </c>
      <c r="T10" s="2">
        <f t="shared" si="12"/>
        <v>2.4039999999999999</v>
      </c>
      <c r="U10" s="2">
        <f t="shared" si="13"/>
        <v>2.407</v>
      </c>
      <c r="V10" s="2">
        <f t="shared" si="14"/>
        <v>1.5629999999999999</v>
      </c>
      <c r="W10" s="2">
        <f t="shared" si="29"/>
        <v>226694</v>
      </c>
      <c r="X10" s="2">
        <f t="shared" si="15"/>
        <v>1.9159999999999999</v>
      </c>
      <c r="Y10" s="2">
        <f t="shared" si="16"/>
        <v>277892</v>
      </c>
      <c r="Z10" s="2">
        <f t="shared" si="17"/>
        <v>8.7929999999999993</v>
      </c>
      <c r="AA10" s="2">
        <f t="shared" si="18"/>
        <v>3.8559999999999999</v>
      </c>
      <c r="AB10" s="2">
        <f t="shared" si="19"/>
        <v>1273</v>
      </c>
      <c r="AC10" s="2">
        <f t="shared" si="20"/>
        <v>557</v>
      </c>
      <c r="AD10" s="2">
        <f t="shared" si="21"/>
        <v>1689</v>
      </c>
      <c r="AE10" s="2">
        <f t="shared" si="22"/>
        <v>973</v>
      </c>
      <c r="AF10" s="2">
        <f t="shared" si="23"/>
        <v>11.667</v>
      </c>
      <c r="AG10" s="2">
        <f t="shared" si="24"/>
        <v>6.73</v>
      </c>
      <c r="AH10" s="2">
        <f t="shared" si="25"/>
        <v>1452</v>
      </c>
      <c r="AI10" s="2">
        <f t="shared" si="26"/>
        <v>736</v>
      </c>
      <c r="AJ10" s="2">
        <f t="shared" si="27"/>
        <v>10.026</v>
      </c>
      <c r="AK10" s="2">
        <f t="shared" si="28"/>
        <v>5.0890000000000004</v>
      </c>
    </row>
    <row r="11" spans="1:40" x14ac:dyDescent="0.25">
      <c r="A11" s="1">
        <v>1795</v>
      </c>
      <c r="B11" s="1">
        <f t="shared" si="0"/>
        <v>547</v>
      </c>
      <c r="C11" s="3">
        <v>718</v>
      </c>
      <c r="D11" s="13">
        <f t="shared" si="1"/>
        <v>4.95</v>
      </c>
      <c r="E11" s="1">
        <v>1.86</v>
      </c>
      <c r="F11" s="1">
        <v>1860</v>
      </c>
      <c r="G11" s="4">
        <v>152.62129999999999</v>
      </c>
      <c r="H11" s="4">
        <v>475.82209999999998</v>
      </c>
      <c r="I11" s="6">
        <v>0.38</v>
      </c>
      <c r="J11" s="5">
        <f t="shared" si="2"/>
        <v>1997</v>
      </c>
      <c r="K11" s="5">
        <f t="shared" si="3"/>
        <v>641</v>
      </c>
      <c r="L11" s="2">
        <f t="shared" si="4"/>
        <v>1446</v>
      </c>
      <c r="M11" s="2">
        <f t="shared" si="5"/>
        <v>9.9809999999999999</v>
      </c>
      <c r="N11" s="8">
        <f t="shared" si="6"/>
        <v>728</v>
      </c>
      <c r="O11" s="9">
        <f t="shared" si="7"/>
        <v>5.0309999999999997</v>
      </c>
      <c r="P11" s="9">
        <f t="shared" si="8"/>
        <v>0.497</v>
      </c>
      <c r="Q11" s="2">
        <f t="shared" si="9"/>
        <v>0.443</v>
      </c>
      <c r="R11" s="2">
        <f t="shared" si="10"/>
        <v>0.76400000000000001</v>
      </c>
      <c r="S11" s="2">
        <f t="shared" si="11"/>
        <v>6.399</v>
      </c>
      <c r="T11" s="2">
        <f t="shared" si="12"/>
        <v>2.2040000000000002</v>
      </c>
      <c r="U11" s="2">
        <f t="shared" si="13"/>
        <v>2.1909999999999998</v>
      </c>
      <c r="V11" s="2">
        <f t="shared" si="14"/>
        <v>1.4330000000000001</v>
      </c>
      <c r="W11" s="2">
        <f t="shared" si="29"/>
        <v>207839</v>
      </c>
      <c r="X11" s="2">
        <f t="shared" si="15"/>
        <v>1.7829999999999999</v>
      </c>
      <c r="Y11" s="2">
        <f t="shared" si="16"/>
        <v>258602</v>
      </c>
      <c r="Z11" s="2">
        <f t="shared" si="17"/>
        <v>8.9510000000000005</v>
      </c>
      <c r="AA11" s="2">
        <f t="shared" si="18"/>
        <v>4.0010000000000003</v>
      </c>
      <c r="AB11" s="2">
        <f t="shared" si="19"/>
        <v>1297</v>
      </c>
      <c r="AC11" s="2">
        <f t="shared" si="20"/>
        <v>579</v>
      </c>
      <c r="AD11" s="2">
        <f t="shared" si="21"/>
        <v>1685</v>
      </c>
      <c r="AE11" s="2">
        <f t="shared" si="22"/>
        <v>967</v>
      </c>
      <c r="AF11" s="2">
        <f t="shared" si="23"/>
        <v>11.625999999999999</v>
      </c>
      <c r="AG11" s="2">
        <f t="shared" si="24"/>
        <v>6.6760000000000002</v>
      </c>
      <c r="AH11" s="2">
        <f t="shared" si="25"/>
        <v>1469</v>
      </c>
      <c r="AI11" s="2">
        <f t="shared" si="26"/>
        <v>751</v>
      </c>
      <c r="AJ11" s="2">
        <f t="shared" si="27"/>
        <v>10.135999999999999</v>
      </c>
      <c r="AK11" s="2">
        <f t="shared" si="28"/>
        <v>5.1859999999999999</v>
      </c>
    </row>
    <row r="12" spans="1:40" x14ac:dyDescent="0.25">
      <c r="A12" s="1">
        <v>1800</v>
      </c>
      <c r="B12" s="1">
        <f t="shared" si="0"/>
        <v>549</v>
      </c>
      <c r="C12" s="3">
        <v>720</v>
      </c>
      <c r="D12" s="13">
        <f t="shared" si="1"/>
        <v>4.9640000000000004</v>
      </c>
      <c r="E12" s="1">
        <v>1.77</v>
      </c>
      <c r="F12" s="1">
        <v>1770</v>
      </c>
      <c r="G12" s="4">
        <v>176.15950000000001</v>
      </c>
      <c r="H12" s="4">
        <v>494.971</v>
      </c>
      <c r="I12" s="6">
        <v>0.39</v>
      </c>
      <c r="J12" s="5">
        <f t="shared" si="2"/>
        <v>1730</v>
      </c>
      <c r="K12" s="5">
        <f t="shared" si="3"/>
        <v>616</v>
      </c>
      <c r="L12" s="2">
        <f t="shared" si="4"/>
        <v>1380</v>
      </c>
      <c r="M12" s="2">
        <f t="shared" si="5"/>
        <v>9.5329999999999995</v>
      </c>
      <c r="N12" s="8">
        <f t="shared" si="6"/>
        <v>660</v>
      </c>
      <c r="O12" s="9">
        <f t="shared" si="7"/>
        <v>4.569</v>
      </c>
      <c r="P12" s="9">
        <f t="shared" si="8"/>
        <v>0.52200000000000002</v>
      </c>
      <c r="Q12" s="2">
        <f t="shared" si="9"/>
        <v>0.42699999999999999</v>
      </c>
      <c r="R12" s="2">
        <f t="shared" si="10"/>
        <v>0.67200000000000004</v>
      </c>
      <c r="S12" s="2">
        <f t="shared" si="11"/>
        <v>4.4020000000000001</v>
      </c>
      <c r="T12" s="2">
        <f t="shared" si="12"/>
        <v>1.9179999999999999</v>
      </c>
      <c r="U12" s="2">
        <f t="shared" si="13"/>
        <v>1.9259999999999999</v>
      </c>
      <c r="V12" s="2">
        <f t="shared" si="14"/>
        <v>1.2470000000000001</v>
      </c>
      <c r="W12" s="2">
        <f t="shared" si="29"/>
        <v>180862</v>
      </c>
      <c r="X12" s="2">
        <f t="shared" si="15"/>
        <v>1.5249999999999999</v>
      </c>
      <c r="Y12" s="2">
        <f t="shared" si="16"/>
        <v>221182</v>
      </c>
      <c r="Z12" s="2">
        <f t="shared" si="17"/>
        <v>8.3689999999999998</v>
      </c>
      <c r="AA12" s="2">
        <f t="shared" si="18"/>
        <v>3.4049999999999998</v>
      </c>
      <c r="AB12" s="2">
        <f t="shared" si="19"/>
        <v>1212</v>
      </c>
      <c r="AC12" s="2">
        <f t="shared" si="20"/>
        <v>492</v>
      </c>
      <c r="AD12" s="2">
        <f t="shared" si="21"/>
        <v>1544</v>
      </c>
      <c r="AE12" s="2">
        <f t="shared" si="22"/>
        <v>824</v>
      </c>
      <c r="AF12" s="2">
        <f t="shared" si="23"/>
        <v>10.656000000000001</v>
      </c>
      <c r="AG12" s="2">
        <f t="shared" si="24"/>
        <v>5.6920000000000002</v>
      </c>
      <c r="AH12" s="2">
        <f t="shared" si="25"/>
        <v>1354</v>
      </c>
      <c r="AI12" s="2">
        <f t="shared" si="26"/>
        <v>634</v>
      </c>
      <c r="AJ12" s="2">
        <f t="shared" si="27"/>
        <v>9.3460000000000001</v>
      </c>
      <c r="AK12" s="2">
        <f t="shared" si="28"/>
        <v>4.3819999999999997</v>
      </c>
    </row>
    <row r="13" spans="1:40" x14ac:dyDescent="0.25">
      <c r="A13" s="1">
        <v>1805</v>
      </c>
      <c r="B13" s="1">
        <f t="shared" si="0"/>
        <v>550</v>
      </c>
      <c r="C13" s="3">
        <v>722</v>
      </c>
      <c r="D13" s="13">
        <f t="shared" si="1"/>
        <v>4.9779999999999998</v>
      </c>
      <c r="E13" s="1">
        <v>1.66</v>
      </c>
      <c r="F13" s="1">
        <v>1660</v>
      </c>
      <c r="G13" s="4">
        <v>194.90700000000001</v>
      </c>
      <c r="H13" s="4">
        <v>498.64600000000002</v>
      </c>
      <c r="I13" s="6">
        <v>0.47</v>
      </c>
      <c r="J13" s="5">
        <f t="shared" si="2"/>
        <v>1564</v>
      </c>
      <c r="K13" s="5">
        <f t="shared" si="3"/>
        <v>611</v>
      </c>
      <c r="L13" s="2">
        <f t="shared" si="4"/>
        <v>1297</v>
      </c>
      <c r="M13" s="2">
        <f t="shared" si="5"/>
        <v>8.9570000000000007</v>
      </c>
      <c r="N13" s="8">
        <f t="shared" si="6"/>
        <v>575</v>
      </c>
      <c r="O13" s="9">
        <f t="shared" si="7"/>
        <v>3.9790000000000001</v>
      </c>
      <c r="P13" s="9">
        <f t="shared" si="8"/>
        <v>0.55700000000000005</v>
      </c>
      <c r="Q13" s="2">
        <f t="shared" si="9"/>
        <v>0.41</v>
      </c>
      <c r="R13" s="2">
        <f t="shared" si="10"/>
        <v>0.62</v>
      </c>
      <c r="S13" s="2">
        <f t="shared" si="11"/>
        <v>3.234</v>
      </c>
      <c r="T13" s="2">
        <f t="shared" si="12"/>
        <v>1.748</v>
      </c>
      <c r="U13" s="2">
        <f t="shared" si="13"/>
        <v>1.7470000000000001</v>
      </c>
      <c r="V13" s="2">
        <f t="shared" si="14"/>
        <v>1.1359999999999999</v>
      </c>
      <c r="W13" s="2">
        <f t="shared" si="29"/>
        <v>164763</v>
      </c>
      <c r="X13" s="2">
        <f t="shared" si="15"/>
        <v>1.3660000000000001</v>
      </c>
      <c r="Y13" s="2">
        <f t="shared" si="16"/>
        <v>198121</v>
      </c>
      <c r="Z13" s="2">
        <f t="shared" si="17"/>
        <v>7.7430000000000003</v>
      </c>
      <c r="AA13" s="2">
        <f t="shared" si="18"/>
        <v>2.7650000000000001</v>
      </c>
      <c r="AB13" s="2">
        <f t="shared" si="19"/>
        <v>1122</v>
      </c>
      <c r="AC13" s="2">
        <f t="shared" si="20"/>
        <v>400</v>
      </c>
      <c r="AD13" s="2">
        <f t="shared" si="21"/>
        <v>1419</v>
      </c>
      <c r="AE13" s="2">
        <f t="shared" si="22"/>
        <v>697</v>
      </c>
      <c r="AF13" s="2">
        <f t="shared" si="23"/>
        <v>9.7910000000000004</v>
      </c>
      <c r="AG13" s="2">
        <f t="shared" si="24"/>
        <v>4.8129999999999997</v>
      </c>
      <c r="AH13" s="2">
        <f t="shared" si="25"/>
        <v>1243</v>
      </c>
      <c r="AI13" s="2">
        <f t="shared" si="26"/>
        <v>521</v>
      </c>
      <c r="AJ13" s="2">
        <f t="shared" si="27"/>
        <v>8.5830000000000002</v>
      </c>
      <c r="AK13" s="2">
        <f t="shared" si="28"/>
        <v>3.605</v>
      </c>
    </row>
    <row r="14" spans="1:40" x14ac:dyDescent="0.25">
      <c r="A14" s="1">
        <v>1810</v>
      </c>
      <c r="B14" s="1">
        <f t="shared" si="0"/>
        <v>552</v>
      </c>
      <c r="C14" s="3">
        <v>724</v>
      </c>
      <c r="D14" s="13">
        <f t="shared" si="1"/>
        <v>4.992</v>
      </c>
      <c r="E14" s="1">
        <v>1.62</v>
      </c>
      <c r="F14" s="1">
        <v>1620</v>
      </c>
      <c r="G14" s="4">
        <v>188.13759999999999</v>
      </c>
      <c r="H14" s="4">
        <v>458.41390000000001</v>
      </c>
      <c r="I14" s="6">
        <v>0.5</v>
      </c>
      <c r="J14" s="5">
        <f t="shared" si="2"/>
        <v>1620</v>
      </c>
      <c r="K14" s="5">
        <f t="shared" si="3"/>
        <v>665</v>
      </c>
      <c r="L14" s="2">
        <f t="shared" si="4"/>
        <v>1270</v>
      </c>
      <c r="M14" s="2">
        <f t="shared" si="5"/>
        <v>8.7720000000000002</v>
      </c>
      <c r="N14" s="8">
        <f t="shared" si="6"/>
        <v>546</v>
      </c>
      <c r="O14" s="9">
        <f t="shared" si="7"/>
        <v>3.78</v>
      </c>
      <c r="P14" s="9">
        <f t="shared" si="8"/>
        <v>0.56999999999999995</v>
      </c>
      <c r="Q14" s="2">
        <f t="shared" si="9"/>
        <v>0.39900000000000002</v>
      </c>
      <c r="R14" s="2">
        <f t="shared" si="10"/>
        <v>0.71599999999999997</v>
      </c>
      <c r="S14" s="2">
        <f t="shared" si="11"/>
        <v>3.2959999999999998</v>
      </c>
      <c r="T14" s="2">
        <f t="shared" si="12"/>
        <v>2.0030000000000001</v>
      </c>
      <c r="U14" s="2">
        <f t="shared" si="13"/>
        <v>1.9990000000000001</v>
      </c>
      <c r="V14" s="2">
        <f t="shared" si="14"/>
        <v>1.302</v>
      </c>
      <c r="W14" s="2">
        <f t="shared" si="29"/>
        <v>188839</v>
      </c>
      <c r="X14" s="2">
        <f t="shared" si="15"/>
        <v>1.5489999999999999</v>
      </c>
      <c r="Y14" s="2">
        <f t="shared" si="16"/>
        <v>224663</v>
      </c>
      <c r="Z14" s="2">
        <f t="shared" si="17"/>
        <v>7.5019999999999998</v>
      </c>
      <c r="AA14" s="2">
        <f t="shared" si="18"/>
        <v>2.5099999999999998</v>
      </c>
      <c r="AB14" s="2">
        <f t="shared" si="19"/>
        <v>1086</v>
      </c>
      <c r="AC14" s="2">
        <f t="shared" si="20"/>
        <v>362</v>
      </c>
      <c r="AD14" s="2">
        <f t="shared" si="21"/>
        <v>1423</v>
      </c>
      <c r="AE14" s="2">
        <f t="shared" si="22"/>
        <v>699</v>
      </c>
      <c r="AF14" s="2">
        <f t="shared" si="23"/>
        <v>9.8239999999999998</v>
      </c>
      <c r="AG14" s="2">
        <f t="shared" si="24"/>
        <v>4.8319999999999999</v>
      </c>
      <c r="AH14" s="2">
        <f t="shared" si="25"/>
        <v>1221</v>
      </c>
      <c r="AI14" s="2">
        <f t="shared" si="26"/>
        <v>497</v>
      </c>
      <c r="AJ14" s="2">
        <f t="shared" si="27"/>
        <v>8.4280000000000008</v>
      </c>
      <c r="AK14" s="2">
        <f t="shared" si="28"/>
        <v>3.4359999999999999</v>
      </c>
    </row>
    <row r="15" spans="1:40" x14ac:dyDescent="0.25">
      <c r="A15" s="1">
        <v>1815</v>
      </c>
      <c r="B15" s="1">
        <f t="shared" si="0"/>
        <v>553</v>
      </c>
      <c r="C15" s="3">
        <v>726</v>
      </c>
      <c r="D15" s="13">
        <f t="shared" si="1"/>
        <v>5.0060000000000002</v>
      </c>
      <c r="E15" s="1">
        <v>1.71</v>
      </c>
      <c r="F15" s="1">
        <v>1710</v>
      </c>
      <c r="G15" s="4">
        <v>178.8383</v>
      </c>
      <c r="H15" s="4">
        <v>485.88010000000003</v>
      </c>
      <c r="I15" s="6">
        <v>0.43</v>
      </c>
      <c r="J15" s="5">
        <f t="shared" si="2"/>
        <v>1704</v>
      </c>
      <c r="K15" s="5">
        <f t="shared" si="3"/>
        <v>627</v>
      </c>
      <c r="L15" s="2">
        <f t="shared" si="4"/>
        <v>1344</v>
      </c>
      <c r="M15" s="2">
        <f t="shared" si="5"/>
        <v>9.2769999999999992</v>
      </c>
      <c r="N15" s="8">
        <f t="shared" si="6"/>
        <v>618</v>
      </c>
      <c r="O15" s="9">
        <f t="shared" si="7"/>
        <v>4.2709999999999999</v>
      </c>
      <c r="P15" s="9">
        <f t="shared" si="8"/>
        <v>0.54</v>
      </c>
      <c r="Q15" s="2">
        <f t="shared" si="9"/>
        <v>0.42199999999999999</v>
      </c>
      <c r="R15" s="2">
        <f t="shared" si="10"/>
        <v>0.67200000000000004</v>
      </c>
      <c r="S15" s="2">
        <f t="shared" si="11"/>
        <v>4.069</v>
      </c>
      <c r="T15" s="2">
        <f t="shared" si="12"/>
        <v>1.911</v>
      </c>
      <c r="U15" s="2">
        <f t="shared" si="13"/>
        <v>1.9059999999999999</v>
      </c>
      <c r="V15" s="2">
        <f t="shared" si="14"/>
        <v>1.242</v>
      </c>
      <c r="W15" s="2">
        <f t="shared" si="29"/>
        <v>180137</v>
      </c>
      <c r="X15" s="2">
        <f t="shared" si="15"/>
        <v>1.5109999999999999</v>
      </c>
      <c r="Y15" s="2">
        <f t="shared" si="16"/>
        <v>219152</v>
      </c>
      <c r="Z15" s="2">
        <f t="shared" si="17"/>
        <v>8.1240000000000006</v>
      </c>
      <c r="AA15" s="2">
        <f t="shared" si="18"/>
        <v>3.1179999999999999</v>
      </c>
      <c r="AB15" s="2">
        <f t="shared" si="19"/>
        <v>1177</v>
      </c>
      <c r="AC15" s="2">
        <f t="shared" si="20"/>
        <v>451</v>
      </c>
      <c r="AD15" s="2">
        <f t="shared" si="21"/>
        <v>1506</v>
      </c>
      <c r="AE15" s="2">
        <f t="shared" si="22"/>
        <v>780</v>
      </c>
      <c r="AF15" s="2">
        <f t="shared" si="23"/>
        <v>10.391</v>
      </c>
      <c r="AG15" s="2">
        <f t="shared" si="24"/>
        <v>5.3849999999999998</v>
      </c>
      <c r="AH15" s="2">
        <f t="shared" si="25"/>
        <v>1316</v>
      </c>
      <c r="AI15" s="2">
        <f t="shared" si="26"/>
        <v>590</v>
      </c>
      <c r="AJ15" s="2">
        <f t="shared" si="27"/>
        <v>9.0809999999999995</v>
      </c>
      <c r="AK15" s="2">
        <f t="shared" si="28"/>
        <v>4.0750000000000002</v>
      </c>
    </row>
    <row r="16" spans="1:40" x14ac:dyDescent="0.25">
      <c r="A16" s="1">
        <v>1820</v>
      </c>
      <c r="B16" s="1">
        <f t="shared" si="0"/>
        <v>555</v>
      </c>
      <c r="C16" s="3">
        <v>728</v>
      </c>
      <c r="D16" s="13">
        <f t="shared" si="1"/>
        <v>5.0190000000000001</v>
      </c>
      <c r="E16" s="1">
        <v>1.6</v>
      </c>
      <c r="F16" s="1">
        <v>1600</v>
      </c>
      <c r="G16" s="4">
        <v>240.91460000000001</v>
      </c>
      <c r="H16" s="4">
        <v>515.66729999999995</v>
      </c>
      <c r="I16" s="6">
        <v>0.51</v>
      </c>
      <c r="J16" s="5">
        <f t="shared" si="2"/>
        <v>1265</v>
      </c>
      <c r="K16" s="5">
        <f t="shared" si="3"/>
        <v>591</v>
      </c>
      <c r="L16" s="2">
        <f t="shared" si="4"/>
        <v>1261</v>
      </c>
      <c r="M16" s="2">
        <f t="shared" si="5"/>
        <v>8.7110000000000003</v>
      </c>
      <c r="N16" s="8">
        <f t="shared" si="6"/>
        <v>533</v>
      </c>
      <c r="O16" s="9">
        <f t="shared" si="7"/>
        <v>3.6920000000000002</v>
      </c>
      <c r="P16" s="9">
        <f t="shared" si="8"/>
        <v>0.57699999999999996</v>
      </c>
      <c r="Q16" s="2">
        <f t="shared" si="9"/>
        <v>0.36</v>
      </c>
      <c r="R16" s="2">
        <f t="shared" si="10"/>
        <v>0.55900000000000005</v>
      </c>
      <c r="S16" s="2">
        <f t="shared" si="11"/>
        <v>1.8149999999999999</v>
      </c>
      <c r="T16" s="2">
        <f t="shared" si="12"/>
        <v>1.5209999999999999</v>
      </c>
      <c r="U16" s="2">
        <f t="shared" si="13"/>
        <v>1.5229999999999999</v>
      </c>
      <c r="V16" s="2">
        <f t="shared" si="14"/>
        <v>0.98899999999999999</v>
      </c>
      <c r="W16" s="2">
        <f t="shared" si="29"/>
        <v>143443</v>
      </c>
      <c r="X16" s="2">
        <f t="shared" si="15"/>
        <v>1.1359999999999999</v>
      </c>
      <c r="Y16" s="2">
        <f t="shared" si="16"/>
        <v>164763</v>
      </c>
      <c r="Z16" s="2">
        <f t="shared" si="17"/>
        <v>7.0960000000000001</v>
      </c>
      <c r="AA16" s="2">
        <f t="shared" si="18"/>
        <v>2.077</v>
      </c>
      <c r="AB16" s="2">
        <f t="shared" si="19"/>
        <v>1028</v>
      </c>
      <c r="AC16" s="2">
        <f t="shared" si="20"/>
        <v>300</v>
      </c>
      <c r="AD16" s="2">
        <f t="shared" si="21"/>
        <v>1275</v>
      </c>
      <c r="AE16" s="2">
        <f t="shared" si="22"/>
        <v>547</v>
      </c>
      <c r="AF16" s="2">
        <f t="shared" si="23"/>
        <v>8.8000000000000007</v>
      </c>
      <c r="AG16" s="2">
        <f t="shared" si="24"/>
        <v>3.7810000000000001</v>
      </c>
      <c r="AH16" s="2">
        <f t="shared" si="25"/>
        <v>1117</v>
      </c>
      <c r="AI16" s="2">
        <f t="shared" si="26"/>
        <v>389</v>
      </c>
      <c r="AJ16" s="2">
        <f t="shared" si="27"/>
        <v>7.7089999999999996</v>
      </c>
      <c r="AK16" s="2">
        <f t="shared" si="28"/>
        <v>2.69</v>
      </c>
    </row>
    <row r="17" spans="1:37" x14ac:dyDescent="0.25">
      <c r="A17" s="1">
        <v>1825</v>
      </c>
      <c r="B17" s="1">
        <f t="shared" si="0"/>
        <v>556</v>
      </c>
      <c r="C17" s="3">
        <v>730</v>
      </c>
      <c r="D17" s="13">
        <f t="shared" si="1"/>
        <v>5.0330000000000004</v>
      </c>
      <c r="E17" s="1">
        <v>1.49</v>
      </c>
      <c r="F17" s="1">
        <v>1490</v>
      </c>
      <c r="G17" s="4">
        <v>245.75710000000001</v>
      </c>
      <c r="H17" s="4">
        <v>536.75049999999999</v>
      </c>
      <c r="I17" s="6">
        <v>0.55000000000000004</v>
      </c>
      <c r="J17" s="5">
        <f t="shared" si="2"/>
        <v>1240</v>
      </c>
      <c r="K17" s="5">
        <f t="shared" si="3"/>
        <v>568</v>
      </c>
      <c r="L17" s="2">
        <f t="shared" si="4"/>
        <v>1177</v>
      </c>
      <c r="M17" s="2">
        <f t="shared" si="5"/>
        <v>8.1270000000000007</v>
      </c>
      <c r="N17" s="8">
        <f t="shared" si="6"/>
        <v>447</v>
      </c>
      <c r="O17" s="9">
        <f t="shared" si="7"/>
        <v>3.0939999999999999</v>
      </c>
      <c r="P17" s="9">
        <f t="shared" si="8"/>
        <v>0.62</v>
      </c>
      <c r="Q17" s="2">
        <f t="shared" si="9"/>
        <v>0.36699999999999999</v>
      </c>
      <c r="R17" s="2">
        <f t="shared" si="10"/>
        <v>0.48099999999999998</v>
      </c>
      <c r="S17" s="2">
        <f t="shared" si="11"/>
        <v>1.65</v>
      </c>
      <c r="T17" s="2">
        <f t="shared" si="12"/>
        <v>1.3149999999999999</v>
      </c>
      <c r="U17" s="2">
        <f t="shared" si="13"/>
        <v>1.3160000000000001</v>
      </c>
      <c r="V17" s="2">
        <f t="shared" si="14"/>
        <v>0.85499999999999998</v>
      </c>
      <c r="W17" s="2">
        <f t="shared" si="29"/>
        <v>124007</v>
      </c>
      <c r="X17" s="2">
        <f t="shared" si="15"/>
        <v>0.98799999999999999</v>
      </c>
      <c r="Y17" s="2">
        <f t="shared" si="16"/>
        <v>143297</v>
      </c>
      <c r="Z17" s="2">
        <f t="shared" si="17"/>
        <v>6.827</v>
      </c>
      <c r="AA17" s="2">
        <f t="shared" si="18"/>
        <v>1.794</v>
      </c>
      <c r="AB17" s="2">
        <f t="shared" si="19"/>
        <v>989</v>
      </c>
      <c r="AC17" s="2">
        <f t="shared" si="20"/>
        <v>259</v>
      </c>
      <c r="AD17" s="2">
        <f t="shared" si="21"/>
        <v>1204</v>
      </c>
      <c r="AE17" s="2">
        <f t="shared" si="22"/>
        <v>474</v>
      </c>
      <c r="AF17" s="2">
        <f t="shared" si="23"/>
        <v>8.3089999999999993</v>
      </c>
      <c r="AG17" s="2">
        <f t="shared" si="24"/>
        <v>3.2759999999999998</v>
      </c>
      <c r="AH17" s="2">
        <f t="shared" si="25"/>
        <v>1068</v>
      </c>
      <c r="AI17" s="2">
        <f t="shared" si="26"/>
        <v>338</v>
      </c>
      <c r="AJ17" s="2">
        <f t="shared" si="27"/>
        <v>7.3710000000000004</v>
      </c>
      <c r="AK17" s="2">
        <f t="shared" si="28"/>
        <v>2.3380000000000001</v>
      </c>
    </row>
    <row r="18" spans="1:37" x14ac:dyDescent="0.25">
      <c r="A18" s="1">
        <v>1830</v>
      </c>
      <c r="B18" s="1">
        <f t="shared" si="0"/>
        <v>558</v>
      </c>
      <c r="C18" s="3">
        <v>732</v>
      </c>
      <c r="D18" s="13">
        <f t="shared" si="1"/>
        <v>5.0469999999999997</v>
      </c>
      <c r="E18" s="1">
        <v>1.42</v>
      </c>
      <c r="F18" s="1">
        <v>1420</v>
      </c>
      <c r="G18" s="4">
        <v>231.4573</v>
      </c>
      <c r="H18" s="4">
        <v>529.0136</v>
      </c>
      <c r="I18" s="6">
        <v>0.61</v>
      </c>
      <c r="J18" s="5">
        <f t="shared" si="2"/>
        <v>1317</v>
      </c>
      <c r="K18" s="5">
        <f t="shared" si="3"/>
        <v>576</v>
      </c>
      <c r="L18" s="2">
        <f t="shared" si="4"/>
        <v>1125</v>
      </c>
      <c r="M18" s="2">
        <f t="shared" si="5"/>
        <v>7.7729999999999997</v>
      </c>
      <c r="N18" s="8">
        <f t="shared" si="6"/>
        <v>393</v>
      </c>
      <c r="O18" s="9">
        <f t="shared" si="7"/>
        <v>2.726</v>
      </c>
      <c r="P18" s="9">
        <f t="shared" si="8"/>
        <v>0.65100000000000002</v>
      </c>
      <c r="Q18" s="2">
        <f t="shared" si="9"/>
        <v>0.38200000000000001</v>
      </c>
      <c r="R18" s="2">
        <f t="shared" si="10"/>
        <v>0.47099999999999997</v>
      </c>
      <c r="S18" s="2">
        <f t="shared" si="11"/>
        <v>1.835</v>
      </c>
      <c r="T18" s="2">
        <f t="shared" si="12"/>
        <v>1.302</v>
      </c>
      <c r="U18" s="2">
        <f t="shared" si="13"/>
        <v>1.3</v>
      </c>
      <c r="V18" s="2">
        <f t="shared" si="14"/>
        <v>0.84599999999999997</v>
      </c>
      <c r="W18" s="2">
        <f t="shared" si="29"/>
        <v>122702</v>
      </c>
      <c r="X18" s="2">
        <f t="shared" si="15"/>
        <v>0.99099999999999999</v>
      </c>
      <c r="Y18" s="2">
        <f t="shared" si="16"/>
        <v>143732</v>
      </c>
      <c r="Z18" s="2">
        <f t="shared" si="17"/>
        <v>6.7320000000000002</v>
      </c>
      <c r="AA18" s="2">
        <f t="shared" si="18"/>
        <v>1.6850000000000001</v>
      </c>
      <c r="AB18" s="2">
        <f t="shared" si="19"/>
        <v>975</v>
      </c>
      <c r="AC18" s="2">
        <f t="shared" si="20"/>
        <v>243</v>
      </c>
      <c r="AD18" s="2">
        <f t="shared" si="21"/>
        <v>1190</v>
      </c>
      <c r="AE18" s="2">
        <f t="shared" si="22"/>
        <v>458</v>
      </c>
      <c r="AF18" s="2">
        <f t="shared" si="23"/>
        <v>8.218</v>
      </c>
      <c r="AG18" s="2">
        <f t="shared" si="24"/>
        <v>3.1709999999999998</v>
      </c>
      <c r="AH18" s="2">
        <f t="shared" si="25"/>
        <v>1057</v>
      </c>
      <c r="AI18" s="2">
        <f t="shared" si="26"/>
        <v>325</v>
      </c>
      <c r="AJ18" s="2">
        <f t="shared" si="27"/>
        <v>7.3</v>
      </c>
      <c r="AK18" s="2">
        <f t="shared" si="28"/>
        <v>2.2530000000000001</v>
      </c>
    </row>
    <row r="19" spans="1:37" x14ac:dyDescent="0.25">
      <c r="A19" s="1">
        <v>1835</v>
      </c>
      <c r="B19" s="1">
        <f t="shared" si="0"/>
        <v>559</v>
      </c>
      <c r="C19" s="3">
        <v>750</v>
      </c>
      <c r="D19" s="13">
        <f t="shared" si="1"/>
        <v>5.1710000000000003</v>
      </c>
      <c r="E19" s="1">
        <v>1.41</v>
      </c>
      <c r="F19" s="1">
        <v>1410</v>
      </c>
      <c r="G19" s="4">
        <v>256.2586</v>
      </c>
      <c r="H19" s="4">
        <v>500.77370000000002</v>
      </c>
      <c r="I19" s="6">
        <v>0.62</v>
      </c>
      <c r="J19" s="5">
        <f t="shared" si="2"/>
        <v>1189</v>
      </c>
      <c r="K19" s="5">
        <f t="shared" si="3"/>
        <v>609</v>
      </c>
      <c r="L19" s="2">
        <f t="shared" si="4"/>
        <v>1120</v>
      </c>
      <c r="M19" s="2">
        <f t="shared" si="5"/>
        <v>7.7320000000000002</v>
      </c>
      <c r="N19" s="8">
        <f t="shared" si="6"/>
        <v>370</v>
      </c>
      <c r="O19" s="9">
        <f t="shared" si="7"/>
        <v>2.5609999999999999</v>
      </c>
      <c r="P19" s="9">
        <f t="shared" si="8"/>
        <v>0.67</v>
      </c>
      <c r="Q19" s="2">
        <f t="shared" si="9"/>
        <v>0.32200000000000001</v>
      </c>
      <c r="R19" s="2">
        <f t="shared" si="10"/>
        <v>0.52300000000000002</v>
      </c>
      <c r="S19" s="2">
        <f t="shared" si="11"/>
        <v>1.296</v>
      </c>
      <c r="T19" s="2">
        <f t="shared" si="12"/>
        <v>1.383</v>
      </c>
      <c r="U19" s="2">
        <f t="shared" si="13"/>
        <v>1.3839999999999999</v>
      </c>
      <c r="V19" s="2">
        <f t="shared" si="14"/>
        <v>0.89900000000000002</v>
      </c>
      <c r="W19" s="2">
        <f t="shared" si="29"/>
        <v>130389</v>
      </c>
      <c r="X19" s="2">
        <f t="shared" si="15"/>
        <v>1.0029999999999999</v>
      </c>
      <c r="Y19" s="2">
        <f t="shared" si="16"/>
        <v>145473</v>
      </c>
      <c r="Z19" s="2">
        <f t="shared" si="17"/>
        <v>6.3869999999999996</v>
      </c>
      <c r="AA19" s="2">
        <f t="shared" si="18"/>
        <v>1.216</v>
      </c>
      <c r="AB19" s="2">
        <f t="shared" si="19"/>
        <v>926</v>
      </c>
      <c r="AC19" s="2">
        <f t="shared" si="20"/>
        <v>176</v>
      </c>
      <c r="AD19" s="2">
        <f t="shared" si="21"/>
        <v>1144</v>
      </c>
      <c r="AE19" s="2">
        <f t="shared" si="22"/>
        <v>394</v>
      </c>
      <c r="AF19" s="2">
        <f t="shared" si="23"/>
        <v>7.8920000000000003</v>
      </c>
      <c r="AG19" s="2">
        <f t="shared" si="24"/>
        <v>2.7210000000000001</v>
      </c>
      <c r="AH19" s="2">
        <f t="shared" si="25"/>
        <v>996</v>
      </c>
      <c r="AI19" s="2">
        <f t="shared" si="26"/>
        <v>246</v>
      </c>
      <c r="AJ19" s="2">
        <f t="shared" si="27"/>
        <v>6.8719999999999999</v>
      </c>
      <c r="AK19" s="2">
        <f t="shared" si="28"/>
        <v>1.7010000000000001</v>
      </c>
    </row>
    <row r="20" spans="1:37" x14ac:dyDescent="0.25">
      <c r="A20" s="1">
        <v>1840</v>
      </c>
      <c r="B20" s="1">
        <f t="shared" si="0"/>
        <v>561</v>
      </c>
      <c r="C20" s="3">
        <v>768</v>
      </c>
      <c r="D20" s="13">
        <f t="shared" si="1"/>
        <v>5.2949999999999999</v>
      </c>
      <c r="E20" s="1">
        <v>1.45</v>
      </c>
      <c r="F20" s="1">
        <v>1450</v>
      </c>
      <c r="G20" s="4">
        <v>245.50229999999999</v>
      </c>
      <c r="H20" s="4">
        <v>478.53</v>
      </c>
      <c r="I20" s="6">
        <v>0.57999999999999996</v>
      </c>
      <c r="J20" s="5">
        <f t="shared" si="2"/>
        <v>1242</v>
      </c>
      <c r="K20" s="5">
        <f t="shared" si="3"/>
        <v>637</v>
      </c>
      <c r="L20" s="2">
        <f t="shared" si="4"/>
        <v>1155</v>
      </c>
      <c r="M20" s="2">
        <f t="shared" si="5"/>
        <v>7.98</v>
      </c>
      <c r="N20" s="8">
        <f t="shared" si="6"/>
        <v>387</v>
      </c>
      <c r="O20" s="9">
        <f t="shared" si="7"/>
        <v>2.6850000000000001</v>
      </c>
      <c r="P20" s="9">
        <f t="shared" si="8"/>
        <v>0.66500000000000004</v>
      </c>
      <c r="Q20" s="2">
        <f t="shared" si="9"/>
        <v>0.32200000000000001</v>
      </c>
      <c r="R20" s="2">
        <f t="shared" si="10"/>
        <v>0.58799999999999997</v>
      </c>
      <c r="S20" s="2">
        <f t="shared" si="11"/>
        <v>1.452</v>
      </c>
      <c r="T20" s="2">
        <f t="shared" si="12"/>
        <v>1.554</v>
      </c>
      <c r="U20" s="2">
        <f t="shared" si="13"/>
        <v>1.5529999999999999</v>
      </c>
      <c r="V20" s="2">
        <f t="shared" si="14"/>
        <v>1.01</v>
      </c>
      <c r="W20" s="2">
        <f t="shared" si="29"/>
        <v>146488</v>
      </c>
      <c r="X20" s="2">
        <f t="shared" si="15"/>
        <v>1.127</v>
      </c>
      <c r="Y20" s="2">
        <f t="shared" si="16"/>
        <v>163457</v>
      </c>
      <c r="Z20" s="2">
        <f t="shared" si="17"/>
        <v>6.57</v>
      </c>
      <c r="AA20" s="2">
        <f t="shared" si="18"/>
        <v>1.2749999999999999</v>
      </c>
      <c r="AB20" s="2">
        <f t="shared" si="19"/>
        <v>952</v>
      </c>
      <c r="AC20" s="2">
        <f t="shared" si="20"/>
        <v>184</v>
      </c>
      <c r="AD20" s="2">
        <f t="shared" si="21"/>
        <v>1197</v>
      </c>
      <c r="AE20" s="2">
        <f t="shared" si="22"/>
        <v>429</v>
      </c>
      <c r="AF20" s="2">
        <f t="shared" si="23"/>
        <v>8.26</v>
      </c>
      <c r="AG20" s="2">
        <f t="shared" si="24"/>
        <v>2.9649999999999999</v>
      </c>
      <c r="AH20" s="2">
        <f t="shared" si="25"/>
        <v>1031</v>
      </c>
      <c r="AI20" s="2">
        <f t="shared" si="26"/>
        <v>263</v>
      </c>
      <c r="AJ20" s="2">
        <f t="shared" si="27"/>
        <v>7.1139999999999999</v>
      </c>
      <c r="AK20" s="2">
        <f t="shared" si="28"/>
        <v>1.819</v>
      </c>
    </row>
    <row r="21" spans="1:37" x14ac:dyDescent="0.25">
      <c r="A21" s="1">
        <v>1845</v>
      </c>
      <c r="B21" s="1">
        <f t="shared" si="0"/>
        <v>562</v>
      </c>
      <c r="C21" s="3">
        <v>787</v>
      </c>
      <c r="D21" s="13">
        <f t="shared" si="1"/>
        <v>5.4260000000000002</v>
      </c>
      <c r="E21" s="1">
        <v>1.61</v>
      </c>
      <c r="F21" s="1">
        <v>1610</v>
      </c>
      <c r="G21" s="4">
        <v>256.7654</v>
      </c>
      <c r="H21" s="4">
        <v>494.00380000000001</v>
      </c>
      <c r="I21" s="6">
        <v>0.5</v>
      </c>
      <c r="J21" s="5">
        <f t="shared" si="2"/>
        <v>1187</v>
      </c>
      <c r="K21" s="5">
        <f t="shared" si="3"/>
        <v>617</v>
      </c>
      <c r="L21" s="2">
        <f t="shared" si="4"/>
        <v>1286</v>
      </c>
      <c r="M21" s="2">
        <f t="shared" si="5"/>
        <v>8.8759999999999994</v>
      </c>
      <c r="N21" s="8">
        <f t="shared" si="6"/>
        <v>499</v>
      </c>
      <c r="O21" s="9">
        <f t="shared" si="7"/>
        <v>3.45</v>
      </c>
      <c r="P21" s="9">
        <f t="shared" si="8"/>
        <v>0.61199999999999999</v>
      </c>
      <c r="Q21" s="2">
        <f t="shared" si="9"/>
        <v>0.315</v>
      </c>
      <c r="R21" s="2">
        <f t="shared" si="10"/>
        <v>0.61299999999999999</v>
      </c>
      <c r="S21" s="2">
        <f t="shared" si="11"/>
        <v>1.4510000000000001</v>
      </c>
      <c r="T21" s="2">
        <f t="shared" si="12"/>
        <v>1.6120000000000001</v>
      </c>
      <c r="U21" s="2">
        <f t="shared" si="13"/>
        <v>1.611</v>
      </c>
      <c r="V21" s="2">
        <f t="shared" si="14"/>
        <v>1.048</v>
      </c>
      <c r="W21" s="2">
        <f t="shared" si="29"/>
        <v>152000</v>
      </c>
      <c r="X21" s="2">
        <f t="shared" si="15"/>
        <v>1.163</v>
      </c>
      <c r="Y21" s="2">
        <f t="shared" si="16"/>
        <v>168679</v>
      </c>
      <c r="Z21" s="2">
        <f t="shared" si="17"/>
        <v>7.0119999999999996</v>
      </c>
      <c r="AA21" s="2">
        <f t="shared" si="18"/>
        <v>1.5860000000000001</v>
      </c>
      <c r="AB21" s="2">
        <f t="shared" si="19"/>
        <v>1016</v>
      </c>
      <c r="AC21" s="2">
        <f t="shared" si="20"/>
        <v>229</v>
      </c>
      <c r="AD21" s="2">
        <f t="shared" si="21"/>
        <v>1270</v>
      </c>
      <c r="AE21" s="2">
        <f t="shared" si="22"/>
        <v>483</v>
      </c>
      <c r="AF21" s="2">
        <f t="shared" si="23"/>
        <v>8.7579999999999991</v>
      </c>
      <c r="AG21" s="2">
        <f t="shared" si="24"/>
        <v>3.3319999999999999</v>
      </c>
      <c r="AH21" s="2">
        <f t="shared" si="25"/>
        <v>1096</v>
      </c>
      <c r="AI21" s="2">
        <f t="shared" si="26"/>
        <v>309</v>
      </c>
      <c r="AJ21" s="2">
        <f t="shared" si="27"/>
        <v>7.5620000000000003</v>
      </c>
      <c r="AK21" s="2">
        <f t="shared" si="28"/>
        <v>2.1360000000000001</v>
      </c>
    </row>
    <row r="22" spans="1:37" x14ac:dyDescent="0.25">
      <c r="A22" s="1">
        <v>1850</v>
      </c>
      <c r="B22" s="1">
        <f t="shared" si="0"/>
        <v>564</v>
      </c>
      <c r="C22" s="3">
        <v>805</v>
      </c>
      <c r="D22" s="13">
        <f t="shared" si="1"/>
        <v>5.55</v>
      </c>
      <c r="E22" s="1">
        <v>1.58</v>
      </c>
      <c r="F22" s="1">
        <v>1580</v>
      </c>
      <c r="G22" s="4">
        <v>260.8673</v>
      </c>
      <c r="H22" s="4">
        <v>503.09480000000002</v>
      </c>
      <c r="I22" s="6">
        <v>0.52</v>
      </c>
      <c r="J22" s="5">
        <f t="shared" si="2"/>
        <v>1168</v>
      </c>
      <c r="K22" s="5">
        <f t="shared" si="3"/>
        <v>606</v>
      </c>
      <c r="L22" s="2">
        <f t="shared" si="4"/>
        <v>1266</v>
      </c>
      <c r="M22" s="2">
        <f t="shared" si="5"/>
        <v>8.7420000000000009</v>
      </c>
      <c r="N22" s="8">
        <f t="shared" si="6"/>
        <v>461</v>
      </c>
      <c r="O22" s="9">
        <f t="shared" si="7"/>
        <v>3.1920000000000002</v>
      </c>
      <c r="P22" s="9">
        <f t="shared" si="8"/>
        <v>0.63600000000000001</v>
      </c>
      <c r="Q22" s="2">
        <f t="shared" si="9"/>
        <v>0.316</v>
      </c>
      <c r="R22" s="2">
        <f t="shared" si="10"/>
        <v>0.57999999999999996</v>
      </c>
      <c r="S22" s="2">
        <f t="shared" si="11"/>
        <v>1.3819999999999999</v>
      </c>
      <c r="T22" s="2">
        <f t="shared" si="12"/>
        <v>1.526</v>
      </c>
      <c r="U22" s="2">
        <f t="shared" si="13"/>
        <v>1.526</v>
      </c>
      <c r="V22" s="2">
        <f t="shared" si="14"/>
        <v>0.99199999999999999</v>
      </c>
      <c r="W22" s="2">
        <f t="shared" si="29"/>
        <v>143878</v>
      </c>
      <c r="X22" s="2">
        <f t="shared" si="15"/>
        <v>1.1020000000000001</v>
      </c>
      <c r="Y22" s="2">
        <f t="shared" si="16"/>
        <v>159832</v>
      </c>
      <c r="Z22" s="2">
        <f t="shared" si="17"/>
        <v>7.0250000000000004</v>
      </c>
      <c r="AA22" s="2">
        <f t="shared" si="18"/>
        <v>1.4750000000000001</v>
      </c>
      <c r="AB22" s="2">
        <f t="shared" si="19"/>
        <v>1018</v>
      </c>
      <c r="AC22" s="2">
        <f t="shared" si="20"/>
        <v>213</v>
      </c>
      <c r="AD22" s="2">
        <f t="shared" si="21"/>
        <v>1258</v>
      </c>
      <c r="AE22" s="2">
        <f t="shared" si="22"/>
        <v>453</v>
      </c>
      <c r="AF22" s="2">
        <f t="shared" si="23"/>
        <v>8.6780000000000008</v>
      </c>
      <c r="AG22" s="2">
        <f t="shared" si="24"/>
        <v>3.1280000000000001</v>
      </c>
      <c r="AH22" s="2">
        <f t="shared" si="25"/>
        <v>1094</v>
      </c>
      <c r="AI22" s="2">
        <f t="shared" si="26"/>
        <v>289</v>
      </c>
      <c r="AJ22" s="2">
        <f t="shared" si="27"/>
        <v>7.5469999999999997</v>
      </c>
      <c r="AK22" s="2">
        <f t="shared" si="28"/>
        <v>1.9970000000000001</v>
      </c>
    </row>
    <row r="23" spans="1:37" x14ac:dyDescent="0.25">
      <c r="A23" s="1">
        <v>1855</v>
      </c>
      <c r="B23" s="1">
        <f t="shared" si="0"/>
        <v>565</v>
      </c>
      <c r="C23" s="3">
        <v>823</v>
      </c>
      <c r="D23" s="13">
        <f t="shared" si="1"/>
        <v>5.6740000000000004</v>
      </c>
      <c r="E23" s="1">
        <v>1.52</v>
      </c>
      <c r="F23" s="1">
        <v>1520</v>
      </c>
      <c r="G23" s="4">
        <v>259.36399999999998</v>
      </c>
      <c r="H23" s="4">
        <v>497.6789</v>
      </c>
      <c r="I23" s="6">
        <v>0.53</v>
      </c>
      <c r="J23" s="5">
        <f t="shared" si="2"/>
        <v>1175</v>
      </c>
      <c r="K23" s="5">
        <f t="shared" si="3"/>
        <v>612</v>
      </c>
      <c r="L23" s="2">
        <f t="shared" si="4"/>
        <v>1221</v>
      </c>
      <c r="M23" s="2">
        <f t="shared" si="5"/>
        <v>8.4250000000000007</v>
      </c>
      <c r="N23" s="8">
        <f t="shared" si="6"/>
        <v>398</v>
      </c>
      <c r="O23" s="9">
        <f t="shared" si="7"/>
        <v>2.7509999999999999</v>
      </c>
      <c r="P23" s="9">
        <f t="shared" si="8"/>
        <v>0.67400000000000004</v>
      </c>
      <c r="Q23" s="2">
        <f t="shared" si="9"/>
        <v>0.314</v>
      </c>
      <c r="R23" s="2">
        <f t="shared" si="10"/>
        <v>0.56899999999999995</v>
      </c>
      <c r="S23" s="2">
        <f t="shared" si="11"/>
        <v>1.339</v>
      </c>
      <c r="T23" s="2">
        <f t="shared" si="12"/>
        <v>1.4950000000000001</v>
      </c>
      <c r="U23" s="2">
        <f t="shared" si="13"/>
        <v>1.4950000000000001</v>
      </c>
      <c r="V23" s="2">
        <f t="shared" si="14"/>
        <v>0.97199999999999998</v>
      </c>
      <c r="W23" s="2">
        <f t="shared" si="29"/>
        <v>140977</v>
      </c>
      <c r="X23" s="2">
        <f t="shared" si="15"/>
        <v>1.0780000000000001</v>
      </c>
      <c r="Y23" s="2">
        <f t="shared" si="16"/>
        <v>156351</v>
      </c>
      <c r="Z23" s="2">
        <f t="shared" si="17"/>
        <v>6.9329999999999998</v>
      </c>
      <c r="AA23" s="2">
        <f t="shared" si="18"/>
        <v>1.2589999999999999</v>
      </c>
      <c r="AB23" s="2">
        <f t="shared" si="19"/>
        <v>1005</v>
      </c>
      <c r="AC23" s="2">
        <f t="shared" si="20"/>
        <v>182</v>
      </c>
      <c r="AD23" s="2">
        <f t="shared" si="21"/>
        <v>1240</v>
      </c>
      <c r="AE23" s="2">
        <f t="shared" si="22"/>
        <v>417</v>
      </c>
      <c r="AF23" s="2">
        <f t="shared" si="23"/>
        <v>8.5510000000000002</v>
      </c>
      <c r="AG23" s="2">
        <f t="shared" si="24"/>
        <v>2.8769999999999998</v>
      </c>
      <c r="AH23" s="2">
        <f t="shared" si="25"/>
        <v>1079</v>
      </c>
      <c r="AI23" s="2">
        <f t="shared" si="26"/>
        <v>256</v>
      </c>
      <c r="AJ23" s="2">
        <f t="shared" si="27"/>
        <v>7.4409999999999998</v>
      </c>
      <c r="AK23" s="2">
        <f t="shared" si="28"/>
        <v>1.7669999999999999</v>
      </c>
    </row>
    <row r="24" spans="1:37" x14ac:dyDescent="0.25">
      <c r="A24" s="1">
        <v>1860</v>
      </c>
      <c r="B24" s="1">
        <f t="shared" si="0"/>
        <v>567</v>
      </c>
      <c r="C24" s="3">
        <v>841</v>
      </c>
      <c r="D24" s="13">
        <f t="shared" si="1"/>
        <v>5.798</v>
      </c>
      <c r="E24" s="1">
        <v>1.55</v>
      </c>
      <c r="F24" s="1">
        <v>1550</v>
      </c>
      <c r="G24" s="4">
        <v>232.12629999999999</v>
      </c>
      <c r="H24" s="4">
        <v>513.15279999999996</v>
      </c>
      <c r="I24" s="6">
        <v>0.55000000000000004</v>
      </c>
      <c r="J24" s="5">
        <f t="shared" si="2"/>
        <v>1313</v>
      </c>
      <c r="K24" s="5">
        <f t="shared" si="3"/>
        <v>594</v>
      </c>
      <c r="L24" s="2">
        <f t="shared" si="4"/>
        <v>1248</v>
      </c>
      <c r="M24" s="2">
        <f t="shared" si="5"/>
        <v>8.6219999999999999</v>
      </c>
      <c r="N24" s="8">
        <f t="shared" si="6"/>
        <v>407</v>
      </c>
      <c r="O24" s="9">
        <f t="shared" si="7"/>
        <v>2.8239999999999998</v>
      </c>
      <c r="P24" s="9">
        <f t="shared" si="8"/>
        <v>0.67400000000000004</v>
      </c>
      <c r="Q24" s="2">
        <f t="shared" si="9"/>
        <v>0.371</v>
      </c>
      <c r="R24" s="2">
        <f t="shared" si="10"/>
        <v>0.54700000000000004</v>
      </c>
      <c r="S24" s="2">
        <f t="shared" si="11"/>
        <v>1.9430000000000001</v>
      </c>
      <c r="T24" s="2">
        <f t="shared" si="12"/>
        <v>1.5</v>
      </c>
      <c r="U24" s="2">
        <f t="shared" si="13"/>
        <v>1.5029999999999999</v>
      </c>
      <c r="V24" s="2">
        <f t="shared" si="14"/>
        <v>0.97499999999999998</v>
      </c>
      <c r="W24" s="2">
        <f t="shared" si="29"/>
        <v>141412</v>
      </c>
      <c r="X24" s="2">
        <f t="shared" si="15"/>
        <v>1.131</v>
      </c>
      <c r="Y24" s="2">
        <f t="shared" si="16"/>
        <v>164038</v>
      </c>
      <c r="Z24" s="2">
        <f t="shared" si="17"/>
        <v>7.4640000000000004</v>
      </c>
      <c r="AA24" s="2">
        <f t="shared" si="18"/>
        <v>1.6659999999999999</v>
      </c>
      <c r="AB24" s="2">
        <f t="shared" si="19"/>
        <v>1081</v>
      </c>
      <c r="AC24" s="2">
        <f t="shared" si="20"/>
        <v>240</v>
      </c>
      <c r="AD24" s="2">
        <f t="shared" si="21"/>
        <v>1327</v>
      </c>
      <c r="AE24" s="2">
        <f t="shared" si="22"/>
        <v>486</v>
      </c>
      <c r="AF24" s="2">
        <f t="shared" si="23"/>
        <v>9.16</v>
      </c>
      <c r="AG24" s="2">
        <f t="shared" si="24"/>
        <v>3.3620000000000001</v>
      </c>
      <c r="AH24" s="2">
        <f t="shared" si="25"/>
        <v>1172</v>
      </c>
      <c r="AI24" s="2">
        <f t="shared" si="26"/>
        <v>331</v>
      </c>
      <c r="AJ24" s="2">
        <f t="shared" si="27"/>
        <v>8.093</v>
      </c>
      <c r="AK24" s="2">
        <f t="shared" si="28"/>
        <v>2.2949999999999999</v>
      </c>
    </row>
    <row r="25" spans="1:37" x14ac:dyDescent="0.25">
      <c r="A25" s="1">
        <v>1865</v>
      </c>
      <c r="B25" s="1">
        <f t="shared" si="0"/>
        <v>568</v>
      </c>
      <c r="C25" s="3">
        <v>863</v>
      </c>
      <c r="D25" s="13">
        <f t="shared" si="1"/>
        <v>5.95</v>
      </c>
      <c r="E25" s="1">
        <v>1.52</v>
      </c>
      <c r="F25" s="1">
        <v>1520</v>
      </c>
      <c r="G25" s="4">
        <v>233.8973</v>
      </c>
      <c r="H25" s="4">
        <v>481.04450000000003</v>
      </c>
      <c r="I25" s="6">
        <v>0.53</v>
      </c>
      <c r="J25" s="5">
        <f t="shared" si="2"/>
        <v>1303</v>
      </c>
      <c r="K25" s="5">
        <f t="shared" si="3"/>
        <v>634</v>
      </c>
      <c r="L25" s="2">
        <f t="shared" si="4"/>
        <v>1227</v>
      </c>
      <c r="M25" s="2">
        <f t="shared" si="5"/>
        <v>8.4700000000000006</v>
      </c>
      <c r="N25" s="8">
        <f t="shared" si="6"/>
        <v>364</v>
      </c>
      <c r="O25" s="9">
        <f t="shared" si="7"/>
        <v>2.52</v>
      </c>
      <c r="P25" s="9">
        <f t="shared" si="8"/>
        <v>0.70299999999999996</v>
      </c>
      <c r="Q25" s="2">
        <f t="shared" si="9"/>
        <v>0.34499999999999997</v>
      </c>
      <c r="R25" s="2">
        <f t="shared" si="10"/>
        <v>0.61099999999999999</v>
      </c>
      <c r="S25" s="2">
        <f t="shared" si="11"/>
        <v>1.766</v>
      </c>
      <c r="T25" s="2">
        <f t="shared" si="12"/>
        <v>1.643</v>
      </c>
      <c r="U25" s="2">
        <f t="shared" si="13"/>
        <v>1.643</v>
      </c>
      <c r="V25" s="2">
        <f t="shared" si="14"/>
        <v>1.0680000000000001</v>
      </c>
      <c r="W25" s="2">
        <f t="shared" si="29"/>
        <v>154901</v>
      </c>
      <c r="X25" s="2">
        <f t="shared" si="15"/>
        <v>1.212</v>
      </c>
      <c r="Y25" s="2">
        <f t="shared" si="16"/>
        <v>175786</v>
      </c>
      <c r="Z25" s="2">
        <f t="shared" si="17"/>
        <v>7.2770000000000001</v>
      </c>
      <c r="AA25" s="2">
        <f t="shared" si="18"/>
        <v>1.327</v>
      </c>
      <c r="AB25" s="2">
        <f t="shared" si="19"/>
        <v>1055</v>
      </c>
      <c r="AC25" s="2">
        <f t="shared" si="20"/>
        <v>192</v>
      </c>
      <c r="AD25" s="2">
        <f t="shared" si="21"/>
        <v>1318</v>
      </c>
      <c r="AE25" s="2">
        <f t="shared" si="22"/>
        <v>455</v>
      </c>
      <c r="AF25" s="2">
        <f t="shared" si="23"/>
        <v>9.0960000000000001</v>
      </c>
      <c r="AG25" s="2">
        <f t="shared" si="24"/>
        <v>3.1459999999999999</v>
      </c>
      <c r="AH25" s="2">
        <f t="shared" si="25"/>
        <v>1146</v>
      </c>
      <c r="AI25" s="2">
        <f t="shared" si="26"/>
        <v>283</v>
      </c>
      <c r="AJ25" s="2">
        <f t="shared" si="27"/>
        <v>7.9050000000000002</v>
      </c>
      <c r="AK25" s="2">
        <f t="shared" si="28"/>
        <v>1.9550000000000001</v>
      </c>
    </row>
    <row r="26" spans="1:37" x14ac:dyDescent="0.25">
      <c r="A26" s="1">
        <v>1870</v>
      </c>
      <c r="B26" s="1">
        <f t="shared" si="0"/>
        <v>570</v>
      </c>
      <c r="C26" s="3">
        <v>861</v>
      </c>
      <c r="D26" s="13">
        <f t="shared" si="1"/>
        <v>5.9359999999999999</v>
      </c>
      <c r="E26" s="1">
        <v>1.48</v>
      </c>
      <c r="F26" s="1">
        <v>1480</v>
      </c>
      <c r="G26" s="4">
        <v>239.51410000000001</v>
      </c>
      <c r="H26" s="4">
        <v>466.15089999999998</v>
      </c>
      <c r="I26" s="6">
        <v>0.56000000000000005</v>
      </c>
      <c r="J26" s="5">
        <f t="shared" si="2"/>
        <v>1273</v>
      </c>
      <c r="K26" s="5">
        <f t="shared" si="3"/>
        <v>654</v>
      </c>
      <c r="L26" s="2">
        <f t="shared" si="4"/>
        <v>1198</v>
      </c>
      <c r="M26" s="2">
        <f t="shared" si="5"/>
        <v>8.2759999999999998</v>
      </c>
      <c r="N26" s="8">
        <f t="shared" si="6"/>
        <v>337</v>
      </c>
      <c r="O26" s="9">
        <f t="shared" si="7"/>
        <v>2.34</v>
      </c>
      <c r="P26" s="9">
        <f t="shared" si="8"/>
        <v>0.71899999999999997</v>
      </c>
      <c r="Q26" s="2">
        <f t="shared" si="9"/>
        <v>0.32100000000000001</v>
      </c>
      <c r="R26" s="2">
        <f t="shared" si="10"/>
        <v>0.63300000000000001</v>
      </c>
      <c r="S26" s="2">
        <f t="shared" si="11"/>
        <v>1.554</v>
      </c>
      <c r="T26" s="2">
        <f t="shared" si="12"/>
        <v>1.6719999999999999</v>
      </c>
      <c r="U26" s="2">
        <f t="shared" si="13"/>
        <v>1.67</v>
      </c>
      <c r="V26" s="2">
        <f t="shared" si="14"/>
        <v>1.087</v>
      </c>
      <c r="W26" s="2">
        <f t="shared" si="29"/>
        <v>157656</v>
      </c>
      <c r="X26" s="2">
        <f t="shared" si="15"/>
        <v>1.212</v>
      </c>
      <c r="Y26" s="2">
        <f t="shared" si="16"/>
        <v>175786</v>
      </c>
      <c r="Z26" s="2">
        <f t="shared" si="17"/>
        <v>7.0419999999999998</v>
      </c>
      <c r="AA26" s="2">
        <f t="shared" si="18"/>
        <v>1.1060000000000001</v>
      </c>
      <c r="AB26" s="2">
        <f t="shared" si="19"/>
        <v>1020</v>
      </c>
      <c r="AC26" s="2">
        <f t="shared" si="20"/>
        <v>159</v>
      </c>
      <c r="AD26" s="2">
        <f t="shared" si="21"/>
        <v>1284</v>
      </c>
      <c r="AE26" s="2">
        <f t="shared" si="22"/>
        <v>423</v>
      </c>
      <c r="AF26" s="2">
        <f t="shared" si="23"/>
        <v>8.86</v>
      </c>
      <c r="AG26" s="2">
        <f t="shared" si="24"/>
        <v>2.9239999999999999</v>
      </c>
      <c r="AH26" s="2">
        <f t="shared" si="25"/>
        <v>1105</v>
      </c>
      <c r="AI26" s="2">
        <f t="shared" si="26"/>
        <v>244</v>
      </c>
      <c r="AJ26" s="2">
        <f t="shared" si="27"/>
        <v>7.6260000000000003</v>
      </c>
      <c r="AK26" s="2">
        <f t="shared" si="28"/>
        <v>1.69</v>
      </c>
    </row>
    <row r="27" spans="1:37" x14ac:dyDescent="0.25">
      <c r="A27" s="1">
        <v>1875</v>
      </c>
      <c r="B27" s="1">
        <f t="shared" si="0"/>
        <v>572</v>
      </c>
      <c r="C27" s="3">
        <v>859</v>
      </c>
      <c r="D27" s="13">
        <f t="shared" si="1"/>
        <v>5.923</v>
      </c>
      <c r="E27" s="1">
        <v>1.75</v>
      </c>
      <c r="F27" s="1">
        <v>1750</v>
      </c>
      <c r="G27" s="4">
        <v>221.37469999999999</v>
      </c>
      <c r="H27" s="4">
        <v>484.71949999999998</v>
      </c>
      <c r="I27" s="6">
        <v>0.4</v>
      </c>
      <c r="J27" s="5">
        <f t="shared" si="2"/>
        <v>1377</v>
      </c>
      <c r="K27" s="5">
        <f t="shared" si="3"/>
        <v>629</v>
      </c>
      <c r="L27" s="2">
        <f t="shared" si="4"/>
        <v>1421</v>
      </c>
      <c r="M27" s="2">
        <f t="shared" si="5"/>
        <v>9.82</v>
      </c>
      <c r="N27" s="8">
        <f t="shared" si="6"/>
        <v>562</v>
      </c>
      <c r="O27" s="9">
        <f t="shared" si="7"/>
        <v>3.8969999999999998</v>
      </c>
      <c r="P27" s="9">
        <f t="shared" si="8"/>
        <v>0.60499999999999998</v>
      </c>
      <c r="Q27" s="2">
        <f t="shared" si="9"/>
        <v>0.36799999999999999</v>
      </c>
      <c r="R27" s="2">
        <f t="shared" si="10"/>
        <v>0.69199999999999995</v>
      </c>
      <c r="S27" s="2">
        <f t="shared" si="11"/>
        <v>2.395</v>
      </c>
      <c r="T27" s="2">
        <f t="shared" si="12"/>
        <v>1.8939999999999999</v>
      </c>
      <c r="U27" s="2">
        <f t="shared" si="13"/>
        <v>1.8959999999999999</v>
      </c>
      <c r="V27" s="2">
        <f t="shared" si="14"/>
        <v>1.2310000000000001</v>
      </c>
      <c r="W27" s="2">
        <f t="shared" si="29"/>
        <v>178542</v>
      </c>
      <c r="X27" s="2">
        <f t="shared" si="15"/>
        <v>1.4239999999999999</v>
      </c>
      <c r="Y27" s="2">
        <f t="shared" si="16"/>
        <v>206534</v>
      </c>
      <c r="Z27" s="2">
        <f t="shared" si="17"/>
        <v>8.1920000000000002</v>
      </c>
      <c r="AA27" s="2">
        <f t="shared" si="18"/>
        <v>2.2690000000000001</v>
      </c>
      <c r="AB27" s="2">
        <f t="shared" si="19"/>
        <v>1186</v>
      </c>
      <c r="AC27" s="2">
        <f t="shared" si="20"/>
        <v>327</v>
      </c>
      <c r="AD27" s="2">
        <f t="shared" si="21"/>
        <v>1496</v>
      </c>
      <c r="AE27" s="2">
        <f t="shared" si="22"/>
        <v>637</v>
      </c>
      <c r="AF27" s="2">
        <f t="shared" si="23"/>
        <v>10.327999999999999</v>
      </c>
      <c r="AG27" s="2">
        <f t="shared" si="24"/>
        <v>4.4050000000000002</v>
      </c>
      <c r="AH27" s="2">
        <f t="shared" si="25"/>
        <v>1300</v>
      </c>
      <c r="AI27" s="2">
        <f t="shared" si="26"/>
        <v>441</v>
      </c>
      <c r="AJ27" s="2">
        <f t="shared" si="27"/>
        <v>8.9779999999999998</v>
      </c>
      <c r="AK27" s="2">
        <f t="shared" si="28"/>
        <v>3.0550000000000002</v>
      </c>
    </row>
    <row r="28" spans="1:37" x14ac:dyDescent="0.25">
      <c r="A28" s="1">
        <v>1880</v>
      </c>
      <c r="B28" s="1">
        <f t="shared" si="0"/>
        <v>573</v>
      </c>
      <c r="C28" s="3">
        <v>857</v>
      </c>
      <c r="D28" s="13">
        <f t="shared" si="1"/>
        <v>5.9089999999999998</v>
      </c>
      <c r="E28" s="1">
        <v>1.6</v>
      </c>
      <c r="F28" s="1">
        <v>1600</v>
      </c>
      <c r="G28" s="4">
        <v>202.23439999999999</v>
      </c>
      <c r="H28" s="4">
        <v>488.00779999999997</v>
      </c>
      <c r="I28" s="6">
        <v>0.51</v>
      </c>
      <c r="J28" s="5">
        <f t="shared" si="2"/>
        <v>1507</v>
      </c>
      <c r="K28" s="5">
        <f t="shared" si="3"/>
        <v>625</v>
      </c>
      <c r="L28" s="2">
        <f t="shared" si="4"/>
        <v>1302</v>
      </c>
      <c r="M28" s="2">
        <f t="shared" si="5"/>
        <v>8.9939999999999998</v>
      </c>
      <c r="N28" s="8">
        <f t="shared" si="6"/>
        <v>445</v>
      </c>
      <c r="O28" s="9">
        <f t="shared" si="7"/>
        <v>3.085</v>
      </c>
      <c r="P28" s="9">
        <f t="shared" si="8"/>
        <v>0.65800000000000003</v>
      </c>
      <c r="Q28" s="2">
        <f t="shared" si="9"/>
        <v>0.39600000000000002</v>
      </c>
      <c r="R28" s="2">
        <f t="shared" si="10"/>
        <v>0.625</v>
      </c>
      <c r="S28" s="2">
        <f t="shared" si="11"/>
        <v>2.8</v>
      </c>
      <c r="T28" s="2">
        <f t="shared" si="12"/>
        <v>1.7450000000000001</v>
      </c>
      <c r="U28" s="2">
        <f t="shared" si="13"/>
        <v>1.7470000000000001</v>
      </c>
      <c r="V28" s="2">
        <f t="shared" si="14"/>
        <v>1.1339999999999999</v>
      </c>
      <c r="W28" s="2">
        <f t="shared" si="29"/>
        <v>164473</v>
      </c>
      <c r="X28" s="2">
        <f t="shared" si="15"/>
        <v>1.345</v>
      </c>
      <c r="Y28" s="2">
        <f t="shared" si="16"/>
        <v>195076</v>
      </c>
      <c r="Z28" s="2">
        <f t="shared" si="17"/>
        <v>7.9320000000000004</v>
      </c>
      <c r="AA28" s="2">
        <f t="shared" si="18"/>
        <v>2.0230000000000001</v>
      </c>
      <c r="AB28" s="2">
        <f t="shared" si="19"/>
        <v>1149</v>
      </c>
      <c r="AC28" s="2">
        <f t="shared" si="20"/>
        <v>292</v>
      </c>
      <c r="AD28" s="2">
        <f t="shared" si="21"/>
        <v>1441</v>
      </c>
      <c r="AE28" s="2">
        <f t="shared" si="22"/>
        <v>584</v>
      </c>
      <c r="AF28" s="2">
        <f t="shared" si="23"/>
        <v>9.9489999999999998</v>
      </c>
      <c r="AG28" s="2">
        <f t="shared" si="24"/>
        <v>4.04</v>
      </c>
      <c r="AH28" s="2">
        <f t="shared" si="25"/>
        <v>1265</v>
      </c>
      <c r="AI28" s="2">
        <f t="shared" si="26"/>
        <v>408</v>
      </c>
      <c r="AJ28" s="2">
        <f t="shared" si="27"/>
        <v>8.73</v>
      </c>
      <c r="AK28" s="2">
        <f t="shared" si="28"/>
        <v>2.8210000000000002</v>
      </c>
    </row>
    <row r="29" spans="1:37" x14ac:dyDescent="0.25">
      <c r="A29" s="1">
        <v>1885</v>
      </c>
      <c r="B29" s="1">
        <f t="shared" si="0"/>
        <v>575</v>
      </c>
      <c r="C29" s="3">
        <v>855</v>
      </c>
      <c r="D29" s="13">
        <f t="shared" si="1"/>
        <v>5.8949999999999996</v>
      </c>
      <c r="E29" s="1">
        <v>1.54</v>
      </c>
      <c r="F29" s="1">
        <v>1540</v>
      </c>
      <c r="G29" s="4">
        <v>222.9948</v>
      </c>
      <c r="H29" s="4">
        <v>496.13150000000002</v>
      </c>
      <c r="I29" s="6">
        <v>0.51</v>
      </c>
      <c r="J29" s="5">
        <f t="shared" si="2"/>
        <v>1367</v>
      </c>
      <c r="K29" s="5">
        <f t="shared" si="3"/>
        <v>614</v>
      </c>
      <c r="L29" s="2">
        <f t="shared" si="4"/>
        <v>1257</v>
      </c>
      <c r="M29" s="2">
        <f t="shared" si="5"/>
        <v>8.6869999999999994</v>
      </c>
      <c r="N29" s="8">
        <f t="shared" si="6"/>
        <v>402</v>
      </c>
      <c r="O29" s="9">
        <f t="shared" si="7"/>
        <v>2.7919999999999998</v>
      </c>
      <c r="P29" s="9">
        <f t="shared" si="8"/>
        <v>0.68</v>
      </c>
      <c r="Q29" s="2">
        <f t="shared" si="9"/>
        <v>0.374</v>
      </c>
      <c r="R29" s="2">
        <f t="shared" si="10"/>
        <v>0.58099999999999996</v>
      </c>
      <c r="S29" s="2">
        <f t="shared" si="11"/>
        <v>2.1040000000000001</v>
      </c>
      <c r="T29" s="2">
        <f t="shared" si="12"/>
        <v>1.5960000000000001</v>
      </c>
      <c r="U29" s="2">
        <f t="shared" si="13"/>
        <v>1.5920000000000001</v>
      </c>
      <c r="V29" s="2">
        <f t="shared" si="14"/>
        <v>1.0369999999999999</v>
      </c>
      <c r="W29" s="2">
        <f t="shared" si="29"/>
        <v>150404</v>
      </c>
      <c r="X29" s="2">
        <f t="shared" si="15"/>
        <v>1.206</v>
      </c>
      <c r="Y29" s="2">
        <f t="shared" si="16"/>
        <v>174915</v>
      </c>
      <c r="Z29" s="2">
        <f t="shared" si="17"/>
        <v>7.5629999999999997</v>
      </c>
      <c r="AA29" s="2">
        <f t="shared" si="18"/>
        <v>1.6679999999999999</v>
      </c>
      <c r="AB29" s="2">
        <f t="shared" si="19"/>
        <v>1095</v>
      </c>
      <c r="AC29" s="2">
        <f t="shared" si="20"/>
        <v>240</v>
      </c>
      <c r="AD29" s="2">
        <f t="shared" si="21"/>
        <v>1357</v>
      </c>
      <c r="AE29" s="2">
        <f t="shared" si="22"/>
        <v>502</v>
      </c>
      <c r="AF29" s="2">
        <f t="shared" si="23"/>
        <v>9.3719999999999999</v>
      </c>
      <c r="AG29" s="2">
        <f t="shared" si="24"/>
        <v>3.4769999999999999</v>
      </c>
      <c r="AH29" s="2">
        <f t="shared" si="25"/>
        <v>1193</v>
      </c>
      <c r="AI29" s="2">
        <f t="shared" si="26"/>
        <v>338</v>
      </c>
      <c r="AJ29" s="2">
        <f t="shared" si="27"/>
        <v>8.2390000000000008</v>
      </c>
      <c r="AK29" s="2">
        <f t="shared" si="28"/>
        <v>2.3439999999999999</v>
      </c>
    </row>
    <row r="30" spans="1:37" x14ac:dyDescent="0.25">
      <c r="A30" s="1">
        <v>1890</v>
      </c>
      <c r="B30" s="1">
        <f t="shared" si="0"/>
        <v>576</v>
      </c>
      <c r="C30" s="3">
        <v>853</v>
      </c>
      <c r="D30" s="13">
        <f t="shared" si="1"/>
        <v>5.8810000000000002</v>
      </c>
      <c r="E30" s="1">
        <v>1.61</v>
      </c>
      <c r="F30" s="1">
        <v>1610</v>
      </c>
      <c r="G30" s="4">
        <v>204.17449999999999</v>
      </c>
      <c r="H30" s="4">
        <v>484.91300000000001</v>
      </c>
      <c r="I30" s="6">
        <v>0.5</v>
      </c>
      <c r="J30" s="5">
        <f t="shared" si="2"/>
        <v>1493</v>
      </c>
      <c r="K30" s="5">
        <f t="shared" si="3"/>
        <v>629</v>
      </c>
      <c r="L30" s="2">
        <f t="shared" si="4"/>
        <v>1318</v>
      </c>
      <c r="M30" s="2">
        <f t="shared" si="5"/>
        <v>9.0969999999999995</v>
      </c>
      <c r="N30" s="8">
        <f t="shared" si="6"/>
        <v>465</v>
      </c>
      <c r="O30" s="9">
        <f t="shared" si="7"/>
        <v>3.2160000000000002</v>
      </c>
      <c r="P30" s="9">
        <f t="shared" si="8"/>
        <v>0.64700000000000002</v>
      </c>
      <c r="Q30" s="2">
        <f t="shared" si="9"/>
        <v>0.39200000000000002</v>
      </c>
      <c r="R30" s="2">
        <f t="shared" si="10"/>
        <v>0.63700000000000001</v>
      </c>
      <c r="S30" s="2">
        <f t="shared" si="11"/>
        <v>2.7389999999999999</v>
      </c>
      <c r="T30" s="2">
        <f t="shared" si="12"/>
        <v>1.774</v>
      </c>
      <c r="U30" s="2">
        <f t="shared" si="13"/>
        <v>1.7749999999999999</v>
      </c>
      <c r="V30" s="2">
        <f t="shared" si="14"/>
        <v>1.153</v>
      </c>
      <c r="W30" s="2">
        <f t="shared" si="29"/>
        <v>167229</v>
      </c>
      <c r="X30" s="2">
        <f t="shared" si="15"/>
        <v>1.3620000000000001</v>
      </c>
      <c r="Y30" s="2">
        <f t="shared" si="16"/>
        <v>197541</v>
      </c>
      <c r="Z30" s="2">
        <f t="shared" si="17"/>
        <v>7.9539999999999997</v>
      </c>
      <c r="AA30" s="2">
        <f t="shared" si="18"/>
        <v>2.073</v>
      </c>
      <c r="AB30" s="2">
        <f t="shared" si="19"/>
        <v>1153</v>
      </c>
      <c r="AC30" s="2">
        <f t="shared" si="20"/>
        <v>300</v>
      </c>
      <c r="AD30" s="2">
        <f t="shared" si="21"/>
        <v>1449</v>
      </c>
      <c r="AE30" s="2">
        <f t="shared" si="22"/>
        <v>596</v>
      </c>
      <c r="AF30" s="2">
        <f t="shared" si="23"/>
        <v>9.9979999999999993</v>
      </c>
      <c r="AG30" s="2">
        <f t="shared" si="24"/>
        <v>4.117</v>
      </c>
      <c r="AH30" s="2">
        <f t="shared" si="25"/>
        <v>1269</v>
      </c>
      <c r="AI30" s="2">
        <f t="shared" si="26"/>
        <v>416</v>
      </c>
      <c r="AJ30" s="2">
        <f t="shared" si="27"/>
        <v>8.7560000000000002</v>
      </c>
      <c r="AK30" s="2">
        <f t="shared" si="28"/>
        <v>2.875</v>
      </c>
    </row>
    <row r="31" spans="1:37" x14ac:dyDescent="0.25">
      <c r="A31" s="1">
        <v>1895</v>
      </c>
      <c r="B31" s="1">
        <f t="shared" si="0"/>
        <v>578</v>
      </c>
      <c r="C31" s="3">
        <v>852</v>
      </c>
      <c r="D31" s="13">
        <f t="shared" si="1"/>
        <v>5.8739999999999997</v>
      </c>
      <c r="E31" s="1">
        <v>1.63</v>
      </c>
      <c r="F31" s="1">
        <v>1630</v>
      </c>
      <c r="G31" s="4">
        <v>208.1765</v>
      </c>
      <c r="H31" s="4">
        <v>490.5222</v>
      </c>
      <c r="I31" s="6">
        <v>0.49</v>
      </c>
      <c r="J31" s="5">
        <f t="shared" si="2"/>
        <v>1464</v>
      </c>
      <c r="K31" s="5">
        <f t="shared" si="3"/>
        <v>621</v>
      </c>
      <c r="L31" s="2">
        <f t="shared" si="4"/>
        <v>1337</v>
      </c>
      <c r="M31" s="2">
        <f t="shared" si="5"/>
        <v>9.2420000000000009</v>
      </c>
      <c r="N31" s="8">
        <f t="shared" si="6"/>
        <v>485</v>
      </c>
      <c r="O31" s="9">
        <f t="shared" si="7"/>
        <v>3.3679999999999999</v>
      </c>
      <c r="P31" s="9">
        <f t="shared" si="8"/>
        <v>0.63700000000000001</v>
      </c>
      <c r="Q31" s="2">
        <f t="shared" si="9"/>
        <v>0.39</v>
      </c>
      <c r="R31" s="2">
        <f t="shared" si="10"/>
        <v>0.629</v>
      </c>
      <c r="S31" s="2">
        <f t="shared" si="11"/>
        <v>2.6549999999999998</v>
      </c>
      <c r="T31" s="2">
        <f t="shared" si="12"/>
        <v>1.7490000000000001</v>
      </c>
      <c r="U31" s="2">
        <f t="shared" si="13"/>
        <v>1.7509999999999999</v>
      </c>
      <c r="V31" s="2">
        <f t="shared" si="14"/>
        <v>1.137</v>
      </c>
      <c r="W31" s="2">
        <f t="shared" si="29"/>
        <v>164908</v>
      </c>
      <c r="X31" s="2">
        <f t="shared" si="15"/>
        <v>1.341</v>
      </c>
      <c r="Y31" s="2">
        <f t="shared" si="16"/>
        <v>194496</v>
      </c>
      <c r="Z31" s="2">
        <f t="shared" si="17"/>
        <v>8.0269999999999992</v>
      </c>
      <c r="AA31" s="2">
        <f t="shared" si="18"/>
        <v>2.153</v>
      </c>
      <c r="AB31" s="2">
        <f t="shared" si="19"/>
        <v>1162</v>
      </c>
      <c r="AC31" s="2">
        <f t="shared" si="20"/>
        <v>310</v>
      </c>
      <c r="AD31" s="2">
        <f t="shared" si="21"/>
        <v>1454</v>
      </c>
      <c r="AE31" s="2">
        <f t="shared" si="22"/>
        <v>602</v>
      </c>
      <c r="AF31" s="2">
        <f t="shared" si="23"/>
        <v>10.039</v>
      </c>
      <c r="AG31" s="2">
        <f t="shared" si="24"/>
        <v>4.165</v>
      </c>
      <c r="AH31" s="2">
        <f t="shared" si="25"/>
        <v>1276</v>
      </c>
      <c r="AI31" s="2">
        <f t="shared" si="26"/>
        <v>424</v>
      </c>
      <c r="AJ31" s="2">
        <f t="shared" si="27"/>
        <v>8.8119999999999994</v>
      </c>
      <c r="AK31" s="2">
        <f t="shared" si="28"/>
        <v>2.9380000000000002</v>
      </c>
    </row>
    <row r="32" spans="1:37" x14ac:dyDescent="0.25">
      <c r="A32" s="1">
        <v>1900</v>
      </c>
      <c r="B32" s="1">
        <f t="shared" si="0"/>
        <v>579</v>
      </c>
      <c r="C32" s="3">
        <v>850</v>
      </c>
      <c r="D32" s="13">
        <f t="shared" si="1"/>
        <v>5.8609999999999998</v>
      </c>
      <c r="E32" s="1">
        <v>1.62</v>
      </c>
      <c r="F32" s="1">
        <v>1620</v>
      </c>
      <c r="G32" s="4">
        <v>209.66569999999999</v>
      </c>
      <c r="H32" s="4">
        <v>493.23020000000002</v>
      </c>
      <c r="I32" s="6">
        <v>0.5</v>
      </c>
      <c r="J32" s="5">
        <f t="shared" si="2"/>
        <v>1454</v>
      </c>
      <c r="K32" s="5">
        <f t="shared" si="3"/>
        <v>618</v>
      </c>
      <c r="L32" s="2">
        <f t="shared" si="4"/>
        <v>1333</v>
      </c>
      <c r="M32" s="2">
        <f t="shared" si="5"/>
        <v>9.202</v>
      </c>
      <c r="N32" s="8">
        <f t="shared" si="6"/>
        <v>483</v>
      </c>
      <c r="O32" s="9">
        <f t="shared" si="7"/>
        <v>3.3410000000000002</v>
      </c>
      <c r="P32" s="9">
        <f t="shared" si="8"/>
        <v>0.63800000000000001</v>
      </c>
      <c r="Q32" s="2">
        <f t="shared" si="9"/>
        <v>0.39</v>
      </c>
      <c r="R32" s="2">
        <f t="shared" si="10"/>
        <v>0.61899999999999999</v>
      </c>
      <c r="S32" s="2">
        <f t="shared" si="11"/>
        <v>2.6</v>
      </c>
      <c r="T32" s="2">
        <f t="shared" si="12"/>
        <v>1.72</v>
      </c>
      <c r="U32" s="2">
        <f t="shared" si="13"/>
        <v>1.7170000000000001</v>
      </c>
      <c r="V32" s="2">
        <f t="shared" si="14"/>
        <v>1.1180000000000001</v>
      </c>
      <c r="W32" s="2">
        <f t="shared" si="29"/>
        <v>162152</v>
      </c>
      <c r="X32" s="2">
        <f t="shared" si="15"/>
        <v>1.319</v>
      </c>
      <c r="Y32" s="2">
        <f t="shared" si="16"/>
        <v>191305</v>
      </c>
      <c r="Z32" s="2">
        <f t="shared" si="17"/>
        <v>7.9969999999999999</v>
      </c>
      <c r="AA32" s="2">
        <f t="shared" si="18"/>
        <v>2.1360000000000001</v>
      </c>
      <c r="AB32" s="2">
        <f t="shared" si="19"/>
        <v>1159</v>
      </c>
      <c r="AC32" s="2">
        <f t="shared" si="20"/>
        <v>309</v>
      </c>
      <c r="AD32" s="2">
        <f t="shared" si="21"/>
        <v>1446</v>
      </c>
      <c r="AE32" s="2">
        <f t="shared" si="22"/>
        <v>596</v>
      </c>
      <c r="AF32" s="2">
        <f t="shared" si="23"/>
        <v>9.9749999999999996</v>
      </c>
      <c r="AG32" s="2">
        <f t="shared" si="24"/>
        <v>4.1139999999999999</v>
      </c>
      <c r="AH32" s="2">
        <f t="shared" si="25"/>
        <v>1271</v>
      </c>
      <c r="AI32" s="2">
        <f t="shared" si="26"/>
        <v>421</v>
      </c>
      <c r="AJ32" s="2">
        <f t="shared" si="27"/>
        <v>8.7680000000000007</v>
      </c>
      <c r="AK32" s="2">
        <f t="shared" si="28"/>
        <v>2.907</v>
      </c>
    </row>
    <row r="33" spans="1:37" x14ac:dyDescent="0.25">
      <c r="A33" s="1">
        <v>1905</v>
      </c>
      <c r="B33" s="1">
        <f t="shared" si="0"/>
        <v>581</v>
      </c>
      <c r="C33" s="3">
        <v>848</v>
      </c>
      <c r="D33" s="13">
        <f t="shared" si="1"/>
        <v>5.8470000000000004</v>
      </c>
      <c r="E33" s="1">
        <v>1.54</v>
      </c>
      <c r="F33" s="1">
        <v>1540</v>
      </c>
      <c r="G33" s="4">
        <v>197.67420000000001</v>
      </c>
      <c r="H33" s="4">
        <v>460.88200000000001</v>
      </c>
      <c r="I33" s="6">
        <v>0.51</v>
      </c>
      <c r="J33" s="5">
        <f t="shared" si="2"/>
        <v>1542</v>
      </c>
      <c r="K33" s="5">
        <f t="shared" si="3"/>
        <v>661</v>
      </c>
      <c r="L33" s="2">
        <f t="shared" si="4"/>
        <v>1270</v>
      </c>
      <c r="M33" s="2">
        <f t="shared" si="5"/>
        <v>8.7769999999999992</v>
      </c>
      <c r="N33" s="8">
        <f t="shared" si="6"/>
        <v>422</v>
      </c>
      <c r="O33" s="9">
        <f t="shared" si="7"/>
        <v>2.93</v>
      </c>
      <c r="P33" s="9">
        <f t="shared" si="8"/>
        <v>0.66800000000000004</v>
      </c>
      <c r="Q33" s="2">
        <f t="shared" si="9"/>
        <v>0.38700000000000001</v>
      </c>
      <c r="R33" s="2">
        <f t="shared" si="10"/>
        <v>0.67300000000000004</v>
      </c>
      <c r="S33" s="2">
        <f t="shared" si="11"/>
        <v>2.7650000000000001</v>
      </c>
      <c r="T33" s="2">
        <f t="shared" si="12"/>
        <v>1.867</v>
      </c>
      <c r="U33" s="2">
        <f t="shared" si="13"/>
        <v>1.8720000000000001</v>
      </c>
      <c r="V33" s="2">
        <f t="shared" si="14"/>
        <v>1.214</v>
      </c>
      <c r="W33" s="2">
        <f t="shared" si="29"/>
        <v>176076</v>
      </c>
      <c r="X33" s="2">
        <f t="shared" si="15"/>
        <v>1.4279999999999999</v>
      </c>
      <c r="Y33" s="2">
        <f t="shared" si="16"/>
        <v>207114</v>
      </c>
      <c r="Z33" s="2">
        <f t="shared" si="17"/>
        <v>7.6970000000000001</v>
      </c>
      <c r="AA33" s="2">
        <f t="shared" si="18"/>
        <v>1.85</v>
      </c>
      <c r="AB33" s="2">
        <f t="shared" si="19"/>
        <v>1114</v>
      </c>
      <c r="AC33" s="2">
        <f t="shared" si="20"/>
        <v>266</v>
      </c>
      <c r="AD33" s="2">
        <f t="shared" si="21"/>
        <v>1425</v>
      </c>
      <c r="AE33" s="2">
        <f t="shared" si="22"/>
        <v>577</v>
      </c>
      <c r="AF33" s="2">
        <f t="shared" si="23"/>
        <v>9.8390000000000004</v>
      </c>
      <c r="AG33" s="2">
        <f t="shared" si="24"/>
        <v>3.992</v>
      </c>
      <c r="AH33" s="2">
        <f t="shared" si="25"/>
        <v>1235</v>
      </c>
      <c r="AI33" s="2">
        <f t="shared" si="26"/>
        <v>387</v>
      </c>
      <c r="AJ33" s="2">
        <f t="shared" si="27"/>
        <v>8.5259999999999998</v>
      </c>
      <c r="AK33" s="2">
        <f t="shared" si="28"/>
        <v>2.6789999999999998</v>
      </c>
    </row>
    <row r="34" spans="1:37" x14ac:dyDescent="0.25">
      <c r="A34" s="1">
        <v>1910</v>
      </c>
      <c r="B34" s="1">
        <f t="shared" ref="B34:B65" si="30">ROUND(A34*0.3048,0)</f>
        <v>582</v>
      </c>
      <c r="C34" s="3">
        <v>846</v>
      </c>
      <c r="D34" s="13">
        <f t="shared" ref="D34:D65" si="31">ROUND(C34*0.00689476,3)</f>
        <v>5.8330000000000002</v>
      </c>
      <c r="E34" s="1">
        <v>1.9</v>
      </c>
      <c r="F34" s="1">
        <v>1900</v>
      </c>
      <c r="G34" s="4">
        <v>207.85919999999999</v>
      </c>
      <c r="H34" s="4">
        <v>488.76209999999998</v>
      </c>
      <c r="I34" s="6">
        <v>0.35</v>
      </c>
      <c r="J34" s="5">
        <f t="shared" ref="J34:J65" si="32">ROUND(((10^6)/G34)*0.3048,0)</f>
        <v>1466</v>
      </c>
      <c r="K34" s="5">
        <f t="shared" ref="K34:K65" si="33">ROUND(((10^6)/H34)*0.3048,0)</f>
        <v>624</v>
      </c>
      <c r="L34" s="2">
        <f t="shared" ref="L34:L65" si="34">ROUND(0.433*rho_gmcc*Depth_m,0)</f>
        <v>1571</v>
      </c>
      <c r="M34" s="2">
        <f t="shared" ref="M34:M65" si="35">ROUND(9.81*rho_kgm3*Depth_ft*10^-6,3)</f>
        <v>10.848000000000001</v>
      </c>
      <c r="N34" s="8">
        <f t="shared" ref="N34:N65" si="36">ROUND(Sv_psi-PoreP_psi,0)</f>
        <v>725</v>
      </c>
      <c r="O34" s="9">
        <f t="shared" ref="O34:O65" si="37">ROUND(Sv_MPa-PoreP_MPa,3)</f>
        <v>5.0149999999999997</v>
      </c>
      <c r="P34" s="9">
        <f t="shared" ref="P34:P65" si="38">ROUND(C34/L34,3)</f>
        <v>0.53900000000000003</v>
      </c>
      <c r="Q34" s="2">
        <f t="shared" ref="Q34:Q65" si="39">ROUND((((J34/K34)^2)-2)/(2*(((J34/K34)^2)-1)),3)</f>
        <v>0.38900000000000001</v>
      </c>
      <c r="R34" s="2">
        <f t="shared" ref="R34:R65" si="40">ROUND(rho_kgm3*Vs_ms^2*10^-9,3)</f>
        <v>0.74</v>
      </c>
      <c r="S34" s="2">
        <f t="shared" ref="S34:S65" si="41">ROUND(rho_kgm3*(Vp_ms^2-(4/3)*Vs_ms^2)*10^-9,3)</f>
        <v>3.097</v>
      </c>
      <c r="T34" s="2">
        <f t="shared" ref="T34:T65" si="42">ROUND(((9*K_GPa*G_GPa)/(3*K_GPa+G_GPa)),3)</f>
        <v>2.056</v>
      </c>
      <c r="U34" s="2">
        <f t="shared" ref="U34:U65" si="43">ROUND(rho_kgm3*(Vp_ms^2)*(((1+v)*(1-(2*v)))/(1-v))*10^-9,3)</f>
        <v>2.0609999999999999</v>
      </c>
      <c r="V34" s="2">
        <f t="shared" ref="V34:V65" si="44">ROUND(E_Dyn_GPa*0.65,3)</f>
        <v>1.3360000000000001</v>
      </c>
      <c r="W34" s="2">
        <f t="shared" si="29"/>
        <v>193771</v>
      </c>
      <c r="X34" s="2">
        <f t="shared" ref="X34:X65" si="45">ROUND(E_Static_GPa/(1-(v^2)),3)</f>
        <v>1.5740000000000001</v>
      </c>
      <c r="Y34" s="2">
        <f t="shared" ref="Y34:Y65" si="46">ROUND(E_Static_Plane_GPa*(10^9)/6894.76,0)</f>
        <v>228289</v>
      </c>
      <c r="Z34" s="2">
        <f t="shared" ref="Z34:Z65" si="47">ROUND(σh_MPa+PoreP_MPa,3)</f>
        <v>9.0259999999999998</v>
      </c>
      <c r="AA34" s="2">
        <f t="shared" ref="AA34:AA65" si="48">ROUND(((v/(1-v))*σv_MPa),3)</f>
        <v>3.1930000000000001</v>
      </c>
      <c r="AB34" s="2">
        <f t="shared" ref="AB34:AB65" si="49">ROUND(AC34+C34,0)</f>
        <v>1308</v>
      </c>
      <c r="AC34" s="2">
        <f t="shared" ref="AC34:AC65" si="50">ROUND(((v/(1-v))*σv_psi),0)</f>
        <v>462</v>
      </c>
      <c r="AD34" s="2">
        <f t="shared" ref="AD34:AD65" si="51">ROUND(σhmax_psi+PoreP_psi,0)</f>
        <v>1650</v>
      </c>
      <c r="AE34" s="2">
        <f t="shared" ref="AE34:AE65" si="52">ROUND(((E_Static_psi/(1-(v^2)))*0.0015)+(((v*E_Static_psi)/(1-(v^2)))*0)+((v/(1-v))*σv_psi),0)</f>
        <v>804</v>
      </c>
      <c r="AF34" s="2">
        <f t="shared" ref="AF34:AF65" si="53">ROUND(σhmax_MPa+PoreP_MPa,3)</f>
        <v>11.387</v>
      </c>
      <c r="AG34" s="2">
        <f t="shared" ref="AG34:AG65" si="54">ROUND((((E_Static_GPa*1000)/(1-(v^2)))*0.0015)+(((v*(E_Static_GPa*1000))/(1-(v^2)))*0)+((v/(1-v))*σv_MPa),3)</f>
        <v>5.5540000000000003</v>
      </c>
      <c r="AH34" s="2">
        <f t="shared" ref="AH34:AH65" si="55">ROUND(σhmin_psi+PoreP_psi,0)</f>
        <v>1441</v>
      </c>
      <c r="AI34" s="2">
        <f t="shared" ref="AI34:AI65" si="56">ROUND((((v*E_Static_psi)/(1-(v^2)))*0.0015)+((E_Static_psi/(1-(v^2)))*0)+((v/(1-v))*σv_psi),0)</f>
        <v>595</v>
      </c>
      <c r="AJ34" s="2">
        <f t="shared" ref="AJ34:AJ65" si="57">ROUND(σhmin_MPa+PoreP_MPa,3)</f>
        <v>9.9440000000000008</v>
      </c>
      <c r="AK34" s="2">
        <f t="shared" ref="AK34:AK65" si="58">ROUND((((Q34*(E_Static_GPa*1000))/(1-(v^2)))*0.0015)+(((E_Static_GPa*1000)/(1-(v^2)))*0)+((v/(1-v))*σv_MPa),3)</f>
        <v>4.1109999999999998</v>
      </c>
    </row>
    <row r="35" spans="1:37" x14ac:dyDescent="0.25">
      <c r="A35" s="1">
        <v>1915</v>
      </c>
      <c r="B35" s="1">
        <f t="shared" si="30"/>
        <v>584</v>
      </c>
      <c r="C35" s="3">
        <v>844</v>
      </c>
      <c r="D35" s="13">
        <f t="shared" si="31"/>
        <v>5.819</v>
      </c>
      <c r="E35" s="1">
        <v>1.57</v>
      </c>
      <c r="F35" s="1">
        <v>1570</v>
      </c>
      <c r="G35" s="4">
        <v>216.7988</v>
      </c>
      <c r="H35" s="4">
        <v>473.5951</v>
      </c>
      <c r="I35" s="6">
        <v>0.53</v>
      </c>
      <c r="J35" s="5">
        <f t="shared" si="32"/>
        <v>1406</v>
      </c>
      <c r="K35" s="5">
        <f t="shared" si="33"/>
        <v>644</v>
      </c>
      <c r="L35" s="2">
        <f t="shared" si="34"/>
        <v>1302</v>
      </c>
      <c r="M35" s="2">
        <f t="shared" si="35"/>
        <v>8.9949999999999992</v>
      </c>
      <c r="N35" s="8">
        <f t="shared" si="36"/>
        <v>458</v>
      </c>
      <c r="O35" s="9">
        <f t="shared" si="37"/>
        <v>3.1760000000000002</v>
      </c>
      <c r="P35" s="9">
        <f t="shared" si="38"/>
        <v>0.64800000000000002</v>
      </c>
      <c r="Q35" s="2">
        <f t="shared" si="39"/>
        <v>0.36699999999999999</v>
      </c>
      <c r="R35" s="2">
        <f t="shared" si="40"/>
        <v>0.65100000000000002</v>
      </c>
      <c r="S35" s="2">
        <f t="shared" si="41"/>
        <v>2.2349999999999999</v>
      </c>
      <c r="T35" s="2">
        <f t="shared" si="42"/>
        <v>1.78</v>
      </c>
      <c r="U35" s="2">
        <f t="shared" si="43"/>
        <v>1.7829999999999999</v>
      </c>
      <c r="V35" s="2">
        <f t="shared" si="44"/>
        <v>1.157</v>
      </c>
      <c r="W35" s="2">
        <f t="shared" si="29"/>
        <v>167809</v>
      </c>
      <c r="X35" s="2">
        <f t="shared" si="45"/>
        <v>1.337</v>
      </c>
      <c r="Y35" s="2">
        <f t="shared" si="46"/>
        <v>193915</v>
      </c>
      <c r="Z35" s="2">
        <f t="shared" si="47"/>
        <v>7.66</v>
      </c>
      <c r="AA35" s="2">
        <f t="shared" si="48"/>
        <v>1.841</v>
      </c>
      <c r="AB35" s="2">
        <f t="shared" si="49"/>
        <v>1110</v>
      </c>
      <c r="AC35" s="2">
        <f t="shared" si="50"/>
        <v>266</v>
      </c>
      <c r="AD35" s="2">
        <f t="shared" si="51"/>
        <v>1400</v>
      </c>
      <c r="AE35" s="2">
        <f t="shared" si="52"/>
        <v>556</v>
      </c>
      <c r="AF35" s="2">
        <f t="shared" si="53"/>
        <v>9.6660000000000004</v>
      </c>
      <c r="AG35" s="2">
        <f t="shared" si="54"/>
        <v>3.847</v>
      </c>
      <c r="AH35" s="2">
        <f t="shared" si="55"/>
        <v>1216</v>
      </c>
      <c r="AI35" s="2">
        <f t="shared" si="56"/>
        <v>372</v>
      </c>
      <c r="AJ35" s="2">
        <f t="shared" si="57"/>
        <v>8.3960000000000008</v>
      </c>
      <c r="AK35" s="2">
        <f t="shared" si="58"/>
        <v>2.577</v>
      </c>
    </row>
    <row r="36" spans="1:37" x14ac:dyDescent="0.25">
      <c r="A36" s="1">
        <v>1920</v>
      </c>
      <c r="B36" s="1">
        <f t="shared" si="30"/>
        <v>585</v>
      </c>
      <c r="C36" s="3">
        <v>842</v>
      </c>
      <c r="D36" s="13">
        <f t="shared" si="31"/>
        <v>5.8049999999999997</v>
      </c>
      <c r="E36" s="1">
        <v>1.61</v>
      </c>
      <c r="F36" s="1">
        <v>1610</v>
      </c>
      <c r="G36" s="4">
        <v>201.7022</v>
      </c>
      <c r="H36" s="4">
        <v>481.50490000000002</v>
      </c>
      <c r="I36" s="6">
        <v>0.5</v>
      </c>
      <c r="J36" s="5">
        <f t="shared" si="32"/>
        <v>1511</v>
      </c>
      <c r="K36" s="5">
        <f t="shared" si="33"/>
        <v>633</v>
      </c>
      <c r="L36" s="2">
        <f t="shared" si="34"/>
        <v>1338</v>
      </c>
      <c r="M36" s="2">
        <f t="shared" si="35"/>
        <v>9.24</v>
      </c>
      <c r="N36" s="8">
        <f t="shared" si="36"/>
        <v>496</v>
      </c>
      <c r="O36" s="9">
        <f t="shared" si="37"/>
        <v>3.4350000000000001</v>
      </c>
      <c r="P36" s="9">
        <f t="shared" si="38"/>
        <v>0.629</v>
      </c>
      <c r="Q36" s="2">
        <f t="shared" si="39"/>
        <v>0.39400000000000002</v>
      </c>
      <c r="R36" s="2">
        <f t="shared" si="40"/>
        <v>0.64500000000000002</v>
      </c>
      <c r="S36" s="2">
        <f t="shared" si="41"/>
        <v>2.8159999999999998</v>
      </c>
      <c r="T36" s="2">
        <f t="shared" si="42"/>
        <v>1.798</v>
      </c>
      <c r="U36" s="2">
        <f t="shared" si="43"/>
        <v>1.7929999999999999</v>
      </c>
      <c r="V36" s="2">
        <f t="shared" si="44"/>
        <v>1.169</v>
      </c>
      <c r="W36" s="2">
        <f t="shared" si="29"/>
        <v>169549</v>
      </c>
      <c r="X36" s="2">
        <f t="shared" si="45"/>
        <v>1.3839999999999999</v>
      </c>
      <c r="Y36" s="2">
        <f t="shared" si="46"/>
        <v>200732</v>
      </c>
      <c r="Z36" s="2">
        <f t="shared" si="47"/>
        <v>8.0380000000000003</v>
      </c>
      <c r="AA36" s="2">
        <f t="shared" si="48"/>
        <v>2.2330000000000001</v>
      </c>
      <c r="AB36" s="2">
        <f t="shared" si="49"/>
        <v>1164</v>
      </c>
      <c r="AC36" s="2">
        <f t="shared" si="50"/>
        <v>322</v>
      </c>
      <c r="AD36" s="2">
        <f t="shared" si="51"/>
        <v>1466</v>
      </c>
      <c r="AE36" s="2">
        <f t="shared" si="52"/>
        <v>624</v>
      </c>
      <c r="AF36" s="2">
        <f t="shared" si="53"/>
        <v>10.114000000000001</v>
      </c>
      <c r="AG36" s="2">
        <f t="shared" si="54"/>
        <v>4.3090000000000002</v>
      </c>
      <c r="AH36" s="2">
        <f t="shared" si="55"/>
        <v>1283</v>
      </c>
      <c r="AI36" s="2">
        <f t="shared" si="56"/>
        <v>441</v>
      </c>
      <c r="AJ36" s="2">
        <f t="shared" si="57"/>
        <v>8.8559999999999999</v>
      </c>
      <c r="AK36" s="2">
        <f t="shared" si="58"/>
        <v>3.0510000000000002</v>
      </c>
    </row>
    <row r="37" spans="1:37" x14ac:dyDescent="0.25">
      <c r="A37" s="1">
        <v>1925</v>
      </c>
      <c r="B37" s="1">
        <f t="shared" si="30"/>
        <v>587</v>
      </c>
      <c r="C37" s="7">
        <v>843</v>
      </c>
      <c r="D37" s="13">
        <f t="shared" si="31"/>
        <v>5.8120000000000003</v>
      </c>
      <c r="E37" s="1">
        <v>2.4</v>
      </c>
      <c r="F37" s="1">
        <v>2400</v>
      </c>
      <c r="G37" s="4">
        <v>199.36439999999999</v>
      </c>
      <c r="H37" s="4">
        <v>503.19560000000001</v>
      </c>
      <c r="I37" s="6">
        <v>0.03</v>
      </c>
      <c r="J37" s="5">
        <f t="shared" si="32"/>
        <v>1529</v>
      </c>
      <c r="K37" s="5">
        <f t="shared" si="33"/>
        <v>606</v>
      </c>
      <c r="L37" s="2">
        <f t="shared" si="34"/>
        <v>2000</v>
      </c>
      <c r="M37" s="2">
        <f t="shared" si="35"/>
        <v>13.82</v>
      </c>
      <c r="N37" s="8">
        <f t="shared" si="36"/>
        <v>1157</v>
      </c>
      <c r="O37" s="9">
        <f t="shared" si="37"/>
        <v>8.0079999999999991</v>
      </c>
      <c r="P37" s="9">
        <f t="shared" si="38"/>
        <v>0.42199999999999999</v>
      </c>
      <c r="Q37" s="2">
        <f t="shared" si="39"/>
        <v>0.40699999999999997</v>
      </c>
      <c r="R37" s="2">
        <f t="shared" si="40"/>
        <v>0.88100000000000001</v>
      </c>
      <c r="S37" s="2">
        <f t="shared" si="41"/>
        <v>4.4359999999999999</v>
      </c>
      <c r="T37" s="2">
        <f t="shared" si="42"/>
        <v>2.4790000000000001</v>
      </c>
      <c r="U37" s="2">
        <f t="shared" si="43"/>
        <v>2.476</v>
      </c>
      <c r="V37" s="2">
        <f t="shared" si="44"/>
        <v>1.611</v>
      </c>
      <c r="W37" s="2">
        <f t="shared" si="29"/>
        <v>233656</v>
      </c>
      <c r="X37" s="2">
        <f t="shared" si="45"/>
        <v>1.931</v>
      </c>
      <c r="Y37" s="2">
        <f t="shared" si="46"/>
        <v>280068</v>
      </c>
      <c r="Z37" s="2">
        <f t="shared" si="47"/>
        <v>11.308</v>
      </c>
      <c r="AA37" s="2">
        <f t="shared" si="48"/>
        <v>5.4960000000000004</v>
      </c>
      <c r="AB37" s="2">
        <f t="shared" si="49"/>
        <v>1637</v>
      </c>
      <c r="AC37" s="2">
        <f t="shared" si="50"/>
        <v>794</v>
      </c>
      <c r="AD37" s="2">
        <f t="shared" si="51"/>
        <v>2057</v>
      </c>
      <c r="AE37" s="2">
        <f t="shared" si="52"/>
        <v>1214</v>
      </c>
      <c r="AF37" s="2">
        <f t="shared" si="53"/>
        <v>14.204000000000001</v>
      </c>
      <c r="AG37" s="2">
        <f t="shared" si="54"/>
        <v>8.3919999999999995</v>
      </c>
      <c r="AH37" s="2">
        <f t="shared" si="55"/>
        <v>1808</v>
      </c>
      <c r="AI37" s="2">
        <f t="shared" si="56"/>
        <v>965</v>
      </c>
      <c r="AJ37" s="2">
        <f t="shared" si="57"/>
        <v>12.487</v>
      </c>
      <c r="AK37" s="2">
        <f t="shared" si="58"/>
        <v>6.6749999999999998</v>
      </c>
    </row>
    <row r="38" spans="1:37" x14ac:dyDescent="0.25">
      <c r="A38" s="1">
        <v>1930</v>
      </c>
      <c r="B38" s="1">
        <f t="shared" si="30"/>
        <v>588</v>
      </c>
      <c r="C38" s="3">
        <v>844</v>
      </c>
      <c r="D38" s="13">
        <f t="shared" si="31"/>
        <v>5.819</v>
      </c>
      <c r="E38" s="1">
        <v>1.58</v>
      </c>
      <c r="F38" s="1">
        <v>1580</v>
      </c>
      <c r="G38" s="4">
        <v>206.74510000000001</v>
      </c>
      <c r="H38" s="4">
        <v>489.21469999999999</v>
      </c>
      <c r="I38" s="6">
        <v>0.52</v>
      </c>
      <c r="J38" s="5">
        <f t="shared" si="32"/>
        <v>1474</v>
      </c>
      <c r="K38" s="5">
        <f t="shared" si="33"/>
        <v>623</v>
      </c>
      <c r="L38" s="2">
        <f t="shared" si="34"/>
        <v>1320</v>
      </c>
      <c r="M38" s="2">
        <f t="shared" si="35"/>
        <v>9.1140000000000008</v>
      </c>
      <c r="N38" s="8">
        <f t="shared" si="36"/>
        <v>476</v>
      </c>
      <c r="O38" s="9">
        <f t="shared" si="37"/>
        <v>3.2949999999999999</v>
      </c>
      <c r="P38" s="9">
        <f t="shared" si="38"/>
        <v>0.63900000000000001</v>
      </c>
      <c r="Q38" s="2">
        <f t="shared" si="39"/>
        <v>0.39100000000000001</v>
      </c>
      <c r="R38" s="2">
        <f t="shared" si="40"/>
        <v>0.61299999999999999</v>
      </c>
      <c r="S38" s="2">
        <f t="shared" si="41"/>
        <v>2.6150000000000002</v>
      </c>
      <c r="T38" s="2">
        <f t="shared" si="42"/>
        <v>1.706</v>
      </c>
      <c r="U38" s="2">
        <f t="shared" si="43"/>
        <v>1.7090000000000001</v>
      </c>
      <c r="V38" s="2">
        <f t="shared" si="44"/>
        <v>1.109</v>
      </c>
      <c r="W38" s="2">
        <f t="shared" si="29"/>
        <v>160847</v>
      </c>
      <c r="X38" s="2">
        <f t="shared" si="45"/>
        <v>1.3089999999999999</v>
      </c>
      <c r="Y38" s="2">
        <f t="shared" si="46"/>
        <v>189854</v>
      </c>
      <c r="Z38" s="2">
        <f t="shared" si="47"/>
        <v>7.9349999999999996</v>
      </c>
      <c r="AA38" s="2">
        <f t="shared" si="48"/>
        <v>2.1160000000000001</v>
      </c>
      <c r="AB38" s="2">
        <f t="shared" si="49"/>
        <v>1150</v>
      </c>
      <c r="AC38" s="2">
        <f t="shared" si="50"/>
        <v>306</v>
      </c>
      <c r="AD38" s="2">
        <f t="shared" si="51"/>
        <v>1434</v>
      </c>
      <c r="AE38" s="2">
        <f t="shared" si="52"/>
        <v>590</v>
      </c>
      <c r="AF38" s="2">
        <f t="shared" si="53"/>
        <v>9.8979999999999997</v>
      </c>
      <c r="AG38" s="2">
        <f t="shared" si="54"/>
        <v>4.0789999999999997</v>
      </c>
      <c r="AH38" s="2">
        <f t="shared" si="55"/>
        <v>1261</v>
      </c>
      <c r="AI38" s="2">
        <f t="shared" si="56"/>
        <v>417</v>
      </c>
      <c r="AJ38" s="2">
        <f t="shared" si="57"/>
        <v>8.702</v>
      </c>
      <c r="AK38" s="2">
        <f t="shared" si="58"/>
        <v>2.883</v>
      </c>
    </row>
    <row r="39" spans="1:37" x14ac:dyDescent="0.25">
      <c r="A39" s="1">
        <v>1935</v>
      </c>
      <c r="B39" s="1">
        <f t="shared" si="30"/>
        <v>590</v>
      </c>
      <c r="C39" s="3">
        <v>845</v>
      </c>
      <c r="D39" s="13">
        <f t="shared" si="31"/>
        <v>5.8259999999999996</v>
      </c>
      <c r="E39" s="1">
        <v>1.67</v>
      </c>
      <c r="F39" s="1">
        <v>1670</v>
      </c>
      <c r="G39" s="4">
        <v>199.81139999999999</v>
      </c>
      <c r="H39" s="4">
        <v>445.35989999999998</v>
      </c>
      <c r="I39" s="6">
        <v>0.46</v>
      </c>
      <c r="J39" s="5">
        <f t="shared" si="32"/>
        <v>1525</v>
      </c>
      <c r="K39" s="5">
        <f t="shared" si="33"/>
        <v>684</v>
      </c>
      <c r="L39" s="2">
        <f t="shared" si="34"/>
        <v>1399</v>
      </c>
      <c r="M39" s="2">
        <f t="shared" si="35"/>
        <v>9.6660000000000004</v>
      </c>
      <c r="N39" s="8">
        <f t="shared" si="36"/>
        <v>554</v>
      </c>
      <c r="O39" s="9">
        <f t="shared" si="37"/>
        <v>3.84</v>
      </c>
      <c r="P39" s="9">
        <f t="shared" si="38"/>
        <v>0.60399999999999998</v>
      </c>
      <c r="Q39" s="2">
        <f t="shared" si="39"/>
        <v>0.374</v>
      </c>
      <c r="R39" s="2">
        <f t="shared" si="40"/>
        <v>0.78100000000000003</v>
      </c>
      <c r="S39" s="2">
        <f t="shared" si="41"/>
        <v>2.8420000000000001</v>
      </c>
      <c r="T39" s="2">
        <f t="shared" si="42"/>
        <v>2.1459999999999999</v>
      </c>
      <c r="U39" s="2">
        <f t="shared" si="43"/>
        <v>2.1480000000000001</v>
      </c>
      <c r="V39" s="2">
        <f t="shared" si="44"/>
        <v>1.395</v>
      </c>
      <c r="W39" s="2">
        <f t="shared" si="29"/>
        <v>202328</v>
      </c>
      <c r="X39" s="2">
        <f t="shared" si="45"/>
        <v>1.6220000000000001</v>
      </c>
      <c r="Y39" s="2">
        <f t="shared" si="46"/>
        <v>235251</v>
      </c>
      <c r="Z39" s="2">
        <f t="shared" si="47"/>
        <v>8.1199999999999992</v>
      </c>
      <c r="AA39" s="2">
        <f t="shared" si="48"/>
        <v>2.294</v>
      </c>
      <c r="AB39" s="2">
        <f t="shared" si="49"/>
        <v>1176</v>
      </c>
      <c r="AC39" s="2">
        <f t="shared" si="50"/>
        <v>331</v>
      </c>
      <c r="AD39" s="2">
        <f t="shared" si="51"/>
        <v>1529</v>
      </c>
      <c r="AE39" s="2">
        <f t="shared" si="52"/>
        <v>684</v>
      </c>
      <c r="AF39" s="2">
        <f t="shared" si="53"/>
        <v>10.553000000000001</v>
      </c>
      <c r="AG39" s="2">
        <f t="shared" si="54"/>
        <v>4.7270000000000003</v>
      </c>
      <c r="AH39" s="2">
        <f t="shared" si="55"/>
        <v>1308</v>
      </c>
      <c r="AI39" s="2">
        <f t="shared" si="56"/>
        <v>463</v>
      </c>
      <c r="AJ39" s="2">
        <f t="shared" si="57"/>
        <v>9.0299999999999994</v>
      </c>
      <c r="AK39" s="2">
        <f t="shared" si="58"/>
        <v>3.2040000000000002</v>
      </c>
    </row>
    <row r="40" spans="1:37" x14ac:dyDescent="0.25">
      <c r="A40" s="1">
        <v>1940</v>
      </c>
      <c r="B40" s="1">
        <f t="shared" si="30"/>
        <v>591</v>
      </c>
      <c r="C40" s="3">
        <v>847</v>
      </c>
      <c r="D40" s="13">
        <f t="shared" si="31"/>
        <v>5.84</v>
      </c>
      <c r="E40" s="1">
        <v>1.78</v>
      </c>
      <c r="F40" s="1">
        <v>1780</v>
      </c>
      <c r="G40" s="4">
        <v>182.7499</v>
      </c>
      <c r="H40" s="4">
        <v>427.46620000000001</v>
      </c>
      <c r="I40" s="6">
        <v>0.38</v>
      </c>
      <c r="J40" s="5">
        <f t="shared" si="32"/>
        <v>1668</v>
      </c>
      <c r="K40" s="5">
        <f t="shared" si="33"/>
        <v>713</v>
      </c>
      <c r="L40" s="2">
        <f t="shared" si="34"/>
        <v>1495</v>
      </c>
      <c r="M40" s="2">
        <f t="shared" si="35"/>
        <v>10.32</v>
      </c>
      <c r="N40" s="8">
        <f t="shared" si="36"/>
        <v>648</v>
      </c>
      <c r="O40" s="9">
        <f t="shared" si="37"/>
        <v>4.4800000000000004</v>
      </c>
      <c r="P40" s="9">
        <f t="shared" si="38"/>
        <v>0.56699999999999995</v>
      </c>
      <c r="Q40" s="2">
        <f t="shared" si="39"/>
        <v>0.38800000000000001</v>
      </c>
      <c r="R40" s="2">
        <f t="shared" si="40"/>
        <v>0.90500000000000003</v>
      </c>
      <c r="S40" s="2">
        <f t="shared" si="41"/>
        <v>3.746</v>
      </c>
      <c r="T40" s="2">
        <f t="shared" si="42"/>
        <v>2.5129999999999999</v>
      </c>
      <c r="U40" s="2">
        <f t="shared" si="43"/>
        <v>2.516</v>
      </c>
      <c r="V40" s="2">
        <f t="shared" si="44"/>
        <v>1.633</v>
      </c>
      <c r="W40" s="2">
        <f t="shared" si="29"/>
        <v>236847</v>
      </c>
      <c r="X40" s="2">
        <f t="shared" si="45"/>
        <v>1.9219999999999999</v>
      </c>
      <c r="Y40" s="2">
        <f t="shared" si="46"/>
        <v>278762</v>
      </c>
      <c r="Z40" s="2">
        <f t="shared" si="47"/>
        <v>8.68</v>
      </c>
      <c r="AA40" s="2">
        <f t="shared" si="48"/>
        <v>2.84</v>
      </c>
      <c r="AB40" s="2">
        <f t="shared" si="49"/>
        <v>1258</v>
      </c>
      <c r="AC40" s="2">
        <f t="shared" si="50"/>
        <v>411</v>
      </c>
      <c r="AD40" s="2">
        <f t="shared" si="51"/>
        <v>1676</v>
      </c>
      <c r="AE40" s="2">
        <f t="shared" si="52"/>
        <v>829</v>
      </c>
      <c r="AF40" s="2">
        <f t="shared" si="53"/>
        <v>11.564</v>
      </c>
      <c r="AG40" s="2">
        <f t="shared" si="54"/>
        <v>5.7240000000000002</v>
      </c>
      <c r="AH40" s="2">
        <f t="shared" si="55"/>
        <v>1420</v>
      </c>
      <c r="AI40" s="2">
        <f t="shared" si="56"/>
        <v>573</v>
      </c>
      <c r="AJ40" s="2">
        <f t="shared" si="57"/>
        <v>9.7989999999999995</v>
      </c>
      <c r="AK40" s="2">
        <f t="shared" si="58"/>
        <v>3.9590000000000001</v>
      </c>
    </row>
    <row r="41" spans="1:37" x14ac:dyDescent="0.25">
      <c r="A41" s="1">
        <v>1945</v>
      </c>
      <c r="B41" s="1">
        <f t="shared" si="30"/>
        <v>593</v>
      </c>
      <c r="C41" s="3">
        <v>848</v>
      </c>
      <c r="D41" s="13">
        <f t="shared" si="31"/>
        <v>5.8470000000000004</v>
      </c>
      <c r="E41" s="1">
        <v>1.82</v>
      </c>
      <c r="F41" s="1">
        <v>1820</v>
      </c>
      <c r="G41" s="4">
        <v>186.26689999999999</v>
      </c>
      <c r="H41" s="4">
        <v>419.14890000000003</v>
      </c>
      <c r="I41" s="6">
        <v>0.41</v>
      </c>
      <c r="J41" s="5">
        <f t="shared" si="32"/>
        <v>1636</v>
      </c>
      <c r="K41" s="5">
        <f t="shared" si="33"/>
        <v>727</v>
      </c>
      <c r="L41" s="2">
        <f t="shared" si="34"/>
        <v>1533</v>
      </c>
      <c r="M41" s="2">
        <f t="shared" si="35"/>
        <v>10.587999999999999</v>
      </c>
      <c r="N41" s="8">
        <f t="shared" si="36"/>
        <v>685</v>
      </c>
      <c r="O41" s="9">
        <f t="shared" si="37"/>
        <v>4.7409999999999997</v>
      </c>
      <c r="P41" s="9">
        <f t="shared" si="38"/>
        <v>0.55300000000000005</v>
      </c>
      <c r="Q41" s="2">
        <f t="shared" si="39"/>
        <v>0.377</v>
      </c>
      <c r="R41" s="2">
        <f t="shared" si="40"/>
        <v>0.96199999999999997</v>
      </c>
      <c r="S41" s="2">
        <f t="shared" si="41"/>
        <v>3.589</v>
      </c>
      <c r="T41" s="2">
        <f t="shared" si="42"/>
        <v>2.649</v>
      </c>
      <c r="U41" s="2">
        <f t="shared" si="43"/>
        <v>2.649</v>
      </c>
      <c r="V41" s="2">
        <f t="shared" si="44"/>
        <v>1.722</v>
      </c>
      <c r="W41" s="2">
        <f t="shared" si="29"/>
        <v>249755</v>
      </c>
      <c r="X41" s="2">
        <f t="shared" si="45"/>
        <v>2.0070000000000001</v>
      </c>
      <c r="Y41" s="2">
        <f t="shared" si="46"/>
        <v>291091</v>
      </c>
      <c r="Z41" s="2">
        <f t="shared" si="47"/>
        <v>8.7159999999999993</v>
      </c>
      <c r="AA41" s="2">
        <f t="shared" si="48"/>
        <v>2.8690000000000002</v>
      </c>
      <c r="AB41" s="2">
        <f t="shared" si="49"/>
        <v>1263</v>
      </c>
      <c r="AC41" s="2">
        <f t="shared" si="50"/>
        <v>415</v>
      </c>
      <c r="AD41" s="2">
        <f t="shared" si="51"/>
        <v>1699</v>
      </c>
      <c r="AE41" s="2">
        <f t="shared" si="52"/>
        <v>851</v>
      </c>
      <c r="AF41" s="2">
        <f t="shared" si="53"/>
        <v>11.727</v>
      </c>
      <c r="AG41" s="2">
        <f t="shared" si="54"/>
        <v>5.88</v>
      </c>
      <c r="AH41" s="2">
        <f t="shared" si="55"/>
        <v>1427</v>
      </c>
      <c r="AI41" s="2">
        <f t="shared" si="56"/>
        <v>579</v>
      </c>
      <c r="AJ41" s="2">
        <f t="shared" si="57"/>
        <v>9.8510000000000009</v>
      </c>
      <c r="AK41" s="2">
        <f t="shared" si="58"/>
        <v>4.0039999999999996</v>
      </c>
    </row>
    <row r="42" spans="1:37" x14ac:dyDescent="0.25">
      <c r="A42" s="1">
        <v>1950</v>
      </c>
      <c r="B42" s="1">
        <f t="shared" si="30"/>
        <v>594</v>
      </c>
      <c r="C42" s="3">
        <v>849</v>
      </c>
      <c r="D42" s="13">
        <f t="shared" si="31"/>
        <v>5.8540000000000001</v>
      </c>
      <c r="E42" s="1">
        <v>1.82</v>
      </c>
      <c r="F42" s="1">
        <v>1820</v>
      </c>
      <c r="G42" s="4">
        <v>191.87620000000001</v>
      </c>
      <c r="H42" s="4">
        <v>429.20699999999999</v>
      </c>
      <c r="I42" s="6">
        <v>0.41</v>
      </c>
      <c r="J42" s="5">
        <f t="shared" si="32"/>
        <v>1589</v>
      </c>
      <c r="K42" s="5">
        <f t="shared" si="33"/>
        <v>710</v>
      </c>
      <c r="L42" s="2">
        <f t="shared" si="34"/>
        <v>1537</v>
      </c>
      <c r="M42" s="2">
        <f t="shared" si="35"/>
        <v>10.605</v>
      </c>
      <c r="N42" s="8">
        <f t="shared" si="36"/>
        <v>688</v>
      </c>
      <c r="O42" s="9">
        <f t="shared" si="37"/>
        <v>4.7510000000000003</v>
      </c>
      <c r="P42" s="9">
        <f t="shared" si="38"/>
        <v>0.55200000000000005</v>
      </c>
      <c r="Q42" s="2">
        <f t="shared" si="39"/>
        <v>0.375</v>
      </c>
      <c r="R42" s="2">
        <f t="shared" si="40"/>
        <v>0.91700000000000004</v>
      </c>
      <c r="S42" s="2">
        <f t="shared" si="41"/>
        <v>3.3719999999999999</v>
      </c>
      <c r="T42" s="2">
        <f t="shared" si="42"/>
        <v>2.5219999999999998</v>
      </c>
      <c r="U42" s="2">
        <f t="shared" si="43"/>
        <v>2.5270000000000001</v>
      </c>
      <c r="V42" s="2">
        <f t="shared" si="44"/>
        <v>1.639</v>
      </c>
      <c r="W42" s="2">
        <f t="shared" si="29"/>
        <v>237717</v>
      </c>
      <c r="X42" s="2">
        <f t="shared" si="45"/>
        <v>1.907</v>
      </c>
      <c r="Y42" s="2">
        <f t="shared" si="46"/>
        <v>276587</v>
      </c>
      <c r="Z42" s="2">
        <f t="shared" si="47"/>
        <v>8.7050000000000001</v>
      </c>
      <c r="AA42" s="2">
        <f t="shared" si="48"/>
        <v>2.851</v>
      </c>
      <c r="AB42" s="2">
        <f t="shared" si="49"/>
        <v>1262</v>
      </c>
      <c r="AC42" s="2">
        <f t="shared" si="50"/>
        <v>413</v>
      </c>
      <c r="AD42" s="2">
        <f t="shared" si="51"/>
        <v>1677</v>
      </c>
      <c r="AE42" s="2">
        <f t="shared" si="52"/>
        <v>828</v>
      </c>
      <c r="AF42" s="2">
        <f t="shared" si="53"/>
        <v>11.565</v>
      </c>
      <c r="AG42" s="2">
        <f t="shared" si="54"/>
        <v>5.7110000000000003</v>
      </c>
      <c r="AH42" s="2">
        <f t="shared" si="55"/>
        <v>1417</v>
      </c>
      <c r="AI42" s="2">
        <f t="shared" si="56"/>
        <v>568</v>
      </c>
      <c r="AJ42" s="2">
        <f t="shared" si="57"/>
        <v>9.7769999999999992</v>
      </c>
      <c r="AK42" s="2">
        <f t="shared" si="58"/>
        <v>3.923</v>
      </c>
    </row>
    <row r="43" spans="1:37" x14ac:dyDescent="0.25">
      <c r="A43" s="1">
        <v>1955</v>
      </c>
      <c r="B43" s="1">
        <f t="shared" si="30"/>
        <v>596</v>
      </c>
      <c r="C43" s="3">
        <v>850</v>
      </c>
      <c r="D43" s="13">
        <f t="shared" si="31"/>
        <v>5.8609999999999998</v>
      </c>
      <c r="E43" s="1">
        <v>1.82</v>
      </c>
      <c r="F43" s="1">
        <v>1820</v>
      </c>
      <c r="G43" s="4">
        <v>186.26689999999999</v>
      </c>
      <c r="H43" s="4">
        <v>424.95170000000002</v>
      </c>
      <c r="I43" s="6">
        <v>0.41</v>
      </c>
      <c r="J43" s="5">
        <f t="shared" si="32"/>
        <v>1636</v>
      </c>
      <c r="K43" s="5">
        <f t="shared" si="33"/>
        <v>717</v>
      </c>
      <c r="L43" s="2">
        <f t="shared" si="34"/>
        <v>1541</v>
      </c>
      <c r="M43" s="2">
        <f t="shared" si="35"/>
        <v>10.641</v>
      </c>
      <c r="N43" s="8">
        <f t="shared" si="36"/>
        <v>691</v>
      </c>
      <c r="O43" s="9">
        <f t="shared" si="37"/>
        <v>4.78</v>
      </c>
      <c r="P43" s="9">
        <f t="shared" si="38"/>
        <v>0.55200000000000005</v>
      </c>
      <c r="Q43" s="2">
        <f t="shared" si="39"/>
        <v>0.38100000000000001</v>
      </c>
      <c r="R43" s="2">
        <f t="shared" si="40"/>
        <v>0.93600000000000005</v>
      </c>
      <c r="S43" s="2">
        <f t="shared" si="41"/>
        <v>3.6240000000000001</v>
      </c>
      <c r="T43" s="2">
        <f t="shared" si="42"/>
        <v>2.585</v>
      </c>
      <c r="U43" s="2">
        <f t="shared" si="43"/>
        <v>2.5870000000000002</v>
      </c>
      <c r="V43" s="2">
        <f t="shared" si="44"/>
        <v>1.68</v>
      </c>
      <c r="W43" s="2">
        <f t="shared" si="29"/>
        <v>243664</v>
      </c>
      <c r="X43" s="2">
        <f t="shared" si="45"/>
        <v>1.9650000000000001</v>
      </c>
      <c r="Y43" s="2">
        <f t="shared" si="46"/>
        <v>284999</v>
      </c>
      <c r="Z43" s="2">
        <f t="shared" si="47"/>
        <v>8.8030000000000008</v>
      </c>
      <c r="AA43" s="2">
        <f t="shared" si="48"/>
        <v>2.9420000000000002</v>
      </c>
      <c r="AB43" s="2">
        <f t="shared" si="49"/>
        <v>1275</v>
      </c>
      <c r="AC43" s="2">
        <f t="shared" si="50"/>
        <v>425</v>
      </c>
      <c r="AD43" s="2">
        <f t="shared" si="51"/>
        <v>1703</v>
      </c>
      <c r="AE43" s="2">
        <f t="shared" si="52"/>
        <v>853</v>
      </c>
      <c r="AF43" s="2">
        <f t="shared" si="53"/>
        <v>11.750999999999999</v>
      </c>
      <c r="AG43" s="2">
        <f t="shared" si="54"/>
        <v>5.89</v>
      </c>
      <c r="AH43" s="2">
        <f t="shared" si="55"/>
        <v>1438</v>
      </c>
      <c r="AI43" s="2">
        <f t="shared" si="56"/>
        <v>588</v>
      </c>
      <c r="AJ43" s="2">
        <f t="shared" si="57"/>
        <v>9.9260000000000002</v>
      </c>
      <c r="AK43" s="2">
        <f t="shared" si="58"/>
        <v>4.0650000000000004</v>
      </c>
    </row>
    <row r="44" spans="1:37" x14ac:dyDescent="0.25">
      <c r="A44" s="1">
        <v>1960</v>
      </c>
      <c r="B44" s="1">
        <f t="shared" si="30"/>
        <v>597</v>
      </c>
      <c r="C44" s="3">
        <v>851</v>
      </c>
      <c r="D44" s="13">
        <f t="shared" si="31"/>
        <v>5.867</v>
      </c>
      <c r="E44" s="1">
        <v>1.85</v>
      </c>
      <c r="F44" s="1">
        <v>1850</v>
      </c>
      <c r="G44" s="4">
        <v>171.6943</v>
      </c>
      <c r="H44" s="4">
        <v>435.00959999999998</v>
      </c>
      <c r="I44" s="6">
        <v>0.39</v>
      </c>
      <c r="J44" s="5">
        <f t="shared" si="32"/>
        <v>1775</v>
      </c>
      <c r="K44" s="5">
        <f t="shared" si="33"/>
        <v>701</v>
      </c>
      <c r="L44" s="2">
        <f t="shared" si="34"/>
        <v>1570</v>
      </c>
      <c r="M44" s="2">
        <f t="shared" si="35"/>
        <v>10.835000000000001</v>
      </c>
      <c r="N44" s="8">
        <f t="shared" si="36"/>
        <v>719</v>
      </c>
      <c r="O44" s="9">
        <f t="shared" si="37"/>
        <v>4.968</v>
      </c>
      <c r="P44" s="9">
        <f t="shared" si="38"/>
        <v>0.54200000000000004</v>
      </c>
      <c r="Q44" s="2">
        <f t="shared" si="39"/>
        <v>0.40799999999999997</v>
      </c>
      <c r="R44" s="2">
        <f t="shared" si="40"/>
        <v>0.90900000000000003</v>
      </c>
      <c r="S44" s="2">
        <f t="shared" si="41"/>
        <v>4.617</v>
      </c>
      <c r="T44" s="2">
        <f t="shared" si="42"/>
        <v>2.5590000000000002</v>
      </c>
      <c r="U44" s="2">
        <f t="shared" si="43"/>
        <v>2.5510000000000002</v>
      </c>
      <c r="V44" s="2">
        <f t="shared" si="44"/>
        <v>1.663</v>
      </c>
      <c r="W44" s="2">
        <f t="shared" si="29"/>
        <v>241198</v>
      </c>
      <c r="X44" s="2">
        <f t="shared" si="45"/>
        <v>1.9950000000000001</v>
      </c>
      <c r="Y44" s="2">
        <f t="shared" si="46"/>
        <v>289350</v>
      </c>
      <c r="Z44" s="2">
        <f t="shared" si="47"/>
        <v>9.2910000000000004</v>
      </c>
      <c r="AA44" s="2">
        <f t="shared" si="48"/>
        <v>3.4239999999999999</v>
      </c>
      <c r="AB44" s="2">
        <f t="shared" si="49"/>
        <v>1347</v>
      </c>
      <c r="AC44" s="2">
        <f t="shared" si="50"/>
        <v>496</v>
      </c>
      <c r="AD44" s="2">
        <f t="shared" si="51"/>
        <v>1781</v>
      </c>
      <c r="AE44" s="2">
        <f t="shared" si="52"/>
        <v>930</v>
      </c>
      <c r="AF44" s="2">
        <f t="shared" si="53"/>
        <v>12.284000000000001</v>
      </c>
      <c r="AG44" s="2">
        <f t="shared" si="54"/>
        <v>6.4169999999999998</v>
      </c>
      <c r="AH44" s="2">
        <f t="shared" si="55"/>
        <v>1524</v>
      </c>
      <c r="AI44" s="2">
        <f t="shared" si="56"/>
        <v>673</v>
      </c>
      <c r="AJ44" s="2">
        <f t="shared" si="57"/>
        <v>10.512</v>
      </c>
      <c r="AK44" s="2">
        <f t="shared" si="58"/>
        <v>4.6449999999999996</v>
      </c>
    </row>
    <row r="45" spans="1:37" x14ac:dyDescent="0.25">
      <c r="A45" s="1">
        <v>1965</v>
      </c>
      <c r="B45" s="1">
        <f t="shared" si="30"/>
        <v>599</v>
      </c>
      <c r="C45" s="3">
        <v>852</v>
      </c>
      <c r="D45" s="13">
        <f t="shared" si="31"/>
        <v>5.8739999999999997</v>
      </c>
      <c r="E45" s="1">
        <v>1.83</v>
      </c>
      <c r="F45" s="1">
        <v>1830</v>
      </c>
      <c r="G45" s="4">
        <v>187.40360000000001</v>
      </c>
      <c r="H45" s="4">
        <v>453.38490000000002</v>
      </c>
      <c r="I45" s="6">
        <v>0.4</v>
      </c>
      <c r="J45" s="5">
        <f t="shared" si="32"/>
        <v>1626</v>
      </c>
      <c r="K45" s="5">
        <f t="shared" si="33"/>
        <v>672</v>
      </c>
      <c r="L45" s="2">
        <f t="shared" si="34"/>
        <v>1557</v>
      </c>
      <c r="M45" s="2">
        <f t="shared" si="35"/>
        <v>10.753</v>
      </c>
      <c r="N45" s="8">
        <f t="shared" si="36"/>
        <v>705</v>
      </c>
      <c r="O45" s="9">
        <f t="shared" si="37"/>
        <v>4.8789999999999996</v>
      </c>
      <c r="P45" s="9">
        <f t="shared" si="38"/>
        <v>0.54700000000000004</v>
      </c>
      <c r="Q45" s="2">
        <f t="shared" si="39"/>
        <v>0.39700000000000002</v>
      </c>
      <c r="R45" s="2">
        <f t="shared" si="40"/>
        <v>0.82599999999999996</v>
      </c>
      <c r="S45" s="2">
        <f t="shared" si="41"/>
        <v>3.7360000000000002</v>
      </c>
      <c r="T45" s="2">
        <f t="shared" si="42"/>
        <v>2.3079999999999998</v>
      </c>
      <c r="U45" s="2">
        <f t="shared" si="43"/>
        <v>2.3090000000000002</v>
      </c>
      <c r="V45" s="2">
        <f t="shared" si="44"/>
        <v>1.5</v>
      </c>
      <c r="W45" s="2">
        <f t="shared" si="29"/>
        <v>217557</v>
      </c>
      <c r="X45" s="2">
        <f t="shared" si="45"/>
        <v>1.7809999999999999</v>
      </c>
      <c r="Y45" s="2">
        <f t="shared" si="46"/>
        <v>258312</v>
      </c>
      <c r="Z45" s="2">
        <f t="shared" si="47"/>
        <v>9.0860000000000003</v>
      </c>
      <c r="AA45" s="2">
        <f t="shared" si="48"/>
        <v>3.2120000000000002</v>
      </c>
      <c r="AB45" s="2">
        <f t="shared" si="49"/>
        <v>1316</v>
      </c>
      <c r="AC45" s="2">
        <f t="shared" si="50"/>
        <v>464</v>
      </c>
      <c r="AD45" s="2">
        <f t="shared" si="51"/>
        <v>1704</v>
      </c>
      <c r="AE45" s="2">
        <f t="shared" si="52"/>
        <v>852</v>
      </c>
      <c r="AF45" s="2">
        <f t="shared" si="53"/>
        <v>11.757</v>
      </c>
      <c r="AG45" s="2">
        <f t="shared" si="54"/>
        <v>5.883</v>
      </c>
      <c r="AH45" s="2">
        <f t="shared" si="55"/>
        <v>1470</v>
      </c>
      <c r="AI45" s="2">
        <f t="shared" si="56"/>
        <v>618</v>
      </c>
      <c r="AJ45" s="2">
        <f t="shared" si="57"/>
        <v>10.147</v>
      </c>
      <c r="AK45" s="2">
        <f t="shared" si="58"/>
        <v>4.2729999999999997</v>
      </c>
    </row>
    <row r="46" spans="1:37" x14ac:dyDescent="0.25">
      <c r="A46" s="1">
        <v>1970</v>
      </c>
      <c r="B46" s="1">
        <f t="shared" si="30"/>
        <v>600</v>
      </c>
      <c r="C46" s="3">
        <v>854</v>
      </c>
      <c r="D46" s="13">
        <f t="shared" si="31"/>
        <v>5.8879999999999999</v>
      </c>
      <c r="E46" s="1">
        <v>1.72</v>
      </c>
      <c r="F46" s="1">
        <v>1720</v>
      </c>
      <c r="G46" s="4">
        <v>194.15209999999999</v>
      </c>
      <c r="H46" s="4">
        <v>497.09859999999998</v>
      </c>
      <c r="I46" s="6">
        <v>0.42</v>
      </c>
      <c r="J46" s="5">
        <f t="shared" si="32"/>
        <v>1570</v>
      </c>
      <c r="K46" s="5">
        <f t="shared" si="33"/>
        <v>613</v>
      </c>
      <c r="L46" s="2">
        <f t="shared" si="34"/>
        <v>1467</v>
      </c>
      <c r="M46" s="2">
        <f t="shared" si="35"/>
        <v>10.124000000000001</v>
      </c>
      <c r="N46" s="8">
        <f t="shared" si="36"/>
        <v>613</v>
      </c>
      <c r="O46" s="9">
        <f t="shared" si="37"/>
        <v>4.2359999999999998</v>
      </c>
      <c r="P46" s="9">
        <f t="shared" si="38"/>
        <v>0.58199999999999996</v>
      </c>
      <c r="Q46" s="2">
        <f t="shared" si="39"/>
        <v>0.41</v>
      </c>
      <c r="R46" s="2">
        <f t="shared" si="40"/>
        <v>0.64600000000000002</v>
      </c>
      <c r="S46" s="2">
        <f t="shared" si="41"/>
        <v>3.3780000000000001</v>
      </c>
      <c r="T46" s="2">
        <f t="shared" si="42"/>
        <v>1.8220000000000001</v>
      </c>
      <c r="U46" s="2">
        <f t="shared" si="43"/>
        <v>1.8240000000000001</v>
      </c>
      <c r="V46" s="2">
        <f t="shared" si="44"/>
        <v>1.1839999999999999</v>
      </c>
      <c r="W46" s="2">
        <f t="shared" si="29"/>
        <v>171725</v>
      </c>
      <c r="X46" s="2">
        <f t="shared" si="45"/>
        <v>1.423</v>
      </c>
      <c r="Y46" s="2">
        <f t="shared" si="46"/>
        <v>206389</v>
      </c>
      <c r="Z46" s="2">
        <f t="shared" si="47"/>
        <v>8.8320000000000007</v>
      </c>
      <c r="AA46" s="2">
        <f t="shared" si="48"/>
        <v>2.944</v>
      </c>
      <c r="AB46" s="2">
        <f t="shared" si="49"/>
        <v>1280</v>
      </c>
      <c r="AC46" s="2">
        <f t="shared" si="50"/>
        <v>426</v>
      </c>
      <c r="AD46" s="2">
        <f t="shared" si="51"/>
        <v>1590</v>
      </c>
      <c r="AE46" s="2">
        <f t="shared" si="52"/>
        <v>736</v>
      </c>
      <c r="AF46" s="2">
        <f t="shared" si="53"/>
        <v>10.967000000000001</v>
      </c>
      <c r="AG46" s="2">
        <f t="shared" si="54"/>
        <v>5.0789999999999997</v>
      </c>
      <c r="AH46" s="2">
        <f t="shared" si="55"/>
        <v>1407</v>
      </c>
      <c r="AI46" s="2">
        <f t="shared" si="56"/>
        <v>553</v>
      </c>
      <c r="AJ46" s="2">
        <f t="shared" si="57"/>
        <v>9.7070000000000007</v>
      </c>
      <c r="AK46" s="2">
        <f t="shared" si="58"/>
        <v>3.819</v>
      </c>
    </row>
    <row r="47" spans="1:37" x14ac:dyDescent="0.25">
      <c r="A47" s="1">
        <v>1975</v>
      </c>
      <c r="B47" s="1">
        <f t="shared" si="30"/>
        <v>602</v>
      </c>
      <c r="C47" s="3">
        <v>855</v>
      </c>
      <c r="D47" s="13">
        <f t="shared" si="31"/>
        <v>5.8949999999999996</v>
      </c>
      <c r="E47" s="1">
        <v>1.55</v>
      </c>
      <c r="F47" s="1">
        <v>1550</v>
      </c>
      <c r="G47" s="4">
        <v>258.54539999999997</v>
      </c>
      <c r="H47" s="4">
        <v>493.0367</v>
      </c>
      <c r="I47" s="6">
        <v>0.55000000000000004</v>
      </c>
      <c r="J47" s="5">
        <f t="shared" si="32"/>
        <v>1179</v>
      </c>
      <c r="K47" s="5">
        <f t="shared" si="33"/>
        <v>618</v>
      </c>
      <c r="L47" s="2">
        <f t="shared" si="34"/>
        <v>1326</v>
      </c>
      <c r="M47" s="2">
        <f t="shared" si="35"/>
        <v>9.1539999999999999</v>
      </c>
      <c r="N47" s="8">
        <f t="shared" si="36"/>
        <v>471</v>
      </c>
      <c r="O47" s="9">
        <f t="shared" si="37"/>
        <v>3.2589999999999999</v>
      </c>
      <c r="P47" s="9">
        <f t="shared" si="38"/>
        <v>0.64500000000000002</v>
      </c>
      <c r="Q47" s="2">
        <f t="shared" si="39"/>
        <v>0.311</v>
      </c>
      <c r="R47" s="2">
        <f t="shared" si="40"/>
        <v>0.59199999999999997</v>
      </c>
      <c r="S47" s="2">
        <f t="shared" si="41"/>
        <v>1.365</v>
      </c>
      <c r="T47" s="2">
        <f t="shared" si="42"/>
        <v>1.552</v>
      </c>
      <c r="U47" s="2">
        <f t="shared" si="43"/>
        <v>1.55</v>
      </c>
      <c r="V47" s="2">
        <f t="shared" si="44"/>
        <v>1.0089999999999999</v>
      </c>
      <c r="W47" s="2">
        <f t="shared" si="29"/>
        <v>146343</v>
      </c>
      <c r="X47" s="2">
        <f t="shared" si="45"/>
        <v>1.117</v>
      </c>
      <c r="Y47" s="2">
        <f t="shared" si="46"/>
        <v>162007</v>
      </c>
      <c r="Z47" s="2">
        <f t="shared" si="47"/>
        <v>7.3659999999999997</v>
      </c>
      <c r="AA47" s="2">
        <f t="shared" si="48"/>
        <v>1.4710000000000001</v>
      </c>
      <c r="AB47" s="2">
        <f t="shared" si="49"/>
        <v>1068</v>
      </c>
      <c r="AC47" s="2">
        <f t="shared" si="50"/>
        <v>213</v>
      </c>
      <c r="AD47" s="2">
        <f t="shared" si="51"/>
        <v>1311</v>
      </c>
      <c r="AE47" s="2">
        <f t="shared" si="52"/>
        <v>456</v>
      </c>
      <c r="AF47" s="2">
        <f t="shared" si="53"/>
        <v>9.0419999999999998</v>
      </c>
      <c r="AG47" s="2">
        <f t="shared" si="54"/>
        <v>3.1469999999999998</v>
      </c>
      <c r="AH47" s="2">
        <f t="shared" si="55"/>
        <v>1143</v>
      </c>
      <c r="AI47" s="2">
        <f t="shared" si="56"/>
        <v>288</v>
      </c>
      <c r="AJ47" s="2">
        <f t="shared" si="57"/>
        <v>7.8869999999999996</v>
      </c>
      <c r="AK47" s="2">
        <f t="shared" si="58"/>
        <v>1.992</v>
      </c>
    </row>
    <row r="48" spans="1:37" x14ac:dyDescent="0.25">
      <c r="A48" s="1">
        <v>1980</v>
      </c>
      <c r="B48" s="1">
        <f t="shared" si="30"/>
        <v>604</v>
      </c>
      <c r="C48" s="3">
        <v>856</v>
      </c>
      <c r="D48" s="13">
        <f t="shared" si="31"/>
        <v>5.9020000000000001</v>
      </c>
      <c r="E48" s="1">
        <v>1.5</v>
      </c>
      <c r="F48" s="1">
        <v>1500</v>
      </c>
      <c r="G48" s="4">
        <v>270.28769999999997</v>
      </c>
      <c r="H48" s="4">
        <v>485.6866</v>
      </c>
      <c r="I48" s="6">
        <v>0.55000000000000004</v>
      </c>
      <c r="J48" s="5">
        <f t="shared" si="32"/>
        <v>1128</v>
      </c>
      <c r="K48" s="5">
        <f t="shared" si="33"/>
        <v>628</v>
      </c>
      <c r="L48" s="2">
        <f t="shared" si="34"/>
        <v>1286</v>
      </c>
      <c r="M48" s="2">
        <f t="shared" si="35"/>
        <v>8.8879999999999999</v>
      </c>
      <c r="N48" s="8">
        <f t="shared" si="36"/>
        <v>430</v>
      </c>
      <c r="O48" s="9">
        <f t="shared" si="37"/>
        <v>2.9860000000000002</v>
      </c>
      <c r="P48" s="9">
        <f t="shared" si="38"/>
        <v>0.66600000000000004</v>
      </c>
      <c r="Q48" s="2">
        <f t="shared" si="39"/>
        <v>0.27500000000000002</v>
      </c>
      <c r="R48" s="2">
        <f t="shared" si="40"/>
        <v>0.59199999999999997</v>
      </c>
      <c r="S48" s="2">
        <f t="shared" si="41"/>
        <v>1.1200000000000001</v>
      </c>
      <c r="T48" s="2">
        <f t="shared" si="42"/>
        <v>1.51</v>
      </c>
      <c r="U48" s="2">
        <f t="shared" si="43"/>
        <v>1.51</v>
      </c>
      <c r="V48" s="2">
        <f t="shared" si="44"/>
        <v>0.98199999999999998</v>
      </c>
      <c r="W48" s="2">
        <f t="shared" si="29"/>
        <v>142427</v>
      </c>
      <c r="X48" s="2">
        <f t="shared" si="45"/>
        <v>1.0620000000000001</v>
      </c>
      <c r="Y48" s="2">
        <f t="shared" si="46"/>
        <v>154030</v>
      </c>
      <c r="Z48" s="2">
        <f t="shared" si="47"/>
        <v>7.0350000000000001</v>
      </c>
      <c r="AA48" s="2">
        <f t="shared" si="48"/>
        <v>1.133</v>
      </c>
      <c r="AB48" s="2">
        <f t="shared" si="49"/>
        <v>1019</v>
      </c>
      <c r="AC48" s="2">
        <f t="shared" si="50"/>
        <v>163</v>
      </c>
      <c r="AD48" s="2">
        <f t="shared" si="51"/>
        <v>1250</v>
      </c>
      <c r="AE48" s="2">
        <f t="shared" si="52"/>
        <v>394</v>
      </c>
      <c r="AF48" s="2">
        <f t="shared" si="53"/>
        <v>8.6280000000000001</v>
      </c>
      <c r="AG48" s="2">
        <f t="shared" si="54"/>
        <v>2.726</v>
      </c>
      <c r="AH48" s="2">
        <f t="shared" si="55"/>
        <v>1083</v>
      </c>
      <c r="AI48" s="2">
        <f t="shared" si="56"/>
        <v>227</v>
      </c>
      <c r="AJ48" s="2">
        <f t="shared" si="57"/>
        <v>7.4729999999999999</v>
      </c>
      <c r="AK48" s="2">
        <f t="shared" si="58"/>
        <v>1.571</v>
      </c>
    </row>
    <row r="49" spans="1:37" x14ac:dyDescent="0.25">
      <c r="A49" s="1">
        <v>1985</v>
      </c>
      <c r="B49" s="1">
        <f t="shared" si="30"/>
        <v>605</v>
      </c>
      <c r="C49" s="3">
        <v>857</v>
      </c>
      <c r="D49" s="13">
        <f t="shared" si="31"/>
        <v>5.9089999999999998</v>
      </c>
      <c r="E49" s="1">
        <v>1.57</v>
      </c>
      <c r="F49" s="1">
        <v>1570</v>
      </c>
      <c r="G49" s="4">
        <v>267.13260000000002</v>
      </c>
      <c r="H49" s="4">
        <v>508.12380000000002</v>
      </c>
      <c r="I49" s="6">
        <v>0.53</v>
      </c>
      <c r="J49" s="5">
        <f t="shared" si="32"/>
        <v>1141</v>
      </c>
      <c r="K49" s="5">
        <f t="shared" si="33"/>
        <v>600</v>
      </c>
      <c r="L49" s="2">
        <f t="shared" si="34"/>
        <v>1349</v>
      </c>
      <c r="M49" s="2">
        <f t="shared" si="35"/>
        <v>9.3179999999999996</v>
      </c>
      <c r="N49" s="8">
        <f t="shared" si="36"/>
        <v>492</v>
      </c>
      <c r="O49" s="9">
        <f t="shared" si="37"/>
        <v>3.4089999999999998</v>
      </c>
      <c r="P49" s="9">
        <f t="shared" si="38"/>
        <v>0.63500000000000001</v>
      </c>
      <c r="Q49" s="2">
        <f t="shared" si="39"/>
        <v>0.309</v>
      </c>
      <c r="R49" s="2">
        <f t="shared" si="40"/>
        <v>0.56499999999999995</v>
      </c>
      <c r="S49" s="2">
        <f t="shared" si="41"/>
        <v>1.29</v>
      </c>
      <c r="T49" s="2">
        <f t="shared" si="42"/>
        <v>1.4790000000000001</v>
      </c>
      <c r="U49" s="2">
        <f t="shared" si="43"/>
        <v>1.4790000000000001</v>
      </c>
      <c r="V49" s="2">
        <f t="shared" si="44"/>
        <v>0.96099999999999997</v>
      </c>
      <c r="W49" s="2">
        <f t="shared" si="29"/>
        <v>139382</v>
      </c>
      <c r="X49" s="2">
        <f t="shared" si="45"/>
        <v>1.0620000000000001</v>
      </c>
      <c r="Y49" s="2">
        <f t="shared" si="46"/>
        <v>154030</v>
      </c>
      <c r="Z49" s="2">
        <f t="shared" si="47"/>
        <v>7.4329999999999998</v>
      </c>
      <c r="AA49" s="2">
        <f t="shared" si="48"/>
        <v>1.524</v>
      </c>
      <c r="AB49" s="2">
        <f t="shared" si="49"/>
        <v>1077</v>
      </c>
      <c r="AC49" s="2">
        <f t="shared" si="50"/>
        <v>220</v>
      </c>
      <c r="AD49" s="2">
        <f t="shared" si="51"/>
        <v>1308</v>
      </c>
      <c r="AE49" s="2">
        <f t="shared" si="52"/>
        <v>451</v>
      </c>
      <c r="AF49" s="2">
        <f t="shared" si="53"/>
        <v>9.0269999999999992</v>
      </c>
      <c r="AG49" s="2">
        <f t="shared" si="54"/>
        <v>3.1179999999999999</v>
      </c>
      <c r="AH49" s="2">
        <f t="shared" si="55"/>
        <v>1148</v>
      </c>
      <c r="AI49" s="2">
        <f t="shared" si="56"/>
        <v>291</v>
      </c>
      <c r="AJ49" s="2">
        <f t="shared" si="57"/>
        <v>7.9260000000000002</v>
      </c>
      <c r="AK49" s="2">
        <f t="shared" si="58"/>
        <v>2.0169999999999999</v>
      </c>
    </row>
    <row r="50" spans="1:37" x14ac:dyDescent="0.25">
      <c r="A50" s="1">
        <v>1990</v>
      </c>
      <c r="B50" s="1">
        <f t="shared" si="30"/>
        <v>607</v>
      </c>
      <c r="C50" s="3">
        <v>857</v>
      </c>
      <c r="D50" s="13">
        <f t="shared" si="31"/>
        <v>5.9089999999999998</v>
      </c>
      <c r="E50" s="1">
        <v>1.44</v>
      </c>
      <c r="F50" s="1">
        <v>1440</v>
      </c>
      <c r="G50" s="4">
        <v>279.08640000000003</v>
      </c>
      <c r="H50" s="4">
        <v>513.73299999999995</v>
      </c>
      <c r="I50" s="6">
        <v>0.59</v>
      </c>
      <c r="J50" s="5">
        <f t="shared" si="32"/>
        <v>1092</v>
      </c>
      <c r="K50" s="5">
        <f t="shared" si="33"/>
        <v>593</v>
      </c>
      <c r="L50" s="2">
        <f t="shared" si="34"/>
        <v>1241</v>
      </c>
      <c r="M50" s="2">
        <f t="shared" si="35"/>
        <v>8.5749999999999993</v>
      </c>
      <c r="N50" s="8">
        <f t="shared" si="36"/>
        <v>384</v>
      </c>
      <c r="O50" s="9">
        <f t="shared" si="37"/>
        <v>2.6659999999999999</v>
      </c>
      <c r="P50" s="9">
        <f t="shared" si="38"/>
        <v>0.69099999999999995</v>
      </c>
      <c r="Q50" s="2">
        <f t="shared" si="39"/>
        <v>0.29099999999999998</v>
      </c>
      <c r="R50" s="2">
        <f t="shared" si="40"/>
        <v>0.50600000000000001</v>
      </c>
      <c r="S50" s="2">
        <f t="shared" si="41"/>
        <v>1.042</v>
      </c>
      <c r="T50" s="2">
        <f t="shared" si="42"/>
        <v>1.3069999999999999</v>
      </c>
      <c r="U50" s="2">
        <f t="shared" si="43"/>
        <v>1.3069999999999999</v>
      </c>
      <c r="V50" s="2">
        <f t="shared" si="44"/>
        <v>0.85</v>
      </c>
      <c r="W50" s="2">
        <f t="shared" si="29"/>
        <v>123282</v>
      </c>
      <c r="X50" s="2">
        <f t="shared" si="45"/>
        <v>0.92900000000000005</v>
      </c>
      <c r="Y50" s="2">
        <f t="shared" si="46"/>
        <v>134740</v>
      </c>
      <c r="Z50" s="2">
        <f t="shared" si="47"/>
        <v>7.0030000000000001</v>
      </c>
      <c r="AA50" s="2">
        <f t="shared" si="48"/>
        <v>1.0940000000000001</v>
      </c>
      <c r="AB50" s="2">
        <f t="shared" si="49"/>
        <v>1015</v>
      </c>
      <c r="AC50" s="2">
        <f t="shared" si="50"/>
        <v>158</v>
      </c>
      <c r="AD50" s="2">
        <f t="shared" si="51"/>
        <v>1217</v>
      </c>
      <c r="AE50" s="2">
        <f t="shared" si="52"/>
        <v>360</v>
      </c>
      <c r="AF50" s="2">
        <f t="shared" si="53"/>
        <v>8.3960000000000008</v>
      </c>
      <c r="AG50" s="2">
        <f t="shared" si="54"/>
        <v>2.4870000000000001</v>
      </c>
      <c r="AH50" s="2">
        <f t="shared" si="55"/>
        <v>1073</v>
      </c>
      <c r="AI50" s="2">
        <f t="shared" si="56"/>
        <v>216</v>
      </c>
      <c r="AJ50" s="2">
        <f t="shared" si="57"/>
        <v>7.4089999999999998</v>
      </c>
      <c r="AK50" s="2">
        <f t="shared" si="58"/>
        <v>1.5</v>
      </c>
    </row>
    <row r="51" spans="1:37" x14ac:dyDescent="0.25">
      <c r="A51" s="1">
        <v>1995</v>
      </c>
      <c r="B51" s="1">
        <f t="shared" si="30"/>
        <v>608</v>
      </c>
      <c r="C51" s="3">
        <v>858</v>
      </c>
      <c r="D51" s="13">
        <f t="shared" si="31"/>
        <v>5.9160000000000004</v>
      </c>
      <c r="E51" s="1">
        <v>1.42</v>
      </c>
      <c r="F51" s="1">
        <v>1420</v>
      </c>
      <c r="G51" s="4">
        <v>255.4171</v>
      </c>
      <c r="H51" s="4">
        <v>499.03289999999998</v>
      </c>
      <c r="I51" s="6">
        <v>0.61</v>
      </c>
      <c r="J51" s="5">
        <f t="shared" si="32"/>
        <v>1193</v>
      </c>
      <c r="K51" s="5">
        <f t="shared" si="33"/>
        <v>611</v>
      </c>
      <c r="L51" s="2">
        <f t="shared" si="34"/>
        <v>1227</v>
      </c>
      <c r="M51" s="2">
        <f t="shared" si="35"/>
        <v>8.4700000000000006</v>
      </c>
      <c r="N51" s="8">
        <f t="shared" si="36"/>
        <v>369</v>
      </c>
      <c r="O51" s="9">
        <f t="shared" si="37"/>
        <v>2.5539999999999998</v>
      </c>
      <c r="P51" s="9">
        <f t="shared" si="38"/>
        <v>0.69899999999999995</v>
      </c>
      <c r="Q51" s="2">
        <f t="shared" si="39"/>
        <v>0.32200000000000001</v>
      </c>
      <c r="R51" s="2">
        <f t="shared" si="40"/>
        <v>0.53</v>
      </c>
      <c r="S51" s="2">
        <f t="shared" si="41"/>
        <v>1.3140000000000001</v>
      </c>
      <c r="T51" s="2">
        <f t="shared" si="42"/>
        <v>1.4019999999999999</v>
      </c>
      <c r="U51" s="2">
        <f t="shared" si="43"/>
        <v>1.403</v>
      </c>
      <c r="V51" s="2">
        <f t="shared" si="44"/>
        <v>0.91100000000000003</v>
      </c>
      <c r="W51" s="2">
        <f t="shared" si="29"/>
        <v>132130</v>
      </c>
      <c r="X51" s="2">
        <f t="shared" si="45"/>
        <v>1.016</v>
      </c>
      <c r="Y51" s="2">
        <f t="shared" si="46"/>
        <v>147358</v>
      </c>
      <c r="Z51" s="2">
        <f t="shared" si="47"/>
        <v>7.1289999999999996</v>
      </c>
      <c r="AA51" s="2">
        <f t="shared" si="48"/>
        <v>1.2130000000000001</v>
      </c>
      <c r="AB51" s="2">
        <f t="shared" si="49"/>
        <v>1033</v>
      </c>
      <c r="AC51" s="2">
        <f t="shared" si="50"/>
        <v>175</v>
      </c>
      <c r="AD51" s="2">
        <f t="shared" si="51"/>
        <v>1254</v>
      </c>
      <c r="AE51" s="2">
        <f t="shared" si="52"/>
        <v>396</v>
      </c>
      <c r="AF51" s="2">
        <f t="shared" si="53"/>
        <v>8.6539999999999999</v>
      </c>
      <c r="AG51" s="2">
        <f t="shared" si="54"/>
        <v>2.738</v>
      </c>
      <c r="AH51" s="2">
        <f t="shared" si="55"/>
        <v>1104</v>
      </c>
      <c r="AI51" s="2">
        <f t="shared" si="56"/>
        <v>246</v>
      </c>
      <c r="AJ51" s="2">
        <f t="shared" si="57"/>
        <v>7.62</v>
      </c>
      <c r="AK51" s="2">
        <f t="shared" si="58"/>
        <v>1.704</v>
      </c>
    </row>
    <row r="52" spans="1:37" x14ac:dyDescent="0.25">
      <c r="A52" s="1">
        <v>2000</v>
      </c>
      <c r="B52" s="1">
        <f t="shared" si="30"/>
        <v>610</v>
      </c>
      <c r="C52" s="3">
        <v>860</v>
      </c>
      <c r="D52" s="13">
        <f t="shared" si="31"/>
        <v>5.9290000000000003</v>
      </c>
      <c r="E52" s="1">
        <v>1.45</v>
      </c>
      <c r="F52" s="1">
        <v>1450</v>
      </c>
      <c r="G52" s="4">
        <v>266.72280000000001</v>
      </c>
      <c r="H52" s="4">
        <v>500.96710000000002</v>
      </c>
      <c r="I52" s="6">
        <v>0.57999999999999996</v>
      </c>
      <c r="J52" s="5">
        <f t="shared" si="32"/>
        <v>1143</v>
      </c>
      <c r="K52" s="5">
        <f t="shared" si="33"/>
        <v>608</v>
      </c>
      <c r="L52" s="2">
        <f t="shared" si="34"/>
        <v>1256</v>
      </c>
      <c r="M52" s="2">
        <f t="shared" si="35"/>
        <v>8.6769999999999996</v>
      </c>
      <c r="N52" s="8">
        <f t="shared" si="36"/>
        <v>396</v>
      </c>
      <c r="O52" s="9">
        <f t="shared" si="37"/>
        <v>2.7480000000000002</v>
      </c>
      <c r="P52" s="9">
        <f t="shared" si="38"/>
        <v>0.68500000000000005</v>
      </c>
      <c r="Q52" s="2">
        <f t="shared" si="39"/>
        <v>0.30299999999999999</v>
      </c>
      <c r="R52" s="2">
        <f t="shared" si="40"/>
        <v>0.53600000000000003</v>
      </c>
      <c r="S52" s="2">
        <f t="shared" si="41"/>
        <v>1.18</v>
      </c>
      <c r="T52" s="2">
        <f t="shared" si="42"/>
        <v>1.397</v>
      </c>
      <c r="U52" s="2">
        <f t="shared" si="43"/>
        <v>1.395</v>
      </c>
      <c r="V52" s="2">
        <f t="shared" si="44"/>
        <v>0.90800000000000003</v>
      </c>
      <c r="W52" s="2">
        <f t="shared" si="29"/>
        <v>131695</v>
      </c>
      <c r="X52" s="2">
        <f t="shared" si="45"/>
        <v>1</v>
      </c>
      <c r="Y52" s="2">
        <f t="shared" si="46"/>
        <v>145038</v>
      </c>
      <c r="Z52" s="2">
        <f t="shared" si="47"/>
        <v>7.1239999999999997</v>
      </c>
      <c r="AA52" s="2">
        <f t="shared" si="48"/>
        <v>1.1950000000000001</v>
      </c>
      <c r="AB52" s="2">
        <f t="shared" si="49"/>
        <v>1032</v>
      </c>
      <c r="AC52" s="2">
        <f t="shared" si="50"/>
        <v>172</v>
      </c>
      <c r="AD52" s="2">
        <f t="shared" si="51"/>
        <v>1250</v>
      </c>
      <c r="AE52" s="2">
        <f t="shared" si="52"/>
        <v>390</v>
      </c>
      <c r="AF52" s="2">
        <f t="shared" si="53"/>
        <v>8.6229999999999993</v>
      </c>
      <c r="AG52" s="2">
        <f t="shared" si="54"/>
        <v>2.694</v>
      </c>
      <c r="AH52" s="2">
        <f t="shared" si="55"/>
        <v>1098</v>
      </c>
      <c r="AI52" s="2">
        <f t="shared" si="56"/>
        <v>238</v>
      </c>
      <c r="AJ52" s="2">
        <f t="shared" si="57"/>
        <v>7.5780000000000003</v>
      </c>
      <c r="AK52" s="2">
        <f t="shared" si="58"/>
        <v>1.649</v>
      </c>
    </row>
    <row r="53" spans="1:37" x14ac:dyDescent="0.25">
      <c r="A53" s="1">
        <v>2005</v>
      </c>
      <c r="B53" s="1">
        <f t="shared" si="30"/>
        <v>611</v>
      </c>
      <c r="C53" s="3">
        <v>861</v>
      </c>
      <c r="D53" s="13">
        <f t="shared" si="31"/>
        <v>5.9359999999999999</v>
      </c>
      <c r="E53" s="1">
        <v>1.44</v>
      </c>
      <c r="F53" s="1">
        <v>1440</v>
      </c>
      <c r="G53" s="4">
        <v>276.69839999999999</v>
      </c>
      <c r="H53" s="4">
        <v>494.19729999999998</v>
      </c>
      <c r="I53" s="6">
        <v>0.59</v>
      </c>
      <c r="J53" s="5">
        <f t="shared" si="32"/>
        <v>1102</v>
      </c>
      <c r="K53" s="5">
        <f t="shared" si="33"/>
        <v>617</v>
      </c>
      <c r="L53" s="2">
        <f t="shared" si="34"/>
        <v>1250</v>
      </c>
      <c r="M53" s="2">
        <f t="shared" si="35"/>
        <v>8.6310000000000002</v>
      </c>
      <c r="N53" s="8">
        <f t="shared" si="36"/>
        <v>389</v>
      </c>
      <c r="O53" s="9">
        <f t="shared" si="37"/>
        <v>2.6949999999999998</v>
      </c>
      <c r="P53" s="9">
        <f t="shared" si="38"/>
        <v>0.68899999999999995</v>
      </c>
      <c r="Q53" s="2">
        <f t="shared" si="39"/>
        <v>0.27200000000000002</v>
      </c>
      <c r="R53" s="2">
        <f t="shared" si="40"/>
        <v>0.54800000000000004</v>
      </c>
      <c r="S53" s="2">
        <f t="shared" si="41"/>
        <v>1.018</v>
      </c>
      <c r="T53" s="2">
        <f t="shared" si="42"/>
        <v>1.3939999999999999</v>
      </c>
      <c r="U53" s="2">
        <f t="shared" si="43"/>
        <v>1.393</v>
      </c>
      <c r="V53" s="2">
        <f t="shared" si="44"/>
        <v>0.90600000000000003</v>
      </c>
      <c r="W53" s="2">
        <f t="shared" si="29"/>
        <v>131404</v>
      </c>
      <c r="X53" s="2">
        <f t="shared" si="45"/>
        <v>0.97799999999999998</v>
      </c>
      <c r="Y53" s="2">
        <f t="shared" si="46"/>
        <v>141847</v>
      </c>
      <c r="Z53" s="2">
        <f t="shared" si="47"/>
        <v>6.9429999999999996</v>
      </c>
      <c r="AA53" s="2">
        <f t="shared" si="48"/>
        <v>1.0069999999999999</v>
      </c>
      <c r="AB53" s="2">
        <f t="shared" si="49"/>
        <v>1006</v>
      </c>
      <c r="AC53" s="2">
        <f t="shared" si="50"/>
        <v>145</v>
      </c>
      <c r="AD53" s="2">
        <f t="shared" si="51"/>
        <v>1219</v>
      </c>
      <c r="AE53" s="2">
        <f t="shared" si="52"/>
        <v>358</v>
      </c>
      <c r="AF53" s="2">
        <f t="shared" si="53"/>
        <v>8.4109999999999996</v>
      </c>
      <c r="AG53" s="2">
        <f t="shared" si="54"/>
        <v>2.4750000000000001</v>
      </c>
      <c r="AH53" s="2">
        <f t="shared" si="55"/>
        <v>1064</v>
      </c>
      <c r="AI53" s="2">
        <f t="shared" si="56"/>
        <v>203</v>
      </c>
      <c r="AJ53" s="2">
        <f t="shared" si="57"/>
        <v>7.3419999999999996</v>
      </c>
      <c r="AK53" s="2">
        <f t="shared" si="58"/>
        <v>1.4059999999999999</v>
      </c>
    </row>
    <row r="54" spans="1:37" x14ac:dyDescent="0.25">
      <c r="A54" s="1">
        <v>2010</v>
      </c>
      <c r="B54" s="1">
        <f t="shared" si="30"/>
        <v>613</v>
      </c>
      <c r="C54" s="3">
        <v>863</v>
      </c>
      <c r="D54" s="13">
        <f t="shared" si="31"/>
        <v>5.95</v>
      </c>
      <c r="E54" s="1">
        <v>1.53</v>
      </c>
      <c r="F54" s="1">
        <v>1530</v>
      </c>
      <c r="G54" s="4">
        <v>240.3312</v>
      </c>
      <c r="H54" s="4">
        <v>489.16829999999999</v>
      </c>
      <c r="I54" s="6">
        <v>0.52</v>
      </c>
      <c r="J54" s="5">
        <f t="shared" si="32"/>
        <v>1268</v>
      </c>
      <c r="K54" s="5">
        <f t="shared" si="33"/>
        <v>623</v>
      </c>
      <c r="L54" s="2">
        <f t="shared" si="34"/>
        <v>1332</v>
      </c>
      <c r="M54" s="2">
        <f t="shared" si="35"/>
        <v>9.2010000000000005</v>
      </c>
      <c r="N54" s="8">
        <f t="shared" si="36"/>
        <v>469</v>
      </c>
      <c r="O54" s="9">
        <f t="shared" si="37"/>
        <v>3.2509999999999999</v>
      </c>
      <c r="P54" s="9">
        <f t="shared" si="38"/>
        <v>0.64800000000000002</v>
      </c>
      <c r="Q54" s="2">
        <f t="shared" si="39"/>
        <v>0.34100000000000003</v>
      </c>
      <c r="R54" s="2">
        <f t="shared" si="40"/>
        <v>0.59399999999999997</v>
      </c>
      <c r="S54" s="2">
        <f t="shared" si="41"/>
        <v>1.6679999999999999</v>
      </c>
      <c r="T54" s="2">
        <f t="shared" si="42"/>
        <v>1.593</v>
      </c>
      <c r="U54" s="2">
        <f t="shared" si="43"/>
        <v>1.5920000000000001</v>
      </c>
      <c r="V54" s="2">
        <f t="shared" si="44"/>
        <v>1.0349999999999999</v>
      </c>
      <c r="W54" s="2">
        <f t="shared" si="29"/>
        <v>150114</v>
      </c>
      <c r="X54" s="2">
        <f t="shared" si="45"/>
        <v>1.171</v>
      </c>
      <c r="Y54" s="2">
        <f t="shared" si="46"/>
        <v>169839</v>
      </c>
      <c r="Z54" s="2">
        <f t="shared" si="47"/>
        <v>7.6319999999999997</v>
      </c>
      <c r="AA54" s="2">
        <f t="shared" si="48"/>
        <v>1.6819999999999999</v>
      </c>
      <c r="AB54" s="2">
        <f t="shared" si="49"/>
        <v>1106</v>
      </c>
      <c r="AC54" s="2">
        <f t="shared" si="50"/>
        <v>243</v>
      </c>
      <c r="AD54" s="2">
        <f t="shared" si="51"/>
        <v>1360</v>
      </c>
      <c r="AE54" s="2">
        <f t="shared" si="52"/>
        <v>497</v>
      </c>
      <c r="AF54" s="2">
        <f t="shared" si="53"/>
        <v>9.3889999999999993</v>
      </c>
      <c r="AG54" s="2">
        <f t="shared" si="54"/>
        <v>3.4390000000000001</v>
      </c>
      <c r="AH54" s="2">
        <f t="shared" si="55"/>
        <v>1193</v>
      </c>
      <c r="AI54" s="2">
        <f t="shared" si="56"/>
        <v>330</v>
      </c>
      <c r="AJ54" s="2">
        <f t="shared" si="57"/>
        <v>8.2309999999999999</v>
      </c>
      <c r="AK54" s="2">
        <f t="shared" si="58"/>
        <v>2.2810000000000001</v>
      </c>
    </row>
    <row r="55" spans="1:37" x14ac:dyDescent="0.25">
      <c r="A55" s="1">
        <v>2015</v>
      </c>
      <c r="B55" s="1">
        <f t="shared" si="30"/>
        <v>614</v>
      </c>
      <c r="C55" s="3">
        <v>869</v>
      </c>
      <c r="D55" s="13">
        <f t="shared" si="31"/>
        <v>5.992</v>
      </c>
      <c r="E55" s="1">
        <v>1.47</v>
      </c>
      <c r="F55" s="1">
        <v>1470</v>
      </c>
      <c r="G55" s="4">
        <v>254.74940000000001</v>
      </c>
      <c r="H55" s="4">
        <v>430.17410000000001</v>
      </c>
      <c r="I55" s="6">
        <v>0.56999999999999995</v>
      </c>
      <c r="J55" s="5">
        <f t="shared" si="32"/>
        <v>1196</v>
      </c>
      <c r="K55" s="5">
        <f t="shared" si="33"/>
        <v>709</v>
      </c>
      <c r="L55" s="2">
        <f t="shared" si="34"/>
        <v>1283</v>
      </c>
      <c r="M55" s="2">
        <f t="shared" si="35"/>
        <v>8.8539999999999992</v>
      </c>
      <c r="N55" s="8">
        <f t="shared" si="36"/>
        <v>414</v>
      </c>
      <c r="O55" s="9">
        <f t="shared" si="37"/>
        <v>2.8620000000000001</v>
      </c>
      <c r="P55" s="9">
        <f t="shared" si="38"/>
        <v>0.67700000000000005</v>
      </c>
      <c r="Q55" s="2">
        <f t="shared" si="39"/>
        <v>0.22900000000000001</v>
      </c>
      <c r="R55" s="2">
        <f t="shared" si="40"/>
        <v>0.73899999999999999</v>
      </c>
      <c r="S55" s="2">
        <f t="shared" si="41"/>
        <v>1.117</v>
      </c>
      <c r="T55" s="2">
        <f t="shared" si="42"/>
        <v>1.8160000000000001</v>
      </c>
      <c r="U55" s="2">
        <f t="shared" si="43"/>
        <v>1.8169999999999999</v>
      </c>
      <c r="V55" s="2">
        <f t="shared" si="44"/>
        <v>1.18</v>
      </c>
      <c r="W55" s="2">
        <f t="shared" si="29"/>
        <v>171145</v>
      </c>
      <c r="X55" s="2">
        <f t="shared" si="45"/>
        <v>1.2450000000000001</v>
      </c>
      <c r="Y55" s="2">
        <f t="shared" si="46"/>
        <v>180572</v>
      </c>
      <c r="Z55" s="2">
        <f t="shared" si="47"/>
        <v>6.8419999999999996</v>
      </c>
      <c r="AA55" s="2">
        <f t="shared" si="48"/>
        <v>0.85</v>
      </c>
      <c r="AB55" s="2">
        <f t="shared" si="49"/>
        <v>992</v>
      </c>
      <c r="AC55" s="2">
        <f t="shared" si="50"/>
        <v>123</v>
      </c>
      <c r="AD55" s="2">
        <f t="shared" si="51"/>
        <v>1263</v>
      </c>
      <c r="AE55" s="2">
        <f t="shared" si="52"/>
        <v>394</v>
      </c>
      <c r="AF55" s="2">
        <f t="shared" si="53"/>
        <v>8.7100000000000009</v>
      </c>
      <c r="AG55" s="2">
        <f t="shared" si="54"/>
        <v>2.718</v>
      </c>
      <c r="AH55" s="2">
        <f t="shared" si="55"/>
        <v>1054</v>
      </c>
      <c r="AI55" s="2">
        <f t="shared" si="56"/>
        <v>185</v>
      </c>
      <c r="AJ55" s="2">
        <f t="shared" si="57"/>
        <v>7.27</v>
      </c>
      <c r="AK55" s="2">
        <f t="shared" si="58"/>
        <v>1.278</v>
      </c>
    </row>
    <row r="56" spans="1:37" x14ac:dyDescent="0.25">
      <c r="A56" s="1">
        <v>2020</v>
      </c>
      <c r="B56" s="1">
        <f t="shared" si="30"/>
        <v>616</v>
      </c>
      <c r="C56" s="3">
        <v>876</v>
      </c>
      <c r="D56" s="13">
        <f t="shared" si="31"/>
        <v>6.04</v>
      </c>
      <c r="E56" s="1">
        <v>1.92</v>
      </c>
      <c r="F56" s="1">
        <v>1920</v>
      </c>
      <c r="G56" s="4">
        <v>242.60650000000001</v>
      </c>
      <c r="H56" s="4">
        <v>478.3365</v>
      </c>
      <c r="I56" s="6">
        <v>0.34</v>
      </c>
      <c r="J56" s="5">
        <f t="shared" si="32"/>
        <v>1256</v>
      </c>
      <c r="K56" s="5">
        <f t="shared" si="33"/>
        <v>637</v>
      </c>
      <c r="L56" s="2">
        <f t="shared" si="34"/>
        <v>1679</v>
      </c>
      <c r="M56" s="2">
        <f t="shared" si="35"/>
        <v>11.602</v>
      </c>
      <c r="N56" s="8">
        <f t="shared" si="36"/>
        <v>803</v>
      </c>
      <c r="O56" s="9">
        <f t="shared" si="37"/>
        <v>5.5620000000000003</v>
      </c>
      <c r="P56" s="9">
        <f t="shared" si="38"/>
        <v>0.52200000000000002</v>
      </c>
      <c r="Q56" s="2">
        <f t="shared" si="39"/>
        <v>0.32700000000000001</v>
      </c>
      <c r="R56" s="2">
        <f t="shared" si="40"/>
        <v>0.77900000000000003</v>
      </c>
      <c r="S56" s="2">
        <f t="shared" si="41"/>
        <v>1.99</v>
      </c>
      <c r="T56" s="2">
        <f t="shared" si="42"/>
        <v>2.0670000000000002</v>
      </c>
      <c r="U56" s="2">
        <f t="shared" si="43"/>
        <v>2.0659999999999998</v>
      </c>
      <c r="V56" s="2">
        <f t="shared" si="44"/>
        <v>1.3440000000000001</v>
      </c>
      <c r="W56" s="2">
        <f t="shared" si="29"/>
        <v>194931</v>
      </c>
      <c r="X56" s="2">
        <f t="shared" si="45"/>
        <v>1.5049999999999999</v>
      </c>
      <c r="Y56" s="2">
        <f t="shared" si="46"/>
        <v>218282</v>
      </c>
      <c r="Z56" s="2">
        <f t="shared" si="47"/>
        <v>8.7420000000000009</v>
      </c>
      <c r="AA56" s="2">
        <f t="shared" si="48"/>
        <v>2.702</v>
      </c>
      <c r="AB56" s="2">
        <f t="shared" si="49"/>
        <v>1266</v>
      </c>
      <c r="AC56" s="2">
        <f t="shared" si="50"/>
        <v>390</v>
      </c>
      <c r="AD56" s="2">
        <f t="shared" si="51"/>
        <v>1594</v>
      </c>
      <c r="AE56" s="2">
        <f t="shared" si="52"/>
        <v>718</v>
      </c>
      <c r="AF56" s="2">
        <f t="shared" si="53"/>
        <v>11</v>
      </c>
      <c r="AG56" s="2">
        <f t="shared" si="54"/>
        <v>4.96</v>
      </c>
      <c r="AH56" s="2">
        <f t="shared" si="55"/>
        <v>1373</v>
      </c>
      <c r="AI56" s="2">
        <f t="shared" si="56"/>
        <v>497</v>
      </c>
      <c r="AJ56" s="2">
        <f t="shared" si="57"/>
        <v>9.4809999999999999</v>
      </c>
      <c r="AK56" s="2">
        <f t="shared" si="58"/>
        <v>3.4409999999999998</v>
      </c>
    </row>
    <row r="57" spans="1:37" x14ac:dyDescent="0.25">
      <c r="A57" s="1">
        <v>2025</v>
      </c>
      <c r="B57" s="1">
        <f t="shared" si="30"/>
        <v>617</v>
      </c>
      <c r="C57" s="3">
        <v>880</v>
      </c>
      <c r="D57" s="13">
        <f t="shared" si="31"/>
        <v>6.0670000000000002</v>
      </c>
      <c r="E57" s="1">
        <v>1.64</v>
      </c>
      <c r="F57" s="1">
        <v>1640</v>
      </c>
      <c r="G57" s="4">
        <v>234.4853</v>
      </c>
      <c r="H57" s="4">
        <v>486.84719999999999</v>
      </c>
      <c r="I57" s="6">
        <v>0.48</v>
      </c>
      <c r="J57" s="5">
        <f t="shared" si="32"/>
        <v>1300</v>
      </c>
      <c r="K57" s="5">
        <f t="shared" si="33"/>
        <v>626</v>
      </c>
      <c r="L57" s="2">
        <f t="shared" si="34"/>
        <v>1438</v>
      </c>
      <c r="M57" s="2">
        <f t="shared" si="35"/>
        <v>9.9269999999999996</v>
      </c>
      <c r="N57" s="8">
        <f t="shared" si="36"/>
        <v>558</v>
      </c>
      <c r="O57" s="9">
        <f t="shared" si="37"/>
        <v>3.86</v>
      </c>
      <c r="P57" s="9">
        <f t="shared" si="38"/>
        <v>0.61199999999999999</v>
      </c>
      <c r="Q57" s="2">
        <f t="shared" si="39"/>
        <v>0.34899999999999998</v>
      </c>
      <c r="R57" s="2">
        <f t="shared" si="40"/>
        <v>0.64300000000000002</v>
      </c>
      <c r="S57" s="2">
        <f t="shared" si="41"/>
        <v>1.915</v>
      </c>
      <c r="T57" s="2">
        <f t="shared" si="42"/>
        <v>1.7350000000000001</v>
      </c>
      <c r="U57" s="2">
        <f t="shared" si="43"/>
        <v>1.734</v>
      </c>
      <c r="V57" s="2">
        <f t="shared" si="44"/>
        <v>1.1279999999999999</v>
      </c>
      <c r="W57" s="2">
        <f t="shared" si="29"/>
        <v>163603</v>
      </c>
      <c r="X57" s="2">
        <f t="shared" si="45"/>
        <v>1.284</v>
      </c>
      <c r="Y57" s="2">
        <f t="shared" si="46"/>
        <v>186228</v>
      </c>
      <c r="Z57" s="2">
        <f t="shared" si="47"/>
        <v>8.1359999999999992</v>
      </c>
      <c r="AA57" s="2">
        <f t="shared" si="48"/>
        <v>2.069</v>
      </c>
      <c r="AB57" s="2">
        <f t="shared" si="49"/>
        <v>1179</v>
      </c>
      <c r="AC57" s="2">
        <f t="shared" si="50"/>
        <v>299</v>
      </c>
      <c r="AD57" s="2">
        <f t="shared" si="51"/>
        <v>1459</v>
      </c>
      <c r="AE57" s="2">
        <f t="shared" si="52"/>
        <v>579</v>
      </c>
      <c r="AF57" s="2">
        <f t="shared" si="53"/>
        <v>10.063000000000001</v>
      </c>
      <c r="AG57" s="2">
        <f t="shared" si="54"/>
        <v>3.996</v>
      </c>
      <c r="AH57" s="2">
        <f t="shared" si="55"/>
        <v>1277</v>
      </c>
      <c r="AI57" s="2">
        <f t="shared" si="56"/>
        <v>397</v>
      </c>
      <c r="AJ57" s="2">
        <f t="shared" si="57"/>
        <v>8.8089999999999993</v>
      </c>
      <c r="AK57" s="2">
        <f t="shared" si="58"/>
        <v>2.742</v>
      </c>
    </row>
    <row r="58" spans="1:37" x14ac:dyDescent="0.25">
      <c r="A58" s="1">
        <v>2030</v>
      </c>
      <c r="B58" s="1">
        <f t="shared" si="30"/>
        <v>619</v>
      </c>
      <c r="C58" s="3">
        <v>883</v>
      </c>
      <c r="D58" s="13">
        <f t="shared" si="31"/>
        <v>6.0880000000000001</v>
      </c>
      <c r="E58" s="1">
        <v>1.58</v>
      </c>
      <c r="F58" s="1">
        <v>1580</v>
      </c>
      <c r="G58" s="4">
        <v>214.5547</v>
      </c>
      <c r="H58" s="4">
        <v>466.9246</v>
      </c>
      <c r="I58" s="6">
        <v>0.52</v>
      </c>
      <c r="J58" s="5">
        <f t="shared" si="32"/>
        <v>1421</v>
      </c>
      <c r="K58" s="5">
        <f t="shared" si="33"/>
        <v>653</v>
      </c>
      <c r="L58" s="2">
        <f t="shared" si="34"/>
        <v>1389</v>
      </c>
      <c r="M58" s="2">
        <f t="shared" si="35"/>
        <v>9.5939999999999994</v>
      </c>
      <c r="N58" s="8">
        <f t="shared" si="36"/>
        <v>506</v>
      </c>
      <c r="O58" s="9">
        <f t="shared" si="37"/>
        <v>3.5059999999999998</v>
      </c>
      <c r="P58" s="9">
        <f t="shared" si="38"/>
        <v>0.63600000000000001</v>
      </c>
      <c r="Q58" s="2">
        <f t="shared" si="39"/>
        <v>0.36599999999999999</v>
      </c>
      <c r="R58" s="2">
        <f t="shared" si="40"/>
        <v>0.67400000000000004</v>
      </c>
      <c r="S58" s="2">
        <f t="shared" si="41"/>
        <v>2.2919999999999998</v>
      </c>
      <c r="T58" s="2">
        <f t="shared" si="42"/>
        <v>1.841</v>
      </c>
      <c r="U58" s="2">
        <f t="shared" si="43"/>
        <v>1.8420000000000001</v>
      </c>
      <c r="V58" s="2">
        <f t="shared" si="44"/>
        <v>1.1970000000000001</v>
      </c>
      <c r="W58" s="2">
        <f t="shared" si="29"/>
        <v>173610</v>
      </c>
      <c r="X58" s="2">
        <f t="shared" si="45"/>
        <v>1.3819999999999999</v>
      </c>
      <c r="Y58" s="2">
        <f t="shared" si="46"/>
        <v>200442</v>
      </c>
      <c r="Z58" s="2">
        <f t="shared" si="47"/>
        <v>8.1120000000000001</v>
      </c>
      <c r="AA58" s="2">
        <f t="shared" si="48"/>
        <v>2.024</v>
      </c>
      <c r="AB58" s="2">
        <f t="shared" si="49"/>
        <v>1175</v>
      </c>
      <c r="AC58" s="2">
        <f t="shared" si="50"/>
        <v>292</v>
      </c>
      <c r="AD58" s="2">
        <f t="shared" si="51"/>
        <v>1476</v>
      </c>
      <c r="AE58" s="2">
        <f t="shared" si="52"/>
        <v>593</v>
      </c>
      <c r="AF58" s="2">
        <f t="shared" si="53"/>
        <v>10.185</v>
      </c>
      <c r="AG58" s="2">
        <f t="shared" si="54"/>
        <v>4.0970000000000004</v>
      </c>
      <c r="AH58" s="2">
        <f t="shared" si="55"/>
        <v>1285</v>
      </c>
      <c r="AI58" s="2">
        <f t="shared" si="56"/>
        <v>402</v>
      </c>
      <c r="AJ58" s="2">
        <f t="shared" si="57"/>
        <v>8.8710000000000004</v>
      </c>
      <c r="AK58" s="2">
        <f t="shared" si="58"/>
        <v>2.7829999999999999</v>
      </c>
    </row>
    <row r="59" spans="1:37" x14ac:dyDescent="0.25">
      <c r="A59" s="1">
        <v>2035</v>
      </c>
      <c r="B59" s="1">
        <f t="shared" si="30"/>
        <v>620</v>
      </c>
      <c r="C59" s="3">
        <v>887</v>
      </c>
      <c r="D59" s="13">
        <f t="shared" si="31"/>
        <v>6.1159999999999997</v>
      </c>
      <c r="E59" s="1">
        <v>1.68</v>
      </c>
      <c r="F59" s="1">
        <v>1680</v>
      </c>
      <c r="G59" s="4">
        <v>212.0445</v>
      </c>
      <c r="H59" s="4">
        <v>483.55900000000003</v>
      </c>
      <c r="I59" s="6">
        <v>0.45</v>
      </c>
      <c r="J59" s="5">
        <f t="shared" si="32"/>
        <v>1437</v>
      </c>
      <c r="K59" s="5">
        <f t="shared" si="33"/>
        <v>630</v>
      </c>
      <c r="L59" s="2">
        <f t="shared" si="34"/>
        <v>1480</v>
      </c>
      <c r="M59" s="2">
        <f t="shared" si="35"/>
        <v>10.218</v>
      </c>
      <c r="N59" s="8">
        <f t="shared" si="36"/>
        <v>593</v>
      </c>
      <c r="O59" s="9">
        <f t="shared" si="37"/>
        <v>4.1020000000000003</v>
      </c>
      <c r="P59" s="9">
        <f t="shared" si="38"/>
        <v>0.59899999999999998</v>
      </c>
      <c r="Q59" s="2">
        <f t="shared" si="39"/>
        <v>0.38100000000000001</v>
      </c>
      <c r="R59" s="2">
        <f t="shared" si="40"/>
        <v>0.66700000000000004</v>
      </c>
      <c r="S59" s="2">
        <f t="shared" si="41"/>
        <v>2.58</v>
      </c>
      <c r="T59" s="2">
        <f t="shared" si="42"/>
        <v>1.8420000000000001</v>
      </c>
      <c r="U59" s="2">
        <f t="shared" si="43"/>
        <v>1.8420000000000001</v>
      </c>
      <c r="V59" s="2">
        <f t="shared" si="44"/>
        <v>1.1970000000000001</v>
      </c>
      <c r="W59" s="2">
        <f t="shared" si="29"/>
        <v>173610</v>
      </c>
      <c r="X59" s="2">
        <f t="shared" si="45"/>
        <v>1.4</v>
      </c>
      <c r="Y59" s="2">
        <f t="shared" si="46"/>
        <v>203053</v>
      </c>
      <c r="Z59" s="2">
        <f t="shared" si="47"/>
        <v>8.641</v>
      </c>
      <c r="AA59" s="2">
        <f t="shared" si="48"/>
        <v>2.5249999999999999</v>
      </c>
      <c r="AB59" s="2">
        <f t="shared" si="49"/>
        <v>1252</v>
      </c>
      <c r="AC59" s="2">
        <f t="shared" si="50"/>
        <v>365</v>
      </c>
      <c r="AD59" s="2">
        <f t="shared" si="51"/>
        <v>1557</v>
      </c>
      <c r="AE59" s="2">
        <f t="shared" si="52"/>
        <v>670</v>
      </c>
      <c r="AF59" s="2">
        <f t="shared" si="53"/>
        <v>10.741</v>
      </c>
      <c r="AG59" s="2">
        <f t="shared" si="54"/>
        <v>4.625</v>
      </c>
      <c r="AH59" s="2">
        <f t="shared" si="55"/>
        <v>1368</v>
      </c>
      <c r="AI59" s="2">
        <f t="shared" si="56"/>
        <v>481</v>
      </c>
      <c r="AJ59" s="2">
        <f t="shared" si="57"/>
        <v>9.4410000000000007</v>
      </c>
      <c r="AK59" s="2">
        <f t="shared" si="58"/>
        <v>3.3250000000000002</v>
      </c>
    </row>
    <row r="60" spans="1:37" x14ac:dyDescent="0.25">
      <c r="A60" s="1">
        <v>2040</v>
      </c>
      <c r="B60" s="1">
        <f t="shared" si="30"/>
        <v>622</v>
      </c>
      <c r="C60" s="3">
        <v>891</v>
      </c>
      <c r="D60" s="13">
        <f t="shared" si="31"/>
        <v>6.1429999999999998</v>
      </c>
      <c r="E60" s="1">
        <v>1.43</v>
      </c>
      <c r="F60" s="1">
        <v>1430</v>
      </c>
      <c r="G60" s="4">
        <v>199.06450000000001</v>
      </c>
      <c r="H60" s="4">
        <v>442.94</v>
      </c>
      <c r="I60" s="6">
        <v>0.6</v>
      </c>
      <c r="J60" s="5">
        <f t="shared" si="32"/>
        <v>1531</v>
      </c>
      <c r="K60" s="5">
        <f t="shared" si="33"/>
        <v>688</v>
      </c>
      <c r="L60" s="2">
        <f t="shared" si="34"/>
        <v>1263</v>
      </c>
      <c r="M60" s="2">
        <f t="shared" si="35"/>
        <v>8.7260000000000009</v>
      </c>
      <c r="N60" s="8">
        <f t="shared" si="36"/>
        <v>372</v>
      </c>
      <c r="O60" s="9">
        <f t="shared" si="37"/>
        <v>2.5830000000000002</v>
      </c>
      <c r="P60" s="9">
        <f t="shared" si="38"/>
        <v>0.70499999999999996</v>
      </c>
      <c r="Q60" s="2">
        <f t="shared" si="39"/>
        <v>0.373</v>
      </c>
      <c r="R60" s="2">
        <f t="shared" si="40"/>
        <v>0.67700000000000005</v>
      </c>
      <c r="S60" s="2">
        <f t="shared" si="41"/>
        <v>2.4489999999999998</v>
      </c>
      <c r="T60" s="2">
        <f t="shared" si="42"/>
        <v>1.86</v>
      </c>
      <c r="U60" s="2">
        <f t="shared" si="43"/>
        <v>1.8640000000000001</v>
      </c>
      <c r="V60" s="2">
        <f t="shared" si="44"/>
        <v>1.2090000000000001</v>
      </c>
      <c r="W60" s="2">
        <f t="shared" si="29"/>
        <v>175351</v>
      </c>
      <c r="X60" s="2">
        <f t="shared" si="45"/>
        <v>1.4039999999999999</v>
      </c>
      <c r="Y60" s="2">
        <f t="shared" si="46"/>
        <v>203633</v>
      </c>
      <c r="Z60" s="2">
        <f t="shared" si="47"/>
        <v>7.68</v>
      </c>
      <c r="AA60" s="2">
        <f t="shared" si="48"/>
        <v>1.5369999999999999</v>
      </c>
      <c r="AB60" s="2">
        <f t="shared" si="49"/>
        <v>1112</v>
      </c>
      <c r="AC60" s="2">
        <f t="shared" si="50"/>
        <v>221</v>
      </c>
      <c r="AD60" s="2">
        <f t="shared" si="51"/>
        <v>1418</v>
      </c>
      <c r="AE60" s="2">
        <f t="shared" si="52"/>
        <v>527</v>
      </c>
      <c r="AF60" s="2">
        <f t="shared" si="53"/>
        <v>9.7859999999999996</v>
      </c>
      <c r="AG60" s="2">
        <f t="shared" si="54"/>
        <v>3.6429999999999998</v>
      </c>
      <c r="AH60" s="2">
        <f t="shared" si="55"/>
        <v>1226</v>
      </c>
      <c r="AI60" s="2">
        <f t="shared" si="56"/>
        <v>335</v>
      </c>
      <c r="AJ60" s="2">
        <f t="shared" si="57"/>
        <v>8.4649999999999999</v>
      </c>
      <c r="AK60" s="2">
        <f t="shared" si="58"/>
        <v>2.3220000000000001</v>
      </c>
    </row>
    <row r="61" spans="1:37" x14ac:dyDescent="0.25">
      <c r="A61" s="1">
        <v>2045</v>
      </c>
      <c r="B61" s="1">
        <f t="shared" si="30"/>
        <v>623</v>
      </c>
      <c r="C61" s="3">
        <v>894</v>
      </c>
      <c r="D61" s="13">
        <f t="shared" si="31"/>
        <v>6.1639999999999997</v>
      </c>
      <c r="E61" s="1">
        <v>1.66</v>
      </c>
      <c r="F61" s="1">
        <v>1660</v>
      </c>
      <c r="G61" s="4">
        <v>177.2911</v>
      </c>
      <c r="H61" s="4">
        <v>406.9633</v>
      </c>
      <c r="I61" s="6">
        <v>0.47</v>
      </c>
      <c r="J61" s="5">
        <f t="shared" si="32"/>
        <v>1719</v>
      </c>
      <c r="K61" s="5">
        <f t="shared" si="33"/>
        <v>749</v>
      </c>
      <c r="L61" s="2">
        <f t="shared" si="34"/>
        <v>1470</v>
      </c>
      <c r="M61" s="2">
        <f t="shared" si="35"/>
        <v>10.145</v>
      </c>
      <c r="N61" s="8">
        <f t="shared" si="36"/>
        <v>576</v>
      </c>
      <c r="O61" s="9">
        <f t="shared" si="37"/>
        <v>3.9809999999999999</v>
      </c>
      <c r="P61" s="9">
        <f t="shared" si="38"/>
        <v>0.60799999999999998</v>
      </c>
      <c r="Q61" s="2">
        <f t="shared" si="39"/>
        <v>0.38300000000000001</v>
      </c>
      <c r="R61" s="2">
        <f t="shared" si="40"/>
        <v>0.93100000000000005</v>
      </c>
      <c r="S61" s="2">
        <f t="shared" si="41"/>
        <v>3.6640000000000001</v>
      </c>
      <c r="T61" s="2">
        <f t="shared" si="42"/>
        <v>2.5750000000000002</v>
      </c>
      <c r="U61" s="2">
        <f t="shared" si="43"/>
        <v>2.573</v>
      </c>
      <c r="V61" s="2">
        <f t="shared" si="44"/>
        <v>1.6739999999999999</v>
      </c>
      <c r="W61" s="2">
        <f t="shared" si="29"/>
        <v>242794</v>
      </c>
      <c r="X61" s="2">
        <f t="shared" si="45"/>
        <v>1.962</v>
      </c>
      <c r="Y61" s="2">
        <f t="shared" si="46"/>
        <v>284564</v>
      </c>
      <c r="Z61" s="2">
        <f t="shared" si="47"/>
        <v>8.6349999999999998</v>
      </c>
      <c r="AA61" s="2">
        <f t="shared" si="48"/>
        <v>2.4710000000000001</v>
      </c>
      <c r="AB61" s="2">
        <f t="shared" si="49"/>
        <v>1252</v>
      </c>
      <c r="AC61" s="2">
        <f t="shared" si="50"/>
        <v>358</v>
      </c>
      <c r="AD61" s="2">
        <f t="shared" si="51"/>
        <v>1678</v>
      </c>
      <c r="AE61" s="2">
        <f t="shared" si="52"/>
        <v>784</v>
      </c>
      <c r="AF61" s="2">
        <f t="shared" si="53"/>
        <v>11.577999999999999</v>
      </c>
      <c r="AG61" s="2">
        <f t="shared" si="54"/>
        <v>5.4139999999999997</v>
      </c>
      <c r="AH61" s="2">
        <f t="shared" si="55"/>
        <v>1415</v>
      </c>
      <c r="AI61" s="2">
        <f t="shared" si="56"/>
        <v>521</v>
      </c>
      <c r="AJ61" s="2">
        <f t="shared" si="57"/>
        <v>9.7620000000000005</v>
      </c>
      <c r="AK61" s="2">
        <f t="shared" si="58"/>
        <v>3.5979999999999999</v>
      </c>
    </row>
    <row r="62" spans="1:37" x14ac:dyDescent="0.25">
      <c r="A62" s="1">
        <v>2050</v>
      </c>
      <c r="B62" s="1">
        <f t="shared" si="30"/>
        <v>625</v>
      </c>
      <c r="C62" s="3">
        <v>898</v>
      </c>
      <c r="D62" s="13">
        <f t="shared" si="31"/>
        <v>6.1909999999999998</v>
      </c>
      <c r="E62" s="1">
        <v>1.82</v>
      </c>
      <c r="F62" s="1">
        <v>1820</v>
      </c>
      <c r="G62" s="4">
        <v>171.38159999999999</v>
      </c>
      <c r="H62" s="4">
        <v>432.10829999999999</v>
      </c>
      <c r="I62" s="6">
        <v>0.41</v>
      </c>
      <c r="J62" s="5">
        <f t="shared" si="32"/>
        <v>1778</v>
      </c>
      <c r="K62" s="5">
        <f t="shared" si="33"/>
        <v>705</v>
      </c>
      <c r="L62" s="2">
        <f t="shared" si="34"/>
        <v>1616</v>
      </c>
      <c r="M62" s="2">
        <f t="shared" si="35"/>
        <v>11.159000000000001</v>
      </c>
      <c r="N62" s="8">
        <f t="shared" si="36"/>
        <v>718</v>
      </c>
      <c r="O62" s="9">
        <f t="shared" si="37"/>
        <v>4.968</v>
      </c>
      <c r="P62" s="9">
        <f t="shared" si="38"/>
        <v>0.55600000000000005</v>
      </c>
      <c r="Q62" s="2">
        <f t="shared" si="39"/>
        <v>0.40699999999999997</v>
      </c>
      <c r="R62" s="2">
        <f t="shared" si="40"/>
        <v>0.90500000000000003</v>
      </c>
      <c r="S62" s="2">
        <f t="shared" si="41"/>
        <v>4.5469999999999997</v>
      </c>
      <c r="T62" s="2">
        <f t="shared" si="42"/>
        <v>2.5459999999999998</v>
      </c>
      <c r="U62" s="2">
        <f t="shared" si="43"/>
        <v>2.5390000000000001</v>
      </c>
      <c r="V62" s="2">
        <f t="shared" si="44"/>
        <v>1.655</v>
      </c>
      <c r="W62" s="2">
        <f t="shared" si="29"/>
        <v>240038</v>
      </c>
      <c r="X62" s="2">
        <f t="shared" si="45"/>
        <v>1.984</v>
      </c>
      <c r="Y62" s="2">
        <f t="shared" si="46"/>
        <v>287755</v>
      </c>
      <c r="Z62" s="2">
        <f t="shared" si="47"/>
        <v>9.6010000000000009</v>
      </c>
      <c r="AA62" s="2">
        <f t="shared" si="48"/>
        <v>3.41</v>
      </c>
      <c r="AB62" s="2">
        <f t="shared" si="49"/>
        <v>1391</v>
      </c>
      <c r="AC62" s="2">
        <f t="shared" si="50"/>
        <v>493</v>
      </c>
      <c r="AD62" s="2">
        <f t="shared" si="51"/>
        <v>1822</v>
      </c>
      <c r="AE62" s="2">
        <f t="shared" si="52"/>
        <v>924</v>
      </c>
      <c r="AF62" s="2">
        <f t="shared" si="53"/>
        <v>12.576000000000001</v>
      </c>
      <c r="AG62" s="2">
        <f t="shared" si="54"/>
        <v>6.3849999999999998</v>
      </c>
      <c r="AH62" s="2">
        <f t="shared" si="55"/>
        <v>1566</v>
      </c>
      <c r="AI62" s="2">
        <f t="shared" si="56"/>
        <v>668</v>
      </c>
      <c r="AJ62" s="2">
        <f t="shared" si="57"/>
        <v>10.811999999999999</v>
      </c>
      <c r="AK62" s="2">
        <f t="shared" si="58"/>
        <v>4.6210000000000004</v>
      </c>
    </row>
    <row r="63" spans="1:37" x14ac:dyDescent="0.25">
      <c r="A63" s="1">
        <v>2055</v>
      </c>
      <c r="B63" s="1">
        <f t="shared" si="30"/>
        <v>626</v>
      </c>
      <c r="C63" s="3">
        <v>902</v>
      </c>
      <c r="D63" s="13">
        <f t="shared" si="31"/>
        <v>6.2190000000000003</v>
      </c>
      <c r="E63" s="1">
        <v>1.62</v>
      </c>
      <c r="F63" s="1">
        <v>1620</v>
      </c>
      <c r="G63" s="4">
        <v>221.12379999999999</v>
      </c>
      <c r="H63" s="4">
        <v>455.89940000000001</v>
      </c>
      <c r="I63" s="6">
        <v>0.5</v>
      </c>
      <c r="J63" s="5">
        <f t="shared" si="32"/>
        <v>1378</v>
      </c>
      <c r="K63" s="5">
        <f t="shared" si="33"/>
        <v>669</v>
      </c>
      <c r="L63" s="2">
        <f t="shared" si="34"/>
        <v>1442</v>
      </c>
      <c r="M63" s="2">
        <f t="shared" si="35"/>
        <v>9.9489999999999998</v>
      </c>
      <c r="N63" s="8">
        <f t="shared" si="36"/>
        <v>540</v>
      </c>
      <c r="O63" s="9">
        <f t="shared" si="37"/>
        <v>3.73</v>
      </c>
      <c r="P63" s="9">
        <f t="shared" si="38"/>
        <v>0.626</v>
      </c>
      <c r="Q63" s="2">
        <f t="shared" si="39"/>
        <v>0.34599999999999997</v>
      </c>
      <c r="R63" s="2">
        <f t="shared" si="40"/>
        <v>0.72499999999999998</v>
      </c>
      <c r="S63" s="2">
        <f t="shared" si="41"/>
        <v>2.109</v>
      </c>
      <c r="T63" s="2">
        <f t="shared" si="42"/>
        <v>1.9510000000000001</v>
      </c>
      <c r="U63" s="2">
        <f t="shared" si="43"/>
        <v>1.95</v>
      </c>
      <c r="V63" s="2">
        <f t="shared" si="44"/>
        <v>1.268</v>
      </c>
      <c r="W63" s="2">
        <f t="shared" si="29"/>
        <v>183908</v>
      </c>
      <c r="X63" s="2">
        <f t="shared" si="45"/>
        <v>1.44</v>
      </c>
      <c r="Y63" s="2">
        <f t="shared" si="46"/>
        <v>208854</v>
      </c>
      <c r="Z63" s="2">
        <f t="shared" si="47"/>
        <v>8.1920000000000002</v>
      </c>
      <c r="AA63" s="2">
        <f t="shared" si="48"/>
        <v>1.9730000000000001</v>
      </c>
      <c r="AB63" s="2">
        <f t="shared" si="49"/>
        <v>1188</v>
      </c>
      <c r="AC63" s="2">
        <f t="shared" si="50"/>
        <v>286</v>
      </c>
      <c r="AD63" s="2">
        <f t="shared" si="51"/>
        <v>1501</v>
      </c>
      <c r="AE63" s="2">
        <f t="shared" si="52"/>
        <v>599</v>
      </c>
      <c r="AF63" s="2">
        <f t="shared" si="53"/>
        <v>10.353</v>
      </c>
      <c r="AG63" s="2">
        <f t="shared" si="54"/>
        <v>4.1340000000000003</v>
      </c>
      <c r="AH63" s="2">
        <f t="shared" si="55"/>
        <v>1296</v>
      </c>
      <c r="AI63" s="2">
        <f t="shared" si="56"/>
        <v>394</v>
      </c>
      <c r="AJ63" s="2">
        <f t="shared" si="57"/>
        <v>8.94</v>
      </c>
      <c r="AK63" s="2">
        <f t="shared" si="58"/>
        <v>2.7210000000000001</v>
      </c>
    </row>
    <row r="64" spans="1:37" x14ac:dyDescent="0.25">
      <c r="A64" s="1">
        <v>2060</v>
      </c>
      <c r="B64" s="1">
        <f t="shared" si="30"/>
        <v>628</v>
      </c>
      <c r="C64" s="3">
        <v>905</v>
      </c>
      <c r="D64" s="13">
        <f t="shared" si="31"/>
        <v>6.24</v>
      </c>
      <c r="E64" s="1">
        <v>1.56</v>
      </c>
      <c r="F64" s="1">
        <v>1560</v>
      </c>
      <c r="G64" s="4">
        <v>205.08340000000001</v>
      </c>
      <c r="H64" s="4">
        <v>441.00580000000002</v>
      </c>
      <c r="I64" s="6">
        <v>0.54</v>
      </c>
      <c r="J64" s="5">
        <f t="shared" si="32"/>
        <v>1486</v>
      </c>
      <c r="K64" s="5">
        <f t="shared" si="33"/>
        <v>691</v>
      </c>
      <c r="L64" s="2">
        <f t="shared" si="34"/>
        <v>1391</v>
      </c>
      <c r="M64" s="2">
        <f t="shared" si="35"/>
        <v>9.6110000000000007</v>
      </c>
      <c r="N64" s="8">
        <f t="shared" si="36"/>
        <v>486</v>
      </c>
      <c r="O64" s="9">
        <f t="shared" si="37"/>
        <v>3.371</v>
      </c>
      <c r="P64" s="9">
        <f t="shared" si="38"/>
        <v>0.65100000000000002</v>
      </c>
      <c r="Q64" s="2">
        <f t="shared" si="39"/>
        <v>0.36199999999999999</v>
      </c>
      <c r="R64" s="2">
        <f t="shared" si="40"/>
        <v>0.745</v>
      </c>
      <c r="S64" s="2">
        <f t="shared" si="41"/>
        <v>2.452</v>
      </c>
      <c r="T64" s="2">
        <f t="shared" si="42"/>
        <v>2.0289999999999999</v>
      </c>
      <c r="U64" s="2">
        <f t="shared" si="43"/>
        <v>2.0299999999999998</v>
      </c>
      <c r="V64" s="2">
        <f t="shared" si="44"/>
        <v>1.319</v>
      </c>
      <c r="W64" s="2">
        <f t="shared" si="29"/>
        <v>191305</v>
      </c>
      <c r="X64" s="2">
        <f t="shared" si="45"/>
        <v>1.518</v>
      </c>
      <c r="Y64" s="2">
        <f t="shared" si="46"/>
        <v>220167</v>
      </c>
      <c r="Z64" s="2">
        <f t="shared" si="47"/>
        <v>8.1530000000000005</v>
      </c>
      <c r="AA64" s="2">
        <f t="shared" si="48"/>
        <v>1.913</v>
      </c>
      <c r="AB64" s="2">
        <f t="shared" si="49"/>
        <v>1181</v>
      </c>
      <c r="AC64" s="2">
        <f t="shared" si="50"/>
        <v>276</v>
      </c>
      <c r="AD64" s="2">
        <f t="shared" si="51"/>
        <v>1511</v>
      </c>
      <c r="AE64" s="2">
        <f t="shared" si="52"/>
        <v>606</v>
      </c>
      <c r="AF64" s="2">
        <f t="shared" si="53"/>
        <v>10.43</v>
      </c>
      <c r="AG64" s="2">
        <f t="shared" si="54"/>
        <v>4.1900000000000004</v>
      </c>
      <c r="AH64" s="2">
        <f t="shared" si="55"/>
        <v>1300</v>
      </c>
      <c r="AI64" s="2">
        <f t="shared" si="56"/>
        <v>395</v>
      </c>
      <c r="AJ64" s="2">
        <f t="shared" si="57"/>
        <v>8.9770000000000003</v>
      </c>
      <c r="AK64" s="2">
        <f t="shared" si="58"/>
        <v>2.7370000000000001</v>
      </c>
    </row>
    <row r="65" spans="1:37" x14ac:dyDescent="0.25">
      <c r="A65" s="1">
        <v>2065</v>
      </c>
      <c r="B65" s="1">
        <f t="shared" si="30"/>
        <v>629</v>
      </c>
      <c r="C65" s="3">
        <v>909</v>
      </c>
      <c r="D65" s="13">
        <f t="shared" si="31"/>
        <v>6.2670000000000003</v>
      </c>
      <c r="E65" s="1">
        <v>1.57</v>
      </c>
      <c r="F65" s="1">
        <v>1570</v>
      </c>
      <c r="G65" s="4">
        <v>202.79750000000001</v>
      </c>
      <c r="H65" s="4">
        <v>420.8897</v>
      </c>
      <c r="I65" s="6">
        <v>0.53</v>
      </c>
      <c r="J65" s="5">
        <f t="shared" si="32"/>
        <v>1503</v>
      </c>
      <c r="K65" s="5">
        <f t="shared" si="33"/>
        <v>724</v>
      </c>
      <c r="L65" s="2">
        <f t="shared" si="34"/>
        <v>1404</v>
      </c>
      <c r="M65" s="2">
        <f t="shared" si="35"/>
        <v>9.6880000000000006</v>
      </c>
      <c r="N65" s="8">
        <f t="shared" si="36"/>
        <v>495</v>
      </c>
      <c r="O65" s="9">
        <f t="shared" si="37"/>
        <v>3.4209999999999998</v>
      </c>
      <c r="P65" s="9">
        <f t="shared" si="38"/>
        <v>0.64700000000000002</v>
      </c>
      <c r="Q65" s="2">
        <f t="shared" si="39"/>
        <v>0.34899999999999998</v>
      </c>
      <c r="R65" s="2">
        <f t="shared" si="40"/>
        <v>0.82299999999999995</v>
      </c>
      <c r="S65" s="2">
        <f t="shared" si="41"/>
        <v>2.4489999999999998</v>
      </c>
      <c r="T65" s="2">
        <f t="shared" si="42"/>
        <v>2.2200000000000002</v>
      </c>
      <c r="U65" s="2">
        <f t="shared" si="43"/>
        <v>2.2200000000000002</v>
      </c>
      <c r="V65" s="2">
        <f t="shared" si="44"/>
        <v>1.4430000000000001</v>
      </c>
      <c r="W65" s="2">
        <f t="shared" si="29"/>
        <v>209290</v>
      </c>
      <c r="X65" s="2">
        <f t="shared" si="45"/>
        <v>1.643</v>
      </c>
      <c r="Y65" s="2">
        <f t="shared" si="46"/>
        <v>238297</v>
      </c>
      <c r="Z65" s="2">
        <f t="shared" si="47"/>
        <v>8.1010000000000009</v>
      </c>
      <c r="AA65" s="2">
        <f t="shared" si="48"/>
        <v>1.8340000000000001</v>
      </c>
      <c r="AB65" s="2">
        <f t="shared" si="49"/>
        <v>1174</v>
      </c>
      <c r="AC65" s="2">
        <f t="shared" si="50"/>
        <v>265</v>
      </c>
      <c r="AD65" s="2">
        <f t="shared" si="51"/>
        <v>1532</v>
      </c>
      <c r="AE65" s="2">
        <f t="shared" si="52"/>
        <v>623</v>
      </c>
      <c r="AF65" s="2">
        <f t="shared" si="53"/>
        <v>10.566000000000001</v>
      </c>
      <c r="AG65" s="2">
        <f t="shared" si="54"/>
        <v>4.2990000000000004</v>
      </c>
      <c r="AH65" s="2">
        <f t="shared" si="55"/>
        <v>1299</v>
      </c>
      <c r="AI65" s="2">
        <f t="shared" si="56"/>
        <v>390</v>
      </c>
      <c r="AJ65" s="2">
        <f t="shared" si="57"/>
        <v>8.9610000000000003</v>
      </c>
      <c r="AK65" s="2">
        <f t="shared" si="58"/>
        <v>2.694</v>
      </c>
    </row>
    <row r="66" spans="1:37" x14ac:dyDescent="0.25">
      <c r="A66" s="1">
        <v>2070</v>
      </c>
      <c r="B66" s="1">
        <f t="shared" ref="B66:B97" si="59">ROUND(A66*0.3048,0)</f>
        <v>631</v>
      </c>
      <c r="C66" s="3">
        <v>913</v>
      </c>
      <c r="D66" s="13">
        <f t="shared" ref="D66:D97" si="60">ROUND(C66*0.00689476,3)</f>
        <v>6.2949999999999999</v>
      </c>
      <c r="E66" s="1">
        <v>1.73</v>
      </c>
      <c r="F66" s="1">
        <v>1730</v>
      </c>
      <c r="G66" s="4">
        <v>211.64269999999999</v>
      </c>
      <c r="H66" s="4">
        <v>415.86070000000001</v>
      </c>
      <c r="I66" s="6">
        <v>0.42</v>
      </c>
      <c r="J66" s="5">
        <f t="shared" ref="J66:J97" si="61">ROUND(((10^6)/G66)*0.3048,0)</f>
        <v>1440</v>
      </c>
      <c r="K66" s="5">
        <f t="shared" ref="K66:K97" si="62">ROUND(((10^6)/H66)*0.3048,0)</f>
        <v>733</v>
      </c>
      <c r="L66" s="2">
        <f t="shared" ref="L66:L97" si="63">ROUND(0.433*rho_gmcc*Depth_m,0)</f>
        <v>1551</v>
      </c>
      <c r="M66" s="2">
        <f t="shared" ref="M66:M97" si="64">ROUND(9.81*rho_kgm3*Depth_ft*10^-6,3)</f>
        <v>10.709</v>
      </c>
      <c r="N66" s="8">
        <f t="shared" ref="N66:N97" si="65">ROUND(Sv_psi-PoreP_psi,0)</f>
        <v>638</v>
      </c>
      <c r="O66" s="9">
        <f t="shared" ref="O66:O97" si="66">ROUND(Sv_MPa-PoreP_MPa,3)</f>
        <v>4.4139999999999997</v>
      </c>
      <c r="P66" s="9">
        <f t="shared" ref="P66:P97" si="67">ROUND(C66/L66,3)</f>
        <v>0.58899999999999997</v>
      </c>
      <c r="Q66" s="2">
        <f t="shared" ref="Q66:Q97" si="68">ROUND((((J66/K66)^2)-2)/(2*(((J66/K66)^2)-1)),3)</f>
        <v>0.32500000000000001</v>
      </c>
      <c r="R66" s="2">
        <f t="shared" ref="R66:R97" si="69">ROUND(rho_kgm3*Vs_ms^2*10^-9,3)</f>
        <v>0.93</v>
      </c>
      <c r="S66" s="2">
        <f t="shared" ref="S66:S97" si="70">ROUND(rho_kgm3*(Vp_ms^2-(4/3)*Vs_ms^2)*10^-9,3)</f>
        <v>2.3479999999999999</v>
      </c>
      <c r="T66" s="2">
        <f t="shared" ref="T66:T97" si="71">ROUND(((9*K_GPa*G_GPa)/(3*K_GPa+G_GPa)),3)</f>
        <v>2.4649999999999999</v>
      </c>
      <c r="U66" s="2">
        <f t="shared" ref="U66:U97" si="72">ROUND(rho_kgm3*(Vp_ms^2)*(((1+v)*(1-(2*v)))/(1-v))*10^-9,3)</f>
        <v>2.4649999999999999</v>
      </c>
      <c r="V66" s="2">
        <f t="shared" ref="V66:V97" si="73">ROUND(E_Dyn_GPa*0.65,3)</f>
        <v>1.6020000000000001</v>
      </c>
      <c r="W66" s="2">
        <f t="shared" si="29"/>
        <v>232351</v>
      </c>
      <c r="X66" s="2">
        <f t="shared" ref="X66:X97" si="74">ROUND(E_Static_GPa/(1-(v^2)),3)</f>
        <v>1.7909999999999999</v>
      </c>
      <c r="Y66" s="2">
        <f t="shared" ref="Y66:Y97" si="75">ROUND(E_Static_Plane_GPa*(10^9)/6894.76,0)</f>
        <v>259762</v>
      </c>
      <c r="Z66" s="2">
        <f t="shared" ref="Z66:Z97" si="76">ROUND(σh_MPa+PoreP_MPa,3)</f>
        <v>8.42</v>
      </c>
      <c r="AA66" s="2">
        <f t="shared" ref="AA66:AA97" si="77">ROUND(((v/(1-v))*σv_MPa),3)</f>
        <v>2.125</v>
      </c>
      <c r="AB66" s="2">
        <f t="shared" ref="AB66:AB97" si="78">ROUND(AC66+C66,0)</f>
        <v>1220</v>
      </c>
      <c r="AC66" s="2">
        <f t="shared" ref="AC66:AC97" si="79">ROUND(((v/(1-v))*σv_psi),0)</f>
        <v>307</v>
      </c>
      <c r="AD66" s="2">
        <f t="shared" ref="AD66:AD97" si="80">ROUND(σhmax_psi+PoreP_psi,0)</f>
        <v>1610</v>
      </c>
      <c r="AE66" s="2">
        <f t="shared" ref="AE66:AE97" si="81">ROUND(((E_Static_psi/(1-(v^2)))*0.0015)+(((v*E_Static_psi)/(1-(v^2)))*0)+((v/(1-v))*σv_psi),0)</f>
        <v>697</v>
      </c>
      <c r="AF66" s="2">
        <f t="shared" ref="AF66:AF97" si="82">ROUND(σhmax_MPa+PoreP_MPa,3)</f>
        <v>11.106999999999999</v>
      </c>
      <c r="AG66" s="2">
        <f t="shared" ref="AG66:AG97" si="83">ROUND((((E_Static_GPa*1000)/(1-(v^2)))*0.0015)+(((v*(E_Static_GPa*1000))/(1-(v^2)))*0)+((v/(1-v))*σv_MPa),3)</f>
        <v>4.8120000000000003</v>
      </c>
      <c r="AH66" s="2">
        <f t="shared" ref="AH66:AH97" si="84">ROUND(σhmin_psi+PoreP_psi,0)</f>
        <v>1347</v>
      </c>
      <c r="AI66" s="2">
        <f t="shared" ref="AI66:AI97" si="85">ROUND((((v*E_Static_psi)/(1-(v^2)))*0.0015)+((E_Static_psi/(1-(v^2)))*0)+((v/(1-v))*σv_psi),0)</f>
        <v>434</v>
      </c>
      <c r="AJ66" s="2">
        <f t="shared" ref="AJ66:AJ97" si="86">ROUND(σhmin_MPa+PoreP_MPa,3)</f>
        <v>9.2929999999999993</v>
      </c>
      <c r="AK66" s="2">
        <f t="shared" ref="AK66:AK97" si="87">ROUND((((Q66*(E_Static_GPa*1000))/(1-(v^2)))*0.0015)+(((E_Static_GPa*1000)/(1-(v^2)))*0)+((v/(1-v))*σv_MPa),3)</f>
        <v>2.9980000000000002</v>
      </c>
    </row>
    <row r="67" spans="1:37" x14ac:dyDescent="0.25">
      <c r="A67" s="1">
        <v>2075</v>
      </c>
      <c r="B67" s="1">
        <f t="shared" si="59"/>
        <v>632</v>
      </c>
      <c r="C67" s="3">
        <v>916</v>
      </c>
      <c r="D67" s="13">
        <f t="shared" si="60"/>
        <v>6.3159999999999998</v>
      </c>
      <c r="E67" s="1">
        <v>1.76</v>
      </c>
      <c r="F67" s="1">
        <v>1760</v>
      </c>
      <c r="G67" s="4">
        <v>226.54759999999999</v>
      </c>
      <c r="H67" s="4">
        <v>434.81619999999998</v>
      </c>
      <c r="I67" s="6">
        <v>0.4</v>
      </c>
      <c r="J67" s="5">
        <f t="shared" si="61"/>
        <v>1345</v>
      </c>
      <c r="K67" s="5">
        <f t="shared" si="62"/>
        <v>701</v>
      </c>
      <c r="L67" s="2">
        <f t="shared" si="63"/>
        <v>1581</v>
      </c>
      <c r="M67" s="2">
        <f t="shared" si="64"/>
        <v>10.912000000000001</v>
      </c>
      <c r="N67" s="8">
        <f t="shared" si="65"/>
        <v>665</v>
      </c>
      <c r="O67" s="9">
        <f t="shared" si="66"/>
        <v>4.5960000000000001</v>
      </c>
      <c r="P67" s="9">
        <f t="shared" si="67"/>
        <v>0.57899999999999996</v>
      </c>
      <c r="Q67" s="2">
        <f t="shared" si="68"/>
        <v>0.314</v>
      </c>
      <c r="R67" s="2">
        <f t="shared" si="69"/>
        <v>0.86499999999999999</v>
      </c>
      <c r="S67" s="2">
        <f t="shared" si="70"/>
        <v>2.0310000000000001</v>
      </c>
      <c r="T67" s="2">
        <f t="shared" si="71"/>
        <v>2.2719999999999998</v>
      </c>
      <c r="U67" s="2">
        <f t="shared" si="72"/>
        <v>2.2690000000000001</v>
      </c>
      <c r="V67" s="2">
        <f t="shared" si="73"/>
        <v>1.4770000000000001</v>
      </c>
      <c r="W67" s="2">
        <f t="shared" ref="W67:W130" si="88">ROUND(V67*145038,0)</f>
        <v>214221</v>
      </c>
      <c r="X67" s="2">
        <f t="shared" si="74"/>
        <v>1.639</v>
      </c>
      <c r="Y67" s="2">
        <f t="shared" si="75"/>
        <v>237717</v>
      </c>
      <c r="Z67" s="2">
        <f t="shared" si="76"/>
        <v>8.42</v>
      </c>
      <c r="AA67" s="2">
        <f t="shared" si="77"/>
        <v>2.1040000000000001</v>
      </c>
      <c r="AB67" s="2">
        <f t="shared" si="78"/>
        <v>1220</v>
      </c>
      <c r="AC67" s="2">
        <f t="shared" si="79"/>
        <v>304</v>
      </c>
      <c r="AD67" s="2">
        <f t="shared" si="80"/>
        <v>1577</v>
      </c>
      <c r="AE67" s="2">
        <f t="shared" si="81"/>
        <v>661</v>
      </c>
      <c r="AF67" s="2">
        <f t="shared" si="82"/>
        <v>10.878</v>
      </c>
      <c r="AG67" s="2">
        <f t="shared" si="83"/>
        <v>4.5620000000000003</v>
      </c>
      <c r="AH67" s="2">
        <f t="shared" si="84"/>
        <v>1332</v>
      </c>
      <c r="AI67" s="2">
        <f t="shared" si="85"/>
        <v>416</v>
      </c>
      <c r="AJ67" s="2">
        <f t="shared" si="86"/>
        <v>9.1910000000000007</v>
      </c>
      <c r="AK67" s="2">
        <f t="shared" si="87"/>
        <v>2.875</v>
      </c>
    </row>
    <row r="68" spans="1:37" x14ac:dyDescent="0.25">
      <c r="A68" s="1">
        <v>2080</v>
      </c>
      <c r="B68" s="1">
        <f t="shared" si="59"/>
        <v>634</v>
      </c>
      <c r="C68" s="3">
        <v>920</v>
      </c>
      <c r="D68" s="13">
        <f t="shared" si="60"/>
        <v>6.343</v>
      </c>
      <c r="E68" s="1">
        <v>1.68</v>
      </c>
      <c r="F68" s="1">
        <v>1680</v>
      </c>
      <c r="G68" s="4">
        <v>195.61490000000001</v>
      </c>
      <c r="H68" s="4">
        <v>431.72149999999999</v>
      </c>
      <c r="I68" s="6">
        <v>0.45</v>
      </c>
      <c r="J68" s="5">
        <f t="shared" si="61"/>
        <v>1558</v>
      </c>
      <c r="K68" s="5">
        <f t="shared" si="62"/>
        <v>706</v>
      </c>
      <c r="L68" s="2">
        <f t="shared" si="63"/>
        <v>1513</v>
      </c>
      <c r="M68" s="2">
        <f t="shared" si="64"/>
        <v>10.449</v>
      </c>
      <c r="N68" s="8">
        <f t="shared" si="65"/>
        <v>593</v>
      </c>
      <c r="O68" s="9">
        <f t="shared" si="66"/>
        <v>4.1059999999999999</v>
      </c>
      <c r="P68" s="9">
        <f t="shared" si="67"/>
        <v>0.60799999999999998</v>
      </c>
      <c r="Q68" s="2">
        <f t="shared" si="68"/>
        <v>0.371</v>
      </c>
      <c r="R68" s="2">
        <f t="shared" si="69"/>
        <v>0.83699999999999997</v>
      </c>
      <c r="S68" s="2">
        <f t="shared" si="70"/>
        <v>2.9609999999999999</v>
      </c>
      <c r="T68" s="2">
        <f t="shared" si="71"/>
        <v>2.2949999999999999</v>
      </c>
      <c r="U68" s="2">
        <f t="shared" si="72"/>
        <v>2.2930000000000001</v>
      </c>
      <c r="V68" s="2">
        <f t="shared" si="73"/>
        <v>1.492</v>
      </c>
      <c r="W68" s="2">
        <f t="shared" si="88"/>
        <v>216397</v>
      </c>
      <c r="X68" s="2">
        <f t="shared" si="74"/>
        <v>1.73</v>
      </c>
      <c r="Y68" s="2">
        <f t="shared" si="75"/>
        <v>250915</v>
      </c>
      <c r="Z68" s="2">
        <f t="shared" si="76"/>
        <v>8.7650000000000006</v>
      </c>
      <c r="AA68" s="2">
        <f t="shared" si="77"/>
        <v>2.4220000000000002</v>
      </c>
      <c r="AB68" s="2">
        <f t="shared" si="78"/>
        <v>1270</v>
      </c>
      <c r="AC68" s="2">
        <f t="shared" si="79"/>
        <v>350</v>
      </c>
      <c r="AD68" s="2">
        <f t="shared" si="80"/>
        <v>1646</v>
      </c>
      <c r="AE68" s="2">
        <f t="shared" si="81"/>
        <v>726</v>
      </c>
      <c r="AF68" s="2">
        <f t="shared" si="82"/>
        <v>11.36</v>
      </c>
      <c r="AG68" s="2">
        <f t="shared" si="83"/>
        <v>5.0170000000000003</v>
      </c>
      <c r="AH68" s="2">
        <f t="shared" si="84"/>
        <v>1409</v>
      </c>
      <c r="AI68" s="2">
        <f t="shared" si="85"/>
        <v>489</v>
      </c>
      <c r="AJ68" s="2">
        <f t="shared" si="86"/>
        <v>9.7279999999999998</v>
      </c>
      <c r="AK68" s="2">
        <f t="shared" si="87"/>
        <v>3.3849999999999998</v>
      </c>
    </row>
    <row r="69" spans="1:37" x14ac:dyDescent="0.25">
      <c r="A69" s="1">
        <v>2085</v>
      </c>
      <c r="B69" s="1">
        <f t="shared" si="59"/>
        <v>636</v>
      </c>
      <c r="C69" s="3">
        <v>924</v>
      </c>
      <c r="D69" s="13">
        <f t="shared" si="60"/>
        <v>6.3710000000000004</v>
      </c>
      <c r="E69" s="1">
        <v>1.7</v>
      </c>
      <c r="F69" s="1">
        <v>1700</v>
      </c>
      <c r="G69" s="4">
        <v>191.24700000000001</v>
      </c>
      <c r="H69" s="4">
        <v>444.48739999999998</v>
      </c>
      <c r="I69" s="6">
        <v>0.44</v>
      </c>
      <c r="J69" s="5">
        <f t="shared" si="61"/>
        <v>1594</v>
      </c>
      <c r="K69" s="5">
        <f t="shared" si="62"/>
        <v>686</v>
      </c>
      <c r="L69" s="2">
        <f t="shared" si="63"/>
        <v>1535</v>
      </c>
      <c r="M69" s="2">
        <f t="shared" si="64"/>
        <v>10.606999999999999</v>
      </c>
      <c r="N69" s="8">
        <f t="shared" si="65"/>
        <v>611</v>
      </c>
      <c r="O69" s="9">
        <f t="shared" si="66"/>
        <v>4.2359999999999998</v>
      </c>
      <c r="P69" s="9">
        <f t="shared" si="67"/>
        <v>0.60199999999999998</v>
      </c>
      <c r="Q69" s="2">
        <f t="shared" si="68"/>
        <v>0.38600000000000001</v>
      </c>
      <c r="R69" s="2">
        <f t="shared" si="69"/>
        <v>0.8</v>
      </c>
      <c r="S69" s="2">
        <f t="shared" si="70"/>
        <v>3.2530000000000001</v>
      </c>
      <c r="T69" s="2">
        <f t="shared" si="71"/>
        <v>2.218</v>
      </c>
      <c r="U69" s="2">
        <f t="shared" si="72"/>
        <v>2.2229999999999999</v>
      </c>
      <c r="V69" s="2">
        <f t="shared" si="73"/>
        <v>1.4419999999999999</v>
      </c>
      <c r="W69" s="2">
        <f t="shared" si="88"/>
        <v>209145</v>
      </c>
      <c r="X69" s="2">
        <f t="shared" si="74"/>
        <v>1.694</v>
      </c>
      <c r="Y69" s="2">
        <f t="shared" si="75"/>
        <v>245694</v>
      </c>
      <c r="Z69" s="2">
        <f t="shared" si="76"/>
        <v>9.0340000000000007</v>
      </c>
      <c r="AA69" s="2">
        <f t="shared" si="77"/>
        <v>2.6629999999999998</v>
      </c>
      <c r="AB69" s="2">
        <f t="shared" si="78"/>
        <v>1308</v>
      </c>
      <c r="AC69" s="2">
        <f t="shared" si="79"/>
        <v>384</v>
      </c>
      <c r="AD69" s="2">
        <f t="shared" si="80"/>
        <v>1677</v>
      </c>
      <c r="AE69" s="2">
        <f t="shared" si="81"/>
        <v>753</v>
      </c>
      <c r="AF69" s="2">
        <f t="shared" si="82"/>
        <v>11.576000000000001</v>
      </c>
      <c r="AG69" s="2">
        <f t="shared" si="83"/>
        <v>5.2050000000000001</v>
      </c>
      <c r="AH69" s="2">
        <f t="shared" si="84"/>
        <v>1450</v>
      </c>
      <c r="AI69" s="2">
        <f t="shared" si="85"/>
        <v>526</v>
      </c>
      <c r="AJ69" s="2">
        <f t="shared" si="86"/>
        <v>10.015000000000001</v>
      </c>
      <c r="AK69" s="2">
        <f t="shared" si="87"/>
        <v>3.6440000000000001</v>
      </c>
    </row>
    <row r="70" spans="1:37" x14ac:dyDescent="0.25">
      <c r="A70" s="1">
        <v>2090</v>
      </c>
      <c r="B70" s="1">
        <f t="shared" si="59"/>
        <v>637</v>
      </c>
      <c r="C70" s="3">
        <v>927</v>
      </c>
      <c r="D70" s="13">
        <f t="shared" si="60"/>
        <v>6.391</v>
      </c>
      <c r="E70" s="1">
        <v>1.65</v>
      </c>
      <c r="F70" s="1">
        <v>1650</v>
      </c>
      <c r="G70" s="4">
        <v>196.85249999999999</v>
      </c>
      <c r="H70" s="4">
        <v>427.46620000000001</v>
      </c>
      <c r="I70" s="6">
        <v>0.47</v>
      </c>
      <c r="J70" s="5">
        <f t="shared" si="61"/>
        <v>1548</v>
      </c>
      <c r="K70" s="5">
        <f t="shared" si="62"/>
        <v>713</v>
      </c>
      <c r="L70" s="2">
        <f t="shared" si="63"/>
        <v>1493</v>
      </c>
      <c r="M70" s="2">
        <f t="shared" si="64"/>
        <v>10.311</v>
      </c>
      <c r="N70" s="8">
        <f t="shared" si="65"/>
        <v>566</v>
      </c>
      <c r="O70" s="9">
        <f t="shared" si="66"/>
        <v>3.92</v>
      </c>
      <c r="P70" s="9">
        <f t="shared" si="67"/>
        <v>0.621</v>
      </c>
      <c r="Q70" s="2">
        <f t="shared" si="68"/>
        <v>0.36499999999999999</v>
      </c>
      <c r="R70" s="2">
        <f t="shared" si="69"/>
        <v>0.83899999999999997</v>
      </c>
      <c r="S70" s="2">
        <f t="shared" si="70"/>
        <v>2.835</v>
      </c>
      <c r="T70" s="2">
        <f t="shared" si="71"/>
        <v>2.2909999999999999</v>
      </c>
      <c r="U70" s="2">
        <f t="shared" si="72"/>
        <v>2.2949999999999999</v>
      </c>
      <c r="V70" s="2">
        <f t="shared" si="73"/>
        <v>1.4890000000000001</v>
      </c>
      <c r="W70" s="2">
        <f t="shared" si="88"/>
        <v>215962</v>
      </c>
      <c r="X70" s="2">
        <f t="shared" si="74"/>
        <v>1.718</v>
      </c>
      <c r="Y70" s="2">
        <f t="shared" si="75"/>
        <v>249175</v>
      </c>
      <c r="Z70" s="2">
        <f t="shared" si="76"/>
        <v>8.6440000000000001</v>
      </c>
      <c r="AA70" s="2">
        <f t="shared" si="77"/>
        <v>2.2530000000000001</v>
      </c>
      <c r="AB70" s="2">
        <f t="shared" si="78"/>
        <v>1252</v>
      </c>
      <c r="AC70" s="2">
        <f t="shared" si="79"/>
        <v>325</v>
      </c>
      <c r="AD70" s="2">
        <f t="shared" si="80"/>
        <v>1626</v>
      </c>
      <c r="AE70" s="2">
        <f t="shared" si="81"/>
        <v>699</v>
      </c>
      <c r="AF70" s="2">
        <f t="shared" si="82"/>
        <v>11.221</v>
      </c>
      <c r="AG70" s="2">
        <f t="shared" si="83"/>
        <v>4.83</v>
      </c>
      <c r="AH70" s="2">
        <f t="shared" si="84"/>
        <v>1389</v>
      </c>
      <c r="AI70" s="2">
        <f t="shared" si="85"/>
        <v>462</v>
      </c>
      <c r="AJ70" s="2">
        <f t="shared" si="86"/>
        <v>9.5850000000000009</v>
      </c>
      <c r="AK70" s="2">
        <f t="shared" si="87"/>
        <v>3.194</v>
      </c>
    </row>
    <row r="71" spans="1:37" x14ac:dyDescent="0.25">
      <c r="A71" s="1">
        <v>2095</v>
      </c>
      <c r="B71" s="1">
        <f t="shared" si="59"/>
        <v>639</v>
      </c>
      <c r="C71" s="3">
        <v>931</v>
      </c>
      <c r="D71" s="13">
        <f t="shared" si="60"/>
        <v>6.4189999999999996</v>
      </c>
      <c r="E71" s="1">
        <v>1.64</v>
      </c>
      <c r="F71" s="1">
        <v>1640</v>
      </c>
      <c r="G71" s="4">
        <v>184.4562</v>
      </c>
      <c r="H71" s="4">
        <v>402.5145</v>
      </c>
      <c r="I71" s="6">
        <v>0.48</v>
      </c>
      <c r="J71" s="5">
        <f t="shared" si="61"/>
        <v>1652</v>
      </c>
      <c r="K71" s="5">
        <f t="shared" si="62"/>
        <v>757</v>
      </c>
      <c r="L71" s="2">
        <f t="shared" si="63"/>
        <v>1488</v>
      </c>
      <c r="M71" s="2">
        <f t="shared" si="64"/>
        <v>10.28</v>
      </c>
      <c r="N71" s="8">
        <f t="shared" si="65"/>
        <v>557</v>
      </c>
      <c r="O71" s="9">
        <f t="shared" si="66"/>
        <v>3.8610000000000002</v>
      </c>
      <c r="P71" s="9">
        <f t="shared" si="67"/>
        <v>0.626</v>
      </c>
      <c r="Q71" s="2">
        <f t="shared" si="68"/>
        <v>0.36699999999999999</v>
      </c>
      <c r="R71" s="2">
        <f t="shared" si="69"/>
        <v>0.94</v>
      </c>
      <c r="S71" s="2">
        <f t="shared" si="70"/>
        <v>3.2229999999999999</v>
      </c>
      <c r="T71" s="2">
        <f t="shared" si="71"/>
        <v>2.57</v>
      </c>
      <c r="U71" s="2">
        <f t="shared" si="72"/>
        <v>2.5710000000000002</v>
      </c>
      <c r="V71" s="2">
        <f t="shared" si="73"/>
        <v>1.671</v>
      </c>
      <c r="W71" s="2">
        <f t="shared" si="88"/>
        <v>242358</v>
      </c>
      <c r="X71" s="2">
        <f t="shared" si="74"/>
        <v>1.931</v>
      </c>
      <c r="Y71" s="2">
        <f t="shared" si="75"/>
        <v>280068</v>
      </c>
      <c r="Z71" s="2">
        <f t="shared" si="76"/>
        <v>8.6579999999999995</v>
      </c>
      <c r="AA71" s="2">
        <f t="shared" si="77"/>
        <v>2.2389999999999999</v>
      </c>
      <c r="AB71" s="2">
        <f t="shared" si="78"/>
        <v>1254</v>
      </c>
      <c r="AC71" s="2">
        <f t="shared" si="79"/>
        <v>323</v>
      </c>
      <c r="AD71" s="2">
        <f t="shared" si="80"/>
        <v>1674</v>
      </c>
      <c r="AE71" s="2">
        <f t="shared" si="81"/>
        <v>743</v>
      </c>
      <c r="AF71" s="2">
        <f t="shared" si="82"/>
        <v>11.554</v>
      </c>
      <c r="AG71" s="2">
        <f t="shared" si="83"/>
        <v>5.1349999999999998</v>
      </c>
      <c r="AH71" s="2">
        <f t="shared" si="84"/>
        <v>1408</v>
      </c>
      <c r="AI71" s="2">
        <f t="shared" si="85"/>
        <v>477</v>
      </c>
      <c r="AJ71" s="2">
        <f t="shared" si="86"/>
        <v>9.7210000000000001</v>
      </c>
      <c r="AK71" s="2">
        <f t="shared" si="87"/>
        <v>3.302</v>
      </c>
    </row>
    <row r="72" spans="1:37" x14ac:dyDescent="0.25">
      <c r="A72" s="1">
        <v>2100</v>
      </c>
      <c r="B72" s="1">
        <f t="shared" si="59"/>
        <v>640</v>
      </c>
      <c r="C72" s="3">
        <v>935</v>
      </c>
      <c r="D72" s="13">
        <f t="shared" si="60"/>
        <v>6.4470000000000001</v>
      </c>
      <c r="E72" s="1">
        <v>1.83</v>
      </c>
      <c r="F72" s="1">
        <v>1830</v>
      </c>
      <c r="G72" s="4">
        <v>157.59119999999999</v>
      </c>
      <c r="H72" s="4">
        <v>415.28050000000002</v>
      </c>
      <c r="I72" s="6">
        <v>0.4</v>
      </c>
      <c r="J72" s="5">
        <f t="shared" si="61"/>
        <v>1934</v>
      </c>
      <c r="K72" s="5">
        <f t="shared" si="62"/>
        <v>734</v>
      </c>
      <c r="L72" s="2">
        <f t="shared" si="63"/>
        <v>1664</v>
      </c>
      <c r="M72" s="2">
        <f t="shared" si="64"/>
        <v>11.489000000000001</v>
      </c>
      <c r="N72" s="8">
        <f t="shared" si="65"/>
        <v>729</v>
      </c>
      <c r="O72" s="9">
        <f t="shared" si="66"/>
        <v>5.0419999999999998</v>
      </c>
      <c r="P72" s="9">
        <f t="shared" si="67"/>
        <v>0.56200000000000006</v>
      </c>
      <c r="Q72" s="2">
        <f t="shared" si="68"/>
        <v>0.41599999999999998</v>
      </c>
      <c r="R72" s="2">
        <f t="shared" si="69"/>
        <v>0.98599999999999999</v>
      </c>
      <c r="S72" s="2">
        <f t="shared" si="70"/>
        <v>5.53</v>
      </c>
      <c r="T72" s="2">
        <f t="shared" si="71"/>
        <v>2.7919999999999998</v>
      </c>
      <c r="U72" s="2">
        <f t="shared" si="72"/>
        <v>2.7879999999999998</v>
      </c>
      <c r="V72" s="2">
        <f t="shared" si="73"/>
        <v>1.8149999999999999</v>
      </c>
      <c r="W72" s="2">
        <f t="shared" si="88"/>
        <v>263244</v>
      </c>
      <c r="X72" s="2">
        <f t="shared" si="74"/>
        <v>2.1949999999999998</v>
      </c>
      <c r="Y72" s="2">
        <f t="shared" si="75"/>
        <v>318358</v>
      </c>
      <c r="Z72" s="2">
        <f t="shared" si="76"/>
        <v>10.039</v>
      </c>
      <c r="AA72" s="2">
        <f t="shared" si="77"/>
        <v>3.5920000000000001</v>
      </c>
      <c r="AB72" s="2">
        <f t="shared" si="78"/>
        <v>1454</v>
      </c>
      <c r="AC72" s="2">
        <f t="shared" si="79"/>
        <v>519</v>
      </c>
      <c r="AD72" s="2">
        <f t="shared" si="80"/>
        <v>1932</v>
      </c>
      <c r="AE72" s="2">
        <f t="shared" si="81"/>
        <v>997</v>
      </c>
      <c r="AF72" s="2">
        <f t="shared" si="82"/>
        <v>13.331</v>
      </c>
      <c r="AG72" s="2">
        <f t="shared" si="83"/>
        <v>6.8840000000000003</v>
      </c>
      <c r="AH72" s="2">
        <f t="shared" si="84"/>
        <v>1653</v>
      </c>
      <c r="AI72" s="2">
        <f t="shared" si="85"/>
        <v>718</v>
      </c>
      <c r="AJ72" s="2">
        <f t="shared" si="86"/>
        <v>11.407999999999999</v>
      </c>
      <c r="AK72" s="2">
        <f t="shared" si="87"/>
        <v>4.9610000000000003</v>
      </c>
    </row>
    <row r="73" spans="1:37" x14ac:dyDescent="0.25">
      <c r="A73" s="1">
        <v>2105</v>
      </c>
      <c r="B73" s="1">
        <f t="shared" si="59"/>
        <v>642</v>
      </c>
      <c r="C73" s="3">
        <v>938</v>
      </c>
      <c r="D73" s="13">
        <f t="shared" si="60"/>
        <v>6.4669999999999996</v>
      </c>
      <c r="E73" s="1">
        <v>1.88</v>
      </c>
      <c r="F73" s="1">
        <v>1880</v>
      </c>
      <c r="G73" s="4">
        <v>187.02010000000001</v>
      </c>
      <c r="H73" s="4">
        <v>456.47969999999998</v>
      </c>
      <c r="I73" s="6">
        <v>0.37</v>
      </c>
      <c r="J73" s="5">
        <f t="shared" si="61"/>
        <v>1630</v>
      </c>
      <c r="K73" s="5">
        <f t="shared" si="62"/>
        <v>668</v>
      </c>
      <c r="L73" s="2">
        <f t="shared" si="63"/>
        <v>1714</v>
      </c>
      <c r="M73" s="2">
        <f t="shared" si="64"/>
        <v>11.84</v>
      </c>
      <c r="N73" s="8">
        <f t="shared" si="65"/>
        <v>776</v>
      </c>
      <c r="O73" s="9">
        <f t="shared" si="66"/>
        <v>5.3730000000000002</v>
      </c>
      <c r="P73" s="9">
        <f t="shared" si="67"/>
        <v>0.54700000000000004</v>
      </c>
      <c r="Q73" s="2">
        <f t="shared" si="68"/>
        <v>0.39900000000000002</v>
      </c>
      <c r="R73" s="2">
        <f t="shared" si="69"/>
        <v>0.83899999999999997</v>
      </c>
      <c r="S73" s="2">
        <f t="shared" si="70"/>
        <v>3.8759999999999999</v>
      </c>
      <c r="T73" s="2">
        <f t="shared" si="71"/>
        <v>2.3479999999999999</v>
      </c>
      <c r="U73" s="2">
        <f t="shared" si="72"/>
        <v>2.3490000000000002</v>
      </c>
      <c r="V73" s="2">
        <f t="shared" si="73"/>
        <v>1.526</v>
      </c>
      <c r="W73" s="2">
        <f t="shared" si="88"/>
        <v>221328</v>
      </c>
      <c r="X73" s="2">
        <f t="shared" si="74"/>
        <v>1.8149999999999999</v>
      </c>
      <c r="Y73" s="2">
        <f t="shared" si="75"/>
        <v>263243</v>
      </c>
      <c r="Z73" s="2">
        <f t="shared" si="76"/>
        <v>10.034000000000001</v>
      </c>
      <c r="AA73" s="2">
        <f t="shared" si="77"/>
        <v>3.5670000000000002</v>
      </c>
      <c r="AB73" s="2">
        <f t="shared" si="78"/>
        <v>1453</v>
      </c>
      <c r="AC73" s="2">
        <f t="shared" si="79"/>
        <v>515</v>
      </c>
      <c r="AD73" s="2">
        <f t="shared" si="80"/>
        <v>1848</v>
      </c>
      <c r="AE73" s="2">
        <f t="shared" si="81"/>
        <v>910</v>
      </c>
      <c r="AF73" s="2">
        <f t="shared" si="82"/>
        <v>12.757</v>
      </c>
      <c r="AG73" s="2">
        <f t="shared" si="83"/>
        <v>6.29</v>
      </c>
      <c r="AH73" s="2">
        <f t="shared" si="84"/>
        <v>1611</v>
      </c>
      <c r="AI73" s="2">
        <f t="shared" si="85"/>
        <v>673</v>
      </c>
      <c r="AJ73" s="2">
        <f t="shared" si="86"/>
        <v>11.12</v>
      </c>
      <c r="AK73" s="2">
        <f t="shared" si="87"/>
        <v>4.6529999999999996</v>
      </c>
    </row>
    <row r="74" spans="1:37" x14ac:dyDescent="0.25">
      <c r="A74" s="1">
        <v>2110</v>
      </c>
      <c r="B74" s="1">
        <f t="shared" si="59"/>
        <v>643</v>
      </c>
      <c r="C74" s="3">
        <v>942</v>
      </c>
      <c r="D74" s="13">
        <f t="shared" si="60"/>
        <v>6.4950000000000001</v>
      </c>
      <c r="E74" s="1">
        <v>1.61</v>
      </c>
      <c r="F74" s="1">
        <v>1610</v>
      </c>
      <c r="G74" s="4">
        <v>195.75720000000001</v>
      </c>
      <c r="H74" s="4">
        <v>452.80459999999999</v>
      </c>
      <c r="I74" s="6">
        <v>0.5</v>
      </c>
      <c r="J74" s="5">
        <f t="shared" si="61"/>
        <v>1557</v>
      </c>
      <c r="K74" s="5">
        <f t="shared" si="62"/>
        <v>673</v>
      </c>
      <c r="L74" s="2">
        <f t="shared" si="63"/>
        <v>1471</v>
      </c>
      <c r="M74" s="2">
        <f t="shared" si="64"/>
        <v>10.156000000000001</v>
      </c>
      <c r="N74" s="8">
        <f t="shared" si="65"/>
        <v>529</v>
      </c>
      <c r="O74" s="9">
        <f t="shared" si="66"/>
        <v>3.661</v>
      </c>
      <c r="P74" s="9">
        <f t="shared" si="67"/>
        <v>0.64</v>
      </c>
      <c r="Q74" s="2">
        <f t="shared" si="68"/>
        <v>0.38500000000000001</v>
      </c>
      <c r="R74" s="2">
        <f t="shared" si="69"/>
        <v>0.72899999999999998</v>
      </c>
      <c r="S74" s="2">
        <f t="shared" si="70"/>
        <v>2.931</v>
      </c>
      <c r="T74" s="2">
        <f t="shared" si="71"/>
        <v>2.02</v>
      </c>
      <c r="U74" s="2">
        <f t="shared" si="72"/>
        <v>2.0219999999999998</v>
      </c>
      <c r="V74" s="2">
        <f t="shared" si="73"/>
        <v>1.3129999999999999</v>
      </c>
      <c r="W74" s="2">
        <f t="shared" si="88"/>
        <v>190435</v>
      </c>
      <c r="X74" s="2">
        <f t="shared" si="74"/>
        <v>1.5409999999999999</v>
      </c>
      <c r="Y74" s="2">
        <f t="shared" si="75"/>
        <v>223503</v>
      </c>
      <c r="Z74" s="2">
        <f t="shared" si="76"/>
        <v>8.7870000000000008</v>
      </c>
      <c r="AA74" s="2">
        <f t="shared" si="77"/>
        <v>2.2919999999999998</v>
      </c>
      <c r="AB74" s="2">
        <f t="shared" si="78"/>
        <v>1273</v>
      </c>
      <c r="AC74" s="2">
        <f t="shared" si="79"/>
        <v>331</v>
      </c>
      <c r="AD74" s="2">
        <f t="shared" si="80"/>
        <v>1609</v>
      </c>
      <c r="AE74" s="2">
        <f t="shared" si="81"/>
        <v>667</v>
      </c>
      <c r="AF74" s="2">
        <f t="shared" si="82"/>
        <v>11.099</v>
      </c>
      <c r="AG74" s="2">
        <f t="shared" si="83"/>
        <v>4.6040000000000001</v>
      </c>
      <c r="AH74" s="2">
        <f t="shared" si="84"/>
        <v>1402</v>
      </c>
      <c r="AI74" s="2">
        <f t="shared" si="85"/>
        <v>460</v>
      </c>
      <c r="AJ74" s="2">
        <f t="shared" si="86"/>
        <v>9.6769999999999996</v>
      </c>
      <c r="AK74" s="2">
        <f t="shared" si="87"/>
        <v>3.1819999999999999</v>
      </c>
    </row>
    <row r="75" spans="1:37" x14ac:dyDescent="0.25">
      <c r="A75" s="1">
        <v>2115</v>
      </c>
      <c r="B75" s="1">
        <f t="shared" si="59"/>
        <v>645</v>
      </c>
      <c r="C75" s="3">
        <v>946</v>
      </c>
      <c r="D75" s="13">
        <f t="shared" si="60"/>
        <v>6.5220000000000002</v>
      </c>
      <c r="E75" s="1">
        <v>1.61</v>
      </c>
      <c r="F75" s="1">
        <v>1610</v>
      </c>
      <c r="G75" s="4">
        <v>221.3047</v>
      </c>
      <c r="H75" s="4">
        <v>454.5455</v>
      </c>
      <c r="I75" s="6">
        <v>0.5</v>
      </c>
      <c r="J75" s="5">
        <f t="shared" si="61"/>
        <v>1377</v>
      </c>
      <c r="K75" s="5">
        <f t="shared" si="62"/>
        <v>671</v>
      </c>
      <c r="L75" s="2">
        <f t="shared" si="63"/>
        <v>1474</v>
      </c>
      <c r="M75" s="2">
        <f t="shared" si="64"/>
        <v>10.186999999999999</v>
      </c>
      <c r="N75" s="8">
        <f t="shared" si="65"/>
        <v>528</v>
      </c>
      <c r="O75" s="9">
        <f t="shared" si="66"/>
        <v>3.665</v>
      </c>
      <c r="P75" s="9">
        <f t="shared" si="67"/>
        <v>0.64200000000000002</v>
      </c>
      <c r="Q75" s="2">
        <f t="shared" si="68"/>
        <v>0.34399999999999997</v>
      </c>
      <c r="R75" s="2">
        <f t="shared" si="69"/>
        <v>0.72499999999999998</v>
      </c>
      <c r="S75" s="2">
        <f t="shared" si="70"/>
        <v>2.0859999999999999</v>
      </c>
      <c r="T75" s="2">
        <f t="shared" si="71"/>
        <v>1.9490000000000001</v>
      </c>
      <c r="U75" s="2">
        <f t="shared" si="72"/>
        <v>1.9510000000000001</v>
      </c>
      <c r="V75" s="2">
        <f t="shared" si="73"/>
        <v>1.2669999999999999</v>
      </c>
      <c r="W75" s="2">
        <f t="shared" si="88"/>
        <v>183763</v>
      </c>
      <c r="X75" s="2">
        <f t="shared" si="74"/>
        <v>1.4370000000000001</v>
      </c>
      <c r="Y75" s="2">
        <f t="shared" si="75"/>
        <v>208419</v>
      </c>
      <c r="Z75" s="2">
        <f t="shared" si="76"/>
        <v>8.4440000000000008</v>
      </c>
      <c r="AA75" s="2">
        <f t="shared" si="77"/>
        <v>1.9219999999999999</v>
      </c>
      <c r="AB75" s="2">
        <f t="shared" si="78"/>
        <v>1223</v>
      </c>
      <c r="AC75" s="2">
        <f t="shared" si="79"/>
        <v>277</v>
      </c>
      <c r="AD75" s="2">
        <f t="shared" si="80"/>
        <v>1536</v>
      </c>
      <c r="AE75" s="2">
        <f t="shared" si="81"/>
        <v>590</v>
      </c>
      <c r="AF75" s="2">
        <f t="shared" si="82"/>
        <v>10.599</v>
      </c>
      <c r="AG75" s="2">
        <f t="shared" si="83"/>
        <v>4.077</v>
      </c>
      <c r="AH75" s="2">
        <f t="shared" si="84"/>
        <v>1330</v>
      </c>
      <c r="AI75" s="2">
        <f t="shared" si="85"/>
        <v>384</v>
      </c>
      <c r="AJ75" s="2">
        <f t="shared" si="86"/>
        <v>9.1850000000000005</v>
      </c>
      <c r="AK75" s="2">
        <f t="shared" si="87"/>
        <v>2.6629999999999998</v>
      </c>
    </row>
    <row r="76" spans="1:37" x14ac:dyDescent="0.25">
      <c r="A76" s="1">
        <v>2120</v>
      </c>
      <c r="B76" s="1">
        <f t="shared" si="59"/>
        <v>646</v>
      </c>
      <c r="C76" s="3">
        <v>949</v>
      </c>
      <c r="D76" s="13">
        <f t="shared" si="60"/>
        <v>6.5430000000000001</v>
      </c>
      <c r="E76" s="1">
        <v>1.57</v>
      </c>
      <c r="F76" s="1">
        <v>1570</v>
      </c>
      <c r="G76" s="4">
        <v>227.369</v>
      </c>
      <c r="H76" s="4">
        <v>456.47969999999998</v>
      </c>
      <c r="I76" s="6">
        <v>0.53</v>
      </c>
      <c r="J76" s="5">
        <f t="shared" si="61"/>
        <v>1341</v>
      </c>
      <c r="K76" s="5">
        <f t="shared" si="62"/>
        <v>668</v>
      </c>
      <c r="L76" s="2">
        <f t="shared" si="63"/>
        <v>1441</v>
      </c>
      <c r="M76" s="2">
        <f t="shared" si="64"/>
        <v>9.9489999999999998</v>
      </c>
      <c r="N76" s="8">
        <f t="shared" si="65"/>
        <v>492</v>
      </c>
      <c r="O76" s="9">
        <f t="shared" si="66"/>
        <v>3.4060000000000001</v>
      </c>
      <c r="P76" s="9">
        <f t="shared" si="67"/>
        <v>0.65900000000000003</v>
      </c>
      <c r="Q76" s="2">
        <f t="shared" si="68"/>
        <v>0.33500000000000002</v>
      </c>
      <c r="R76" s="2">
        <f t="shared" si="69"/>
        <v>0.70099999999999996</v>
      </c>
      <c r="S76" s="2">
        <f t="shared" si="70"/>
        <v>1.889</v>
      </c>
      <c r="T76" s="2">
        <f t="shared" si="71"/>
        <v>1.871</v>
      </c>
      <c r="U76" s="2">
        <f t="shared" si="72"/>
        <v>1.87</v>
      </c>
      <c r="V76" s="2">
        <f t="shared" si="73"/>
        <v>1.216</v>
      </c>
      <c r="W76" s="2">
        <f t="shared" si="88"/>
        <v>176366</v>
      </c>
      <c r="X76" s="2">
        <f t="shared" si="74"/>
        <v>1.37</v>
      </c>
      <c r="Y76" s="2">
        <f t="shared" si="75"/>
        <v>198702</v>
      </c>
      <c r="Z76" s="2">
        <f t="shared" si="76"/>
        <v>8.2590000000000003</v>
      </c>
      <c r="AA76" s="2">
        <f t="shared" si="77"/>
        <v>1.716</v>
      </c>
      <c r="AB76" s="2">
        <f t="shared" si="78"/>
        <v>1197</v>
      </c>
      <c r="AC76" s="2">
        <f t="shared" si="79"/>
        <v>248</v>
      </c>
      <c r="AD76" s="2">
        <f t="shared" si="80"/>
        <v>1495</v>
      </c>
      <c r="AE76" s="2">
        <f t="shared" si="81"/>
        <v>546</v>
      </c>
      <c r="AF76" s="2">
        <f t="shared" si="82"/>
        <v>10.313000000000001</v>
      </c>
      <c r="AG76" s="2">
        <f t="shared" si="83"/>
        <v>3.77</v>
      </c>
      <c r="AH76" s="2">
        <f t="shared" si="84"/>
        <v>1297</v>
      </c>
      <c r="AI76" s="2">
        <f t="shared" si="85"/>
        <v>348</v>
      </c>
      <c r="AJ76" s="2">
        <f t="shared" si="86"/>
        <v>8.9469999999999992</v>
      </c>
      <c r="AK76" s="2">
        <f t="shared" si="87"/>
        <v>2.4039999999999999</v>
      </c>
    </row>
    <row r="77" spans="1:37" x14ac:dyDescent="0.25">
      <c r="A77" s="1">
        <v>2125</v>
      </c>
      <c r="B77" s="1">
        <f t="shared" si="59"/>
        <v>648</v>
      </c>
      <c r="C77" s="3">
        <v>953</v>
      </c>
      <c r="D77" s="13">
        <f t="shared" si="60"/>
        <v>6.5709999999999997</v>
      </c>
      <c r="E77" s="1">
        <v>1.53</v>
      </c>
      <c r="F77" s="1">
        <v>1530</v>
      </c>
      <c r="G77" s="4">
        <v>221.34899999999999</v>
      </c>
      <c r="H77" s="4">
        <v>456.09280000000001</v>
      </c>
      <c r="I77" s="6">
        <v>0.52</v>
      </c>
      <c r="J77" s="5">
        <f t="shared" si="61"/>
        <v>1377</v>
      </c>
      <c r="K77" s="5">
        <f t="shared" si="62"/>
        <v>668</v>
      </c>
      <c r="L77" s="2">
        <f t="shared" si="63"/>
        <v>1408</v>
      </c>
      <c r="M77" s="2">
        <f t="shared" si="64"/>
        <v>9.7260000000000009</v>
      </c>
      <c r="N77" s="8">
        <f t="shared" si="65"/>
        <v>455</v>
      </c>
      <c r="O77" s="9">
        <f t="shared" si="66"/>
        <v>3.1549999999999998</v>
      </c>
      <c r="P77" s="9">
        <f t="shared" si="67"/>
        <v>0.67700000000000005</v>
      </c>
      <c r="Q77" s="2">
        <f t="shared" si="68"/>
        <v>0.34599999999999997</v>
      </c>
      <c r="R77" s="2">
        <f t="shared" si="69"/>
        <v>0.68300000000000005</v>
      </c>
      <c r="S77" s="2">
        <f t="shared" si="70"/>
        <v>1.9910000000000001</v>
      </c>
      <c r="T77" s="2">
        <f t="shared" si="71"/>
        <v>1.839</v>
      </c>
      <c r="U77" s="2">
        <f t="shared" si="72"/>
        <v>1.839</v>
      </c>
      <c r="V77" s="2">
        <f t="shared" si="73"/>
        <v>1.1950000000000001</v>
      </c>
      <c r="W77" s="2">
        <f t="shared" si="88"/>
        <v>173320</v>
      </c>
      <c r="X77" s="2">
        <f t="shared" si="74"/>
        <v>1.3580000000000001</v>
      </c>
      <c r="Y77" s="2">
        <f t="shared" si="75"/>
        <v>196961</v>
      </c>
      <c r="Z77" s="2">
        <f t="shared" si="76"/>
        <v>8.24</v>
      </c>
      <c r="AA77" s="2">
        <f t="shared" si="77"/>
        <v>1.669</v>
      </c>
      <c r="AB77" s="2">
        <f t="shared" si="78"/>
        <v>1194</v>
      </c>
      <c r="AC77" s="2">
        <f t="shared" si="79"/>
        <v>241</v>
      </c>
      <c r="AD77" s="2">
        <f t="shared" si="80"/>
        <v>1489</v>
      </c>
      <c r="AE77" s="2">
        <f t="shared" si="81"/>
        <v>536</v>
      </c>
      <c r="AF77" s="2">
        <f t="shared" si="82"/>
        <v>10.276</v>
      </c>
      <c r="AG77" s="2">
        <f t="shared" si="83"/>
        <v>3.7050000000000001</v>
      </c>
      <c r="AH77" s="2">
        <f t="shared" si="84"/>
        <v>1296</v>
      </c>
      <c r="AI77" s="2">
        <f t="shared" si="85"/>
        <v>343</v>
      </c>
      <c r="AJ77" s="2">
        <f t="shared" si="86"/>
        <v>8.9450000000000003</v>
      </c>
      <c r="AK77" s="2">
        <f t="shared" si="87"/>
        <v>2.3740000000000001</v>
      </c>
    </row>
    <row r="78" spans="1:37" x14ac:dyDescent="0.25">
      <c r="A78" s="1">
        <v>2130</v>
      </c>
      <c r="B78" s="1">
        <f t="shared" si="59"/>
        <v>649</v>
      </c>
      <c r="C78" s="3">
        <v>957</v>
      </c>
      <c r="D78" s="13">
        <f t="shared" si="60"/>
        <v>6.5979999999999999</v>
      </c>
      <c r="E78" s="1">
        <v>1.53</v>
      </c>
      <c r="F78" s="1">
        <v>1530</v>
      </c>
      <c r="G78" s="4">
        <v>215.53120000000001</v>
      </c>
      <c r="H78" s="4">
        <v>449.70979999999997</v>
      </c>
      <c r="I78" s="6">
        <v>0.52</v>
      </c>
      <c r="J78" s="5">
        <f t="shared" si="61"/>
        <v>1414</v>
      </c>
      <c r="K78" s="5">
        <f t="shared" si="62"/>
        <v>678</v>
      </c>
      <c r="L78" s="2">
        <f t="shared" si="63"/>
        <v>1411</v>
      </c>
      <c r="M78" s="2">
        <f t="shared" si="64"/>
        <v>9.7409999999999997</v>
      </c>
      <c r="N78" s="8">
        <f t="shared" si="65"/>
        <v>454</v>
      </c>
      <c r="O78" s="9">
        <f t="shared" si="66"/>
        <v>3.1429999999999998</v>
      </c>
      <c r="P78" s="9">
        <f t="shared" si="67"/>
        <v>0.67800000000000005</v>
      </c>
      <c r="Q78" s="2">
        <f t="shared" si="68"/>
        <v>0.35099999999999998</v>
      </c>
      <c r="R78" s="2">
        <f t="shared" si="69"/>
        <v>0.70299999999999996</v>
      </c>
      <c r="S78" s="2">
        <f t="shared" si="70"/>
        <v>2.121</v>
      </c>
      <c r="T78" s="2">
        <f t="shared" si="71"/>
        <v>1.899</v>
      </c>
      <c r="U78" s="2">
        <f t="shared" si="72"/>
        <v>1.8979999999999999</v>
      </c>
      <c r="V78" s="2">
        <f t="shared" si="73"/>
        <v>1.234</v>
      </c>
      <c r="W78" s="2">
        <f t="shared" si="88"/>
        <v>178977</v>
      </c>
      <c r="X78" s="2">
        <f t="shared" si="74"/>
        <v>1.407</v>
      </c>
      <c r="Y78" s="2">
        <f t="shared" si="75"/>
        <v>204068</v>
      </c>
      <c r="Z78" s="2">
        <f t="shared" si="76"/>
        <v>8.298</v>
      </c>
      <c r="AA78" s="2">
        <f t="shared" si="77"/>
        <v>1.7</v>
      </c>
      <c r="AB78" s="2">
        <f t="shared" si="78"/>
        <v>1203</v>
      </c>
      <c r="AC78" s="2">
        <f t="shared" si="79"/>
        <v>246</v>
      </c>
      <c r="AD78" s="2">
        <f t="shared" si="80"/>
        <v>1509</v>
      </c>
      <c r="AE78" s="2">
        <f t="shared" si="81"/>
        <v>552</v>
      </c>
      <c r="AF78" s="2">
        <f t="shared" si="82"/>
        <v>10.409000000000001</v>
      </c>
      <c r="AG78" s="2">
        <f t="shared" si="83"/>
        <v>3.8109999999999999</v>
      </c>
      <c r="AH78" s="2">
        <f t="shared" si="84"/>
        <v>1310</v>
      </c>
      <c r="AI78" s="2">
        <f t="shared" si="85"/>
        <v>353</v>
      </c>
      <c r="AJ78" s="2">
        <f t="shared" si="86"/>
        <v>9.0389999999999997</v>
      </c>
      <c r="AK78" s="2">
        <f t="shared" si="87"/>
        <v>2.4409999999999998</v>
      </c>
    </row>
    <row r="79" spans="1:37" x14ac:dyDescent="0.25">
      <c r="A79" s="1">
        <v>2135</v>
      </c>
      <c r="B79" s="1">
        <f t="shared" si="59"/>
        <v>651</v>
      </c>
      <c r="C79" s="3">
        <v>960</v>
      </c>
      <c r="D79" s="13">
        <f t="shared" si="60"/>
        <v>6.6189999999999998</v>
      </c>
      <c r="E79" s="1">
        <v>1.51</v>
      </c>
      <c r="F79" s="1">
        <v>1510</v>
      </c>
      <c r="G79" s="4">
        <v>229.41499999999999</v>
      </c>
      <c r="H79" s="4">
        <v>442.7466</v>
      </c>
      <c r="I79" s="6">
        <v>0.54</v>
      </c>
      <c r="J79" s="5">
        <f t="shared" si="61"/>
        <v>1329</v>
      </c>
      <c r="K79" s="5">
        <f t="shared" si="62"/>
        <v>688</v>
      </c>
      <c r="L79" s="2">
        <f t="shared" si="63"/>
        <v>1396</v>
      </c>
      <c r="M79" s="2">
        <f t="shared" si="64"/>
        <v>9.6430000000000007</v>
      </c>
      <c r="N79" s="8">
        <f t="shared" si="65"/>
        <v>436</v>
      </c>
      <c r="O79" s="9">
        <f t="shared" si="66"/>
        <v>3.024</v>
      </c>
      <c r="P79" s="9">
        <f t="shared" si="67"/>
        <v>0.68799999999999994</v>
      </c>
      <c r="Q79" s="2">
        <f t="shared" si="68"/>
        <v>0.317</v>
      </c>
      <c r="R79" s="2">
        <f t="shared" si="69"/>
        <v>0.71499999999999997</v>
      </c>
      <c r="S79" s="2">
        <f t="shared" si="70"/>
        <v>1.714</v>
      </c>
      <c r="T79" s="2">
        <f t="shared" si="71"/>
        <v>1.883</v>
      </c>
      <c r="U79" s="2">
        <f t="shared" si="72"/>
        <v>1.8819999999999999</v>
      </c>
      <c r="V79" s="2">
        <f t="shared" si="73"/>
        <v>1.224</v>
      </c>
      <c r="W79" s="2">
        <f t="shared" si="88"/>
        <v>177527</v>
      </c>
      <c r="X79" s="2">
        <f t="shared" si="74"/>
        <v>1.361</v>
      </c>
      <c r="Y79" s="2">
        <f t="shared" si="75"/>
        <v>197396</v>
      </c>
      <c r="Z79" s="2">
        <f t="shared" si="76"/>
        <v>8.0229999999999997</v>
      </c>
      <c r="AA79" s="2">
        <f t="shared" si="77"/>
        <v>1.4039999999999999</v>
      </c>
      <c r="AB79" s="2">
        <f t="shared" si="78"/>
        <v>1162</v>
      </c>
      <c r="AC79" s="2">
        <f t="shared" si="79"/>
        <v>202</v>
      </c>
      <c r="AD79" s="2">
        <f t="shared" si="80"/>
        <v>1458</v>
      </c>
      <c r="AE79" s="2">
        <f t="shared" si="81"/>
        <v>498</v>
      </c>
      <c r="AF79" s="2">
        <f t="shared" si="82"/>
        <v>10.064</v>
      </c>
      <c r="AG79" s="2">
        <f t="shared" si="83"/>
        <v>3.4449999999999998</v>
      </c>
      <c r="AH79" s="2">
        <f t="shared" si="84"/>
        <v>1256</v>
      </c>
      <c r="AI79" s="2">
        <f t="shared" si="85"/>
        <v>296</v>
      </c>
      <c r="AJ79" s="2">
        <f t="shared" si="86"/>
        <v>8.67</v>
      </c>
      <c r="AK79" s="2">
        <f t="shared" si="87"/>
        <v>2.0510000000000002</v>
      </c>
    </row>
    <row r="80" spans="1:37" x14ac:dyDescent="0.25">
      <c r="A80" s="1">
        <v>2140</v>
      </c>
      <c r="B80" s="1">
        <f t="shared" si="59"/>
        <v>652</v>
      </c>
      <c r="C80" s="3">
        <v>964</v>
      </c>
      <c r="D80" s="13">
        <f t="shared" si="60"/>
        <v>6.6470000000000002</v>
      </c>
      <c r="E80" s="1">
        <v>1.5</v>
      </c>
      <c r="F80" s="1">
        <v>1500</v>
      </c>
      <c r="G80" s="4">
        <v>237.3579</v>
      </c>
      <c r="H80" s="4">
        <v>448.16250000000002</v>
      </c>
      <c r="I80" s="6">
        <v>0.55000000000000004</v>
      </c>
      <c r="J80" s="5">
        <f t="shared" si="61"/>
        <v>1284</v>
      </c>
      <c r="K80" s="5">
        <f t="shared" si="62"/>
        <v>680</v>
      </c>
      <c r="L80" s="2">
        <f t="shared" si="63"/>
        <v>1390</v>
      </c>
      <c r="M80" s="2">
        <f t="shared" si="64"/>
        <v>9.5939999999999994</v>
      </c>
      <c r="N80" s="8">
        <f t="shared" si="65"/>
        <v>426</v>
      </c>
      <c r="O80" s="9">
        <f t="shared" si="66"/>
        <v>2.9470000000000001</v>
      </c>
      <c r="P80" s="9">
        <f t="shared" si="67"/>
        <v>0.69399999999999995</v>
      </c>
      <c r="Q80" s="2">
        <f t="shared" si="68"/>
        <v>0.30499999999999999</v>
      </c>
      <c r="R80" s="2">
        <f t="shared" si="69"/>
        <v>0.69399999999999995</v>
      </c>
      <c r="S80" s="2">
        <f t="shared" si="70"/>
        <v>1.548</v>
      </c>
      <c r="T80" s="2">
        <f t="shared" si="71"/>
        <v>1.8109999999999999</v>
      </c>
      <c r="U80" s="2">
        <f t="shared" si="72"/>
        <v>1.8109999999999999</v>
      </c>
      <c r="V80" s="2">
        <f t="shared" si="73"/>
        <v>1.177</v>
      </c>
      <c r="W80" s="2">
        <f t="shared" si="88"/>
        <v>170710</v>
      </c>
      <c r="X80" s="2">
        <f t="shared" si="74"/>
        <v>1.298</v>
      </c>
      <c r="Y80" s="2">
        <f t="shared" si="75"/>
        <v>188259</v>
      </c>
      <c r="Z80" s="2">
        <f t="shared" si="76"/>
        <v>7.94</v>
      </c>
      <c r="AA80" s="2">
        <f t="shared" si="77"/>
        <v>1.2929999999999999</v>
      </c>
      <c r="AB80" s="2">
        <f t="shared" si="78"/>
        <v>1151</v>
      </c>
      <c r="AC80" s="2">
        <f t="shared" si="79"/>
        <v>187</v>
      </c>
      <c r="AD80" s="2">
        <f t="shared" si="80"/>
        <v>1433</v>
      </c>
      <c r="AE80" s="2">
        <f t="shared" si="81"/>
        <v>469</v>
      </c>
      <c r="AF80" s="2">
        <f t="shared" si="82"/>
        <v>9.8870000000000005</v>
      </c>
      <c r="AG80" s="2">
        <f t="shared" si="83"/>
        <v>3.24</v>
      </c>
      <c r="AH80" s="2">
        <f t="shared" si="84"/>
        <v>1237</v>
      </c>
      <c r="AI80" s="2">
        <f t="shared" si="85"/>
        <v>273</v>
      </c>
      <c r="AJ80" s="2">
        <f t="shared" si="86"/>
        <v>8.5340000000000007</v>
      </c>
      <c r="AK80" s="2">
        <f t="shared" si="87"/>
        <v>1.887</v>
      </c>
    </row>
    <row r="81" spans="1:37" x14ac:dyDescent="0.25">
      <c r="A81" s="1">
        <v>2145</v>
      </c>
      <c r="B81" s="1">
        <f t="shared" si="59"/>
        <v>654</v>
      </c>
      <c r="C81" s="3">
        <v>968</v>
      </c>
      <c r="D81" s="13">
        <f t="shared" si="60"/>
        <v>6.6740000000000004</v>
      </c>
      <c r="E81" s="1">
        <v>1.46</v>
      </c>
      <c r="F81" s="1">
        <v>1460</v>
      </c>
      <c r="G81" s="4">
        <v>245.58930000000001</v>
      </c>
      <c r="H81" s="4">
        <v>442.35969999999998</v>
      </c>
      <c r="I81" s="6">
        <v>0.57999999999999996</v>
      </c>
      <c r="J81" s="5">
        <f t="shared" si="61"/>
        <v>1241</v>
      </c>
      <c r="K81" s="5">
        <f t="shared" si="62"/>
        <v>689</v>
      </c>
      <c r="L81" s="2">
        <f t="shared" si="63"/>
        <v>1356</v>
      </c>
      <c r="M81" s="2">
        <f t="shared" si="64"/>
        <v>9.3670000000000009</v>
      </c>
      <c r="N81" s="8">
        <f t="shared" si="65"/>
        <v>388</v>
      </c>
      <c r="O81" s="9">
        <f t="shared" si="66"/>
        <v>2.6930000000000001</v>
      </c>
      <c r="P81" s="9">
        <f t="shared" si="67"/>
        <v>0.71399999999999997</v>
      </c>
      <c r="Q81" s="2">
        <f t="shared" si="68"/>
        <v>0.27700000000000002</v>
      </c>
      <c r="R81" s="2">
        <f t="shared" si="69"/>
        <v>0.69299999999999995</v>
      </c>
      <c r="S81" s="2">
        <f t="shared" si="70"/>
        <v>1.3240000000000001</v>
      </c>
      <c r="T81" s="2">
        <f t="shared" si="71"/>
        <v>1.77</v>
      </c>
      <c r="U81" s="2">
        <f t="shared" si="72"/>
        <v>1.7709999999999999</v>
      </c>
      <c r="V81" s="2">
        <f t="shared" si="73"/>
        <v>1.151</v>
      </c>
      <c r="W81" s="2">
        <f t="shared" si="88"/>
        <v>166939</v>
      </c>
      <c r="X81" s="2">
        <f t="shared" si="74"/>
        <v>1.2470000000000001</v>
      </c>
      <c r="Y81" s="2">
        <f t="shared" si="75"/>
        <v>180862</v>
      </c>
      <c r="Z81" s="2">
        <f t="shared" si="76"/>
        <v>7.7060000000000004</v>
      </c>
      <c r="AA81" s="2">
        <f t="shared" si="77"/>
        <v>1.032</v>
      </c>
      <c r="AB81" s="2">
        <f t="shared" si="78"/>
        <v>1117</v>
      </c>
      <c r="AC81" s="2">
        <f t="shared" si="79"/>
        <v>149</v>
      </c>
      <c r="AD81" s="2">
        <f t="shared" si="80"/>
        <v>1388</v>
      </c>
      <c r="AE81" s="2">
        <f t="shared" si="81"/>
        <v>420</v>
      </c>
      <c r="AF81" s="2">
        <f t="shared" si="82"/>
        <v>9.5760000000000005</v>
      </c>
      <c r="AG81" s="2">
        <f t="shared" si="83"/>
        <v>2.9020000000000001</v>
      </c>
      <c r="AH81" s="2">
        <f t="shared" si="84"/>
        <v>1192</v>
      </c>
      <c r="AI81" s="2">
        <f t="shared" si="85"/>
        <v>224</v>
      </c>
      <c r="AJ81" s="2">
        <f t="shared" si="86"/>
        <v>8.2240000000000002</v>
      </c>
      <c r="AK81" s="2">
        <f t="shared" si="87"/>
        <v>1.55</v>
      </c>
    </row>
    <row r="82" spans="1:37" x14ac:dyDescent="0.25">
      <c r="A82" s="1">
        <v>2150</v>
      </c>
      <c r="B82" s="1">
        <f t="shared" si="59"/>
        <v>655</v>
      </c>
      <c r="C82" s="3">
        <v>971</v>
      </c>
      <c r="D82" s="13">
        <f t="shared" si="60"/>
        <v>6.6950000000000003</v>
      </c>
      <c r="E82" s="1">
        <v>1.49</v>
      </c>
      <c r="F82" s="1">
        <v>1490</v>
      </c>
      <c r="G82" s="4">
        <v>242.35310000000001</v>
      </c>
      <c r="H82" s="4">
        <v>448.93619999999999</v>
      </c>
      <c r="I82" s="6">
        <v>0.55000000000000004</v>
      </c>
      <c r="J82" s="5">
        <f t="shared" si="61"/>
        <v>1258</v>
      </c>
      <c r="K82" s="5">
        <f t="shared" si="62"/>
        <v>679</v>
      </c>
      <c r="L82" s="2">
        <f t="shared" si="63"/>
        <v>1387</v>
      </c>
      <c r="M82" s="2">
        <f t="shared" si="64"/>
        <v>9.5739999999999998</v>
      </c>
      <c r="N82" s="8">
        <f t="shared" si="65"/>
        <v>416</v>
      </c>
      <c r="O82" s="9">
        <f t="shared" si="66"/>
        <v>2.879</v>
      </c>
      <c r="P82" s="9">
        <f t="shared" si="67"/>
        <v>0.7</v>
      </c>
      <c r="Q82" s="2">
        <f t="shared" si="68"/>
        <v>0.29399999999999998</v>
      </c>
      <c r="R82" s="2">
        <f t="shared" si="69"/>
        <v>0.68700000000000006</v>
      </c>
      <c r="S82" s="2">
        <f t="shared" si="70"/>
        <v>1.4419999999999999</v>
      </c>
      <c r="T82" s="2">
        <f t="shared" si="71"/>
        <v>1.7789999999999999</v>
      </c>
      <c r="U82" s="2">
        <f t="shared" si="72"/>
        <v>1.7809999999999999</v>
      </c>
      <c r="V82" s="2">
        <f t="shared" si="73"/>
        <v>1.1559999999999999</v>
      </c>
      <c r="W82" s="2">
        <f t="shared" si="88"/>
        <v>167664</v>
      </c>
      <c r="X82" s="2">
        <f t="shared" si="74"/>
        <v>1.2649999999999999</v>
      </c>
      <c r="Y82" s="2">
        <f t="shared" si="75"/>
        <v>183473</v>
      </c>
      <c r="Z82" s="2">
        <f t="shared" si="76"/>
        <v>7.8940000000000001</v>
      </c>
      <c r="AA82" s="2">
        <f t="shared" si="77"/>
        <v>1.1990000000000001</v>
      </c>
      <c r="AB82" s="2">
        <f t="shared" si="78"/>
        <v>1144</v>
      </c>
      <c r="AC82" s="2">
        <f t="shared" si="79"/>
        <v>173</v>
      </c>
      <c r="AD82" s="2">
        <f t="shared" si="80"/>
        <v>1420</v>
      </c>
      <c r="AE82" s="2">
        <f t="shared" si="81"/>
        <v>449</v>
      </c>
      <c r="AF82" s="2">
        <f t="shared" si="82"/>
        <v>9.7919999999999998</v>
      </c>
      <c r="AG82" s="2">
        <f t="shared" si="83"/>
        <v>3.097</v>
      </c>
      <c r="AH82" s="2">
        <f t="shared" si="84"/>
        <v>1225</v>
      </c>
      <c r="AI82" s="2">
        <f t="shared" si="85"/>
        <v>254</v>
      </c>
      <c r="AJ82" s="2">
        <f t="shared" si="86"/>
        <v>8.452</v>
      </c>
      <c r="AK82" s="2">
        <f t="shared" si="87"/>
        <v>1.7569999999999999</v>
      </c>
    </row>
    <row r="83" spans="1:37" x14ac:dyDescent="0.25">
      <c r="A83" s="1">
        <v>2155</v>
      </c>
      <c r="B83" s="1">
        <f t="shared" si="59"/>
        <v>657</v>
      </c>
      <c r="C83" s="3">
        <v>975</v>
      </c>
      <c r="D83" s="13">
        <f t="shared" si="60"/>
        <v>6.7220000000000004</v>
      </c>
      <c r="E83" s="1">
        <v>1.53</v>
      </c>
      <c r="F83" s="1">
        <v>1530</v>
      </c>
      <c r="G83" s="4">
        <v>243.7166</v>
      </c>
      <c r="H83" s="4">
        <v>463.44290000000001</v>
      </c>
      <c r="I83" s="6">
        <v>0.52</v>
      </c>
      <c r="J83" s="5">
        <f t="shared" si="61"/>
        <v>1251</v>
      </c>
      <c r="K83" s="5">
        <f t="shared" si="62"/>
        <v>658</v>
      </c>
      <c r="L83" s="2">
        <f t="shared" si="63"/>
        <v>1428</v>
      </c>
      <c r="M83" s="2">
        <f t="shared" si="64"/>
        <v>9.8610000000000007</v>
      </c>
      <c r="N83" s="8">
        <f t="shared" si="65"/>
        <v>453</v>
      </c>
      <c r="O83" s="9">
        <f t="shared" si="66"/>
        <v>3.1389999999999998</v>
      </c>
      <c r="P83" s="9">
        <f t="shared" si="67"/>
        <v>0.68300000000000005</v>
      </c>
      <c r="Q83" s="2">
        <f t="shared" si="68"/>
        <v>0.309</v>
      </c>
      <c r="R83" s="2">
        <f t="shared" si="69"/>
        <v>0.66200000000000003</v>
      </c>
      <c r="S83" s="2">
        <f t="shared" si="70"/>
        <v>1.5109999999999999</v>
      </c>
      <c r="T83" s="2">
        <f t="shared" si="71"/>
        <v>1.7330000000000001</v>
      </c>
      <c r="U83" s="2">
        <f t="shared" si="72"/>
        <v>1.7330000000000001</v>
      </c>
      <c r="V83" s="2">
        <f t="shared" si="73"/>
        <v>1.1259999999999999</v>
      </c>
      <c r="W83" s="2">
        <f t="shared" si="88"/>
        <v>163313</v>
      </c>
      <c r="X83" s="2">
        <f t="shared" si="74"/>
        <v>1.2450000000000001</v>
      </c>
      <c r="Y83" s="2">
        <f t="shared" si="75"/>
        <v>180572</v>
      </c>
      <c r="Z83" s="2">
        <f t="shared" si="76"/>
        <v>8.1259999999999994</v>
      </c>
      <c r="AA83" s="2">
        <f t="shared" si="77"/>
        <v>1.4039999999999999</v>
      </c>
      <c r="AB83" s="2">
        <f t="shared" si="78"/>
        <v>1178</v>
      </c>
      <c r="AC83" s="2">
        <f t="shared" si="79"/>
        <v>203</v>
      </c>
      <c r="AD83" s="2">
        <f t="shared" si="80"/>
        <v>1448</v>
      </c>
      <c r="AE83" s="2">
        <f t="shared" si="81"/>
        <v>473</v>
      </c>
      <c r="AF83" s="2">
        <f t="shared" si="82"/>
        <v>9.9930000000000003</v>
      </c>
      <c r="AG83" s="2">
        <f t="shared" si="83"/>
        <v>3.2709999999999999</v>
      </c>
      <c r="AH83" s="2">
        <f t="shared" si="84"/>
        <v>1261</v>
      </c>
      <c r="AI83" s="2">
        <f t="shared" si="85"/>
        <v>286</v>
      </c>
      <c r="AJ83" s="2">
        <f t="shared" si="86"/>
        <v>8.7029999999999994</v>
      </c>
      <c r="AK83" s="2">
        <f t="shared" si="87"/>
        <v>1.9810000000000001</v>
      </c>
    </row>
    <row r="84" spans="1:37" x14ac:dyDescent="0.25">
      <c r="A84" s="1">
        <v>2160</v>
      </c>
      <c r="B84" s="1">
        <f t="shared" si="59"/>
        <v>658</v>
      </c>
      <c r="C84" s="3">
        <v>979</v>
      </c>
      <c r="D84" s="13">
        <f t="shared" si="60"/>
        <v>6.75</v>
      </c>
      <c r="E84" s="1">
        <v>1.38</v>
      </c>
      <c r="F84" s="1">
        <v>1380</v>
      </c>
      <c r="G84" s="4">
        <v>259.92450000000002</v>
      </c>
      <c r="H84" s="4">
        <v>465.95749999999998</v>
      </c>
      <c r="I84" s="6">
        <v>0.64</v>
      </c>
      <c r="J84" s="5">
        <f t="shared" si="61"/>
        <v>1173</v>
      </c>
      <c r="K84" s="5">
        <f t="shared" si="62"/>
        <v>654</v>
      </c>
      <c r="L84" s="2">
        <f t="shared" si="63"/>
        <v>1291</v>
      </c>
      <c r="M84" s="2">
        <f t="shared" si="64"/>
        <v>8.9079999999999995</v>
      </c>
      <c r="N84" s="8">
        <f t="shared" si="65"/>
        <v>312</v>
      </c>
      <c r="O84" s="9">
        <f t="shared" si="66"/>
        <v>2.1579999999999999</v>
      </c>
      <c r="P84" s="9">
        <f t="shared" si="67"/>
        <v>0.75800000000000001</v>
      </c>
      <c r="Q84" s="2">
        <f t="shared" si="68"/>
        <v>0.27400000000000002</v>
      </c>
      <c r="R84" s="2">
        <f t="shared" si="69"/>
        <v>0.59</v>
      </c>
      <c r="S84" s="2">
        <f t="shared" si="70"/>
        <v>1.1120000000000001</v>
      </c>
      <c r="T84" s="2">
        <f t="shared" si="71"/>
        <v>1.504</v>
      </c>
      <c r="U84" s="2">
        <f t="shared" si="72"/>
        <v>1.506</v>
      </c>
      <c r="V84" s="2">
        <f t="shared" si="73"/>
        <v>0.97799999999999998</v>
      </c>
      <c r="W84" s="2">
        <f t="shared" si="88"/>
        <v>141847</v>
      </c>
      <c r="X84" s="2">
        <f t="shared" si="74"/>
        <v>1.0569999999999999</v>
      </c>
      <c r="Y84" s="2">
        <f t="shared" si="75"/>
        <v>153305</v>
      </c>
      <c r="Z84" s="2">
        <f t="shared" si="76"/>
        <v>7.5640000000000001</v>
      </c>
      <c r="AA84" s="2">
        <f t="shared" si="77"/>
        <v>0.81399999999999995</v>
      </c>
      <c r="AB84" s="2">
        <f t="shared" si="78"/>
        <v>1097</v>
      </c>
      <c r="AC84" s="2">
        <f t="shared" si="79"/>
        <v>118</v>
      </c>
      <c r="AD84" s="2">
        <f t="shared" si="80"/>
        <v>1327</v>
      </c>
      <c r="AE84" s="2">
        <f t="shared" si="81"/>
        <v>348</v>
      </c>
      <c r="AF84" s="2">
        <f t="shared" si="82"/>
        <v>9.1509999999999998</v>
      </c>
      <c r="AG84" s="2">
        <f t="shared" si="83"/>
        <v>2.4009999999999998</v>
      </c>
      <c r="AH84" s="2">
        <f t="shared" si="84"/>
        <v>1160</v>
      </c>
      <c r="AI84" s="2">
        <f t="shared" si="85"/>
        <v>181</v>
      </c>
      <c r="AJ84" s="2">
        <f t="shared" si="86"/>
        <v>7.9989999999999997</v>
      </c>
      <c r="AK84" s="2">
        <f t="shared" si="87"/>
        <v>1.2490000000000001</v>
      </c>
    </row>
    <row r="85" spans="1:37" x14ac:dyDescent="0.25">
      <c r="A85" s="1">
        <v>2165</v>
      </c>
      <c r="B85" s="1">
        <f t="shared" si="59"/>
        <v>660</v>
      </c>
      <c r="C85" s="3">
        <v>982</v>
      </c>
      <c r="D85" s="13">
        <f t="shared" si="60"/>
        <v>6.7709999999999999</v>
      </c>
      <c r="E85" s="1">
        <v>1.38</v>
      </c>
      <c r="F85" s="1">
        <v>1380</v>
      </c>
      <c r="G85" s="4">
        <v>262.16849999999999</v>
      </c>
      <c r="H85" s="4">
        <v>470.21280000000002</v>
      </c>
      <c r="I85" s="6">
        <v>0.64</v>
      </c>
      <c r="J85" s="5">
        <f t="shared" si="61"/>
        <v>1163</v>
      </c>
      <c r="K85" s="5">
        <f t="shared" si="62"/>
        <v>648</v>
      </c>
      <c r="L85" s="2">
        <f t="shared" si="63"/>
        <v>1294</v>
      </c>
      <c r="M85" s="2">
        <f t="shared" si="64"/>
        <v>8.9350000000000005</v>
      </c>
      <c r="N85" s="8">
        <f t="shared" si="65"/>
        <v>312</v>
      </c>
      <c r="O85" s="9">
        <f t="shared" si="66"/>
        <v>2.1640000000000001</v>
      </c>
      <c r="P85" s="9">
        <f t="shared" si="67"/>
        <v>0.75900000000000001</v>
      </c>
      <c r="Q85" s="2">
        <f t="shared" si="68"/>
        <v>0.27500000000000002</v>
      </c>
      <c r="R85" s="2">
        <f t="shared" si="69"/>
        <v>0.57899999999999996</v>
      </c>
      <c r="S85" s="2">
        <f t="shared" si="70"/>
        <v>1.0940000000000001</v>
      </c>
      <c r="T85" s="2">
        <f t="shared" si="71"/>
        <v>1.4770000000000001</v>
      </c>
      <c r="U85" s="2">
        <f t="shared" si="72"/>
        <v>1.4770000000000001</v>
      </c>
      <c r="V85" s="2">
        <f t="shared" si="73"/>
        <v>0.96</v>
      </c>
      <c r="W85" s="2">
        <f t="shared" si="88"/>
        <v>139236</v>
      </c>
      <c r="X85" s="2">
        <f t="shared" si="74"/>
        <v>1.0389999999999999</v>
      </c>
      <c r="Y85" s="2">
        <f t="shared" si="75"/>
        <v>150694</v>
      </c>
      <c r="Z85" s="2">
        <f t="shared" si="76"/>
        <v>7.5919999999999996</v>
      </c>
      <c r="AA85" s="2">
        <f t="shared" si="77"/>
        <v>0.82099999999999995</v>
      </c>
      <c r="AB85" s="2">
        <f t="shared" si="78"/>
        <v>1100</v>
      </c>
      <c r="AC85" s="2">
        <f t="shared" si="79"/>
        <v>118</v>
      </c>
      <c r="AD85" s="2">
        <f t="shared" si="80"/>
        <v>1326</v>
      </c>
      <c r="AE85" s="2">
        <f t="shared" si="81"/>
        <v>344</v>
      </c>
      <c r="AF85" s="2">
        <f t="shared" si="82"/>
        <v>9.15</v>
      </c>
      <c r="AG85" s="2">
        <f t="shared" si="83"/>
        <v>2.379</v>
      </c>
      <c r="AH85" s="2">
        <f t="shared" si="84"/>
        <v>1162</v>
      </c>
      <c r="AI85" s="2">
        <f t="shared" si="85"/>
        <v>180</v>
      </c>
      <c r="AJ85" s="2">
        <f t="shared" si="86"/>
        <v>8.02</v>
      </c>
      <c r="AK85" s="2">
        <f t="shared" si="87"/>
        <v>1.2490000000000001</v>
      </c>
    </row>
    <row r="86" spans="1:37" x14ac:dyDescent="0.25">
      <c r="A86" s="1">
        <v>2170</v>
      </c>
      <c r="B86" s="1">
        <f t="shared" si="59"/>
        <v>661</v>
      </c>
      <c r="C86" s="3">
        <v>986</v>
      </c>
      <c r="D86" s="13">
        <f t="shared" si="60"/>
        <v>6.798</v>
      </c>
      <c r="E86" s="1">
        <v>1.35</v>
      </c>
      <c r="F86" s="1">
        <v>1350</v>
      </c>
      <c r="G86" s="4">
        <v>258.73719999999997</v>
      </c>
      <c r="H86" s="4">
        <v>473.50099999999998</v>
      </c>
      <c r="I86" s="6">
        <v>0.66</v>
      </c>
      <c r="J86" s="5">
        <f t="shared" si="61"/>
        <v>1178</v>
      </c>
      <c r="K86" s="5">
        <f t="shared" si="62"/>
        <v>644</v>
      </c>
      <c r="L86" s="2">
        <f t="shared" si="63"/>
        <v>1268</v>
      </c>
      <c r="M86" s="2">
        <f t="shared" si="64"/>
        <v>8.7539999999999996</v>
      </c>
      <c r="N86" s="8">
        <f t="shared" si="65"/>
        <v>282</v>
      </c>
      <c r="O86" s="9">
        <f t="shared" si="66"/>
        <v>1.956</v>
      </c>
      <c r="P86" s="9">
        <f t="shared" si="67"/>
        <v>0.77800000000000002</v>
      </c>
      <c r="Q86" s="2">
        <f t="shared" si="68"/>
        <v>0.28699999999999998</v>
      </c>
      <c r="R86" s="2">
        <f t="shared" si="69"/>
        <v>0.56000000000000005</v>
      </c>
      <c r="S86" s="2">
        <f t="shared" si="70"/>
        <v>1.127</v>
      </c>
      <c r="T86" s="2">
        <f t="shared" si="71"/>
        <v>1.4410000000000001</v>
      </c>
      <c r="U86" s="2">
        <f t="shared" si="72"/>
        <v>1.4410000000000001</v>
      </c>
      <c r="V86" s="2">
        <f t="shared" si="73"/>
        <v>0.93700000000000006</v>
      </c>
      <c r="W86" s="2">
        <f t="shared" si="88"/>
        <v>135901</v>
      </c>
      <c r="X86" s="2">
        <f t="shared" si="74"/>
        <v>1.0209999999999999</v>
      </c>
      <c r="Y86" s="2">
        <f t="shared" si="75"/>
        <v>148083</v>
      </c>
      <c r="Z86" s="2">
        <f t="shared" si="76"/>
        <v>7.585</v>
      </c>
      <c r="AA86" s="2">
        <f t="shared" si="77"/>
        <v>0.78700000000000003</v>
      </c>
      <c r="AB86" s="2">
        <f t="shared" si="78"/>
        <v>1100</v>
      </c>
      <c r="AC86" s="2">
        <f t="shared" si="79"/>
        <v>114</v>
      </c>
      <c r="AD86" s="2">
        <f t="shared" si="80"/>
        <v>1322</v>
      </c>
      <c r="AE86" s="2">
        <f t="shared" si="81"/>
        <v>336</v>
      </c>
      <c r="AF86" s="2">
        <f t="shared" si="82"/>
        <v>9.1170000000000009</v>
      </c>
      <c r="AG86" s="2">
        <f t="shared" si="83"/>
        <v>2.319</v>
      </c>
      <c r="AH86" s="2">
        <f t="shared" si="84"/>
        <v>1163</v>
      </c>
      <c r="AI86" s="2">
        <f t="shared" si="85"/>
        <v>177</v>
      </c>
      <c r="AJ86" s="2">
        <f t="shared" si="86"/>
        <v>8.0250000000000004</v>
      </c>
      <c r="AK86" s="2">
        <f t="shared" si="87"/>
        <v>1.2270000000000001</v>
      </c>
    </row>
    <row r="87" spans="1:37" x14ac:dyDescent="0.25">
      <c r="A87" s="1">
        <v>2175</v>
      </c>
      <c r="B87" s="1">
        <f t="shared" si="59"/>
        <v>663</v>
      </c>
      <c r="C87" s="3">
        <v>990</v>
      </c>
      <c r="D87" s="13">
        <f t="shared" si="60"/>
        <v>6.8259999999999996</v>
      </c>
      <c r="E87" s="1">
        <v>1.34</v>
      </c>
      <c r="F87" s="1">
        <v>1340</v>
      </c>
      <c r="G87" s="4">
        <v>264.03320000000002</v>
      </c>
      <c r="H87" s="4">
        <v>471.56670000000003</v>
      </c>
      <c r="I87" s="6">
        <v>0.67</v>
      </c>
      <c r="J87" s="5">
        <f t="shared" si="61"/>
        <v>1154</v>
      </c>
      <c r="K87" s="5">
        <f t="shared" si="62"/>
        <v>646</v>
      </c>
      <c r="L87" s="2">
        <f t="shared" si="63"/>
        <v>1262</v>
      </c>
      <c r="M87" s="2">
        <f t="shared" si="64"/>
        <v>8.7149999999999999</v>
      </c>
      <c r="N87" s="8">
        <f t="shared" si="65"/>
        <v>272</v>
      </c>
      <c r="O87" s="9">
        <f t="shared" si="66"/>
        <v>1.889</v>
      </c>
      <c r="P87" s="9">
        <f t="shared" si="67"/>
        <v>0.78400000000000003</v>
      </c>
      <c r="Q87" s="2">
        <f t="shared" si="68"/>
        <v>0.27200000000000002</v>
      </c>
      <c r="R87" s="2">
        <f t="shared" si="69"/>
        <v>0.55900000000000005</v>
      </c>
      <c r="S87" s="2">
        <f t="shared" si="70"/>
        <v>1.0389999999999999</v>
      </c>
      <c r="T87" s="2">
        <f t="shared" si="71"/>
        <v>1.4219999999999999</v>
      </c>
      <c r="U87" s="2">
        <f t="shared" si="72"/>
        <v>1.4219999999999999</v>
      </c>
      <c r="V87" s="2">
        <f t="shared" si="73"/>
        <v>0.92400000000000004</v>
      </c>
      <c r="W87" s="2">
        <f t="shared" si="88"/>
        <v>134015</v>
      </c>
      <c r="X87" s="2">
        <f t="shared" si="74"/>
        <v>0.998</v>
      </c>
      <c r="Y87" s="2">
        <f t="shared" si="75"/>
        <v>144748</v>
      </c>
      <c r="Z87" s="2">
        <f t="shared" si="76"/>
        <v>7.532</v>
      </c>
      <c r="AA87" s="2">
        <f t="shared" si="77"/>
        <v>0.70599999999999996</v>
      </c>
      <c r="AB87" s="2">
        <f t="shared" si="78"/>
        <v>1092</v>
      </c>
      <c r="AC87" s="2">
        <f t="shared" si="79"/>
        <v>102</v>
      </c>
      <c r="AD87" s="2">
        <f t="shared" si="80"/>
        <v>1309</v>
      </c>
      <c r="AE87" s="2">
        <f t="shared" si="81"/>
        <v>319</v>
      </c>
      <c r="AF87" s="2">
        <f t="shared" si="82"/>
        <v>9.0289999999999999</v>
      </c>
      <c r="AG87" s="2">
        <f t="shared" si="83"/>
        <v>2.2029999999999998</v>
      </c>
      <c r="AH87" s="2">
        <f t="shared" si="84"/>
        <v>1151</v>
      </c>
      <c r="AI87" s="2">
        <f t="shared" si="85"/>
        <v>161</v>
      </c>
      <c r="AJ87" s="2">
        <f t="shared" si="86"/>
        <v>7.9390000000000001</v>
      </c>
      <c r="AK87" s="2">
        <f t="shared" si="87"/>
        <v>1.113</v>
      </c>
    </row>
    <row r="88" spans="1:37" x14ac:dyDescent="0.25">
      <c r="A88" s="1">
        <v>2180</v>
      </c>
      <c r="B88" s="1">
        <f t="shared" si="59"/>
        <v>664</v>
      </c>
      <c r="C88" s="3">
        <v>1001</v>
      </c>
      <c r="D88" s="13">
        <f t="shared" si="60"/>
        <v>6.9020000000000001</v>
      </c>
      <c r="E88" s="1">
        <v>1.34</v>
      </c>
      <c r="F88" s="1">
        <v>1340</v>
      </c>
      <c r="G88" s="4">
        <v>271.48169999999999</v>
      </c>
      <c r="H88" s="4">
        <v>459.5745</v>
      </c>
      <c r="I88" s="6">
        <v>0.67</v>
      </c>
      <c r="J88" s="5">
        <f t="shared" si="61"/>
        <v>1123</v>
      </c>
      <c r="K88" s="5">
        <f t="shared" si="62"/>
        <v>663</v>
      </c>
      <c r="L88" s="2">
        <f t="shared" si="63"/>
        <v>1265</v>
      </c>
      <c r="M88" s="2">
        <f t="shared" si="64"/>
        <v>8.7289999999999992</v>
      </c>
      <c r="N88" s="8">
        <f t="shared" si="65"/>
        <v>264</v>
      </c>
      <c r="O88" s="9">
        <f t="shared" si="66"/>
        <v>1.827</v>
      </c>
      <c r="P88" s="9">
        <f t="shared" si="67"/>
        <v>0.79100000000000004</v>
      </c>
      <c r="Q88" s="2">
        <f t="shared" si="68"/>
        <v>0.23200000000000001</v>
      </c>
      <c r="R88" s="2">
        <f t="shared" si="69"/>
        <v>0.58899999999999997</v>
      </c>
      <c r="S88" s="2">
        <f t="shared" si="70"/>
        <v>0.90500000000000003</v>
      </c>
      <c r="T88" s="2">
        <f t="shared" si="71"/>
        <v>1.452</v>
      </c>
      <c r="U88" s="2">
        <f t="shared" si="72"/>
        <v>1.4530000000000001</v>
      </c>
      <c r="V88" s="2">
        <f t="shared" si="73"/>
        <v>0.94399999999999995</v>
      </c>
      <c r="W88" s="2">
        <f t="shared" si="88"/>
        <v>136916</v>
      </c>
      <c r="X88" s="2">
        <f t="shared" si="74"/>
        <v>0.998</v>
      </c>
      <c r="Y88" s="2">
        <f t="shared" si="75"/>
        <v>144748</v>
      </c>
      <c r="Z88" s="2">
        <f t="shared" si="76"/>
        <v>7.4539999999999997</v>
      </c>
      <c r="AA88" s="2">
        <f t="shared" si="77"/>
        <v>0.55200000000000005</v>
      </c>
      <c r="AB88" s="2">
        <f t="shared" si="78"/>
        <v>1081</v>
      </c>
      <c r="AC88" s="2">
        <f t="shared" si="79"/>
        <v>80</v>
      </c>
      <c r="AD88" s="2">
        <f t="shared" si="80"/>
        <v>1298</v>
      </c>
      <c r="AE88" s="2">
        <f t="shared" si="81"/>
        <v>297</v>
      </c>
      <c r="AF88" s="2">
        <f t="shared" si="82"/>
        <v>8.9499999999999993</v>
      </c>
      <c r="AG88" s="2">
        <f t="shared" si="83"/>
        <v>2.048</v>
      </c>
      <c r="AH88" s="2">
        <f t="shared" si="84"/>
        <v>1131</v>
      </c>
      <c r="AI88" s="2">
        <f t="shared" si="85"/>
        <v>130</v>
      </c>
      <c r="AJ88" s="2">
        <f t="shared" si="86"/>
        <v>7.8010000000000002</v>
      </c>
      <c r="AK88" s="2">
        <f t="shared" si="87"/>
        <v>0.89900000000000002</v>
      </c>
    </row>
    <row r="89" spans="1:37" x14ac:dyDescent="0.25">
      <c r="A89" s="1">
        <v>2185</v>
      </c>
      <c r="B89" s="1">
        <f t="shared" si="59"/>
        <v>666</v>
      </c>
      <c r="C89" s="3">
        <v>1012</v>
      </c>
      <c r="D89" s="13">
        <f t="shared" si="60"/>
        <v>6.9770000000000003</v>
      </c>
      <c r="E89" s="1">
        <v>1.36</v>
      </c>
      <c r="F89" s="1">
        <v>1360</v>
      </c>
      <c r="G89" s="4">
        <v>264.73360000000002</v>
      </c>
      <c r="H89" s="4">
        <v>473.50099999999998</v>
      </c>
      <c r="I89" s="6">
        <v>0.66</v>
      </c>
      <c r="J89" s="5">
        <f t="shared" si="61"/>
        <v>1151</v>
      </c>
      <c r="K89" s="5">
        <f t="shared" si="62"/>
        <v>644</v>
      </c>
      <c r="L89" s="2">
        <f t="shared" si="63"/>
        <v>1287</v>
      </c>
      <c r="M89" s="2">
        <f t="shared" si="64"/>
        <v>8.8859999999999992</v>
      </c>
      <c r="N89" s="8">
        <f t="shared" si="65"/>
        <v>275</v>
      </c>
      <c r="O89" s="9">
        <f t="shared" si="66"/>
        <v>1.909</v>
      </c>
      <c r="P89" s="9">
        <f t="shared" si="67"/>
        <v>0.78600000000000003</v>
      </c>
      <c r="Q89" s="2">
        <f t="shared" si="68"/>
        <v>0.27200000000000002</v>
      </c>
      <c r="R89" s="2">
        <f t="shared" si="69"/>
        <v>0.56399999999999995</v>
      </c>
      <c r="S89" s="2">
        <f t="shared" si="70"/>
        <v>1.05</v>
      </c>
      <c r="T89" s="2">
        <f t="shared" si="71"/>
        <v>1.4350000000000001</v>
      </c>
      <c r="U89" s="2">
        <f t="shared" si="72"/>
        <v>1.4359999999999999</v>
      </c>
      <c r="V89" s="2">
        <f t="shared" si="73"/>
        <v>0.93300000000000005</v>
      </c>
      <c r="W89" s="2">
        <f t="shared" si="88"/>
        <v>135320</v>
      </c>
      <c r="X89" s="2">
        <f t="shared" si="74"/>
        <v>1.008</v>
      </c>
      <c r="Y89" s="2">
        <f t="shared" si="75"/>
        <v>146198</v>
      </c>
      <c r="Z89" s="2">
        <f t="shared" si="76"/>
        <v>7.69</v>
      </c>
      <c r="AA89" s="2">
        <f t="shared" si="77"/>
        <v>0.71299999999999997</v>
      </c>
      <c r="AB89" s="2">
        <f t="shared" si="78"/>
        <v>1115</v>
      </c>
      <c r="AC89" s="2">
        <f t="shared" si="79"/>
        <v>103</v>
      </c>
      <c r="AD89" s="2">
        <f t="shared" si="80"/>
        <v>1334</v>
      </c>
      <c r="AE89" s="2">
        <f t="shared" si="81"/>
        <v>322</v>
      </c>
      <c r="AF89" s="2">
        <f t="shared" si="82"/>
        <v>9.202</v>
      </c>
      <c r="AG89" s="2">
        <f t="shared" si="83"/>
        <v>2.2250000000000001</v>
      </c>
      <c r="AH89" s="2">
        <f t="shared" si="84"/>
        <v>1174</v>
      </c>
      <c r="AI89" s="2">
        <f t="shared" si="85"/>
        <v>162</v>
      </c>
      <c r="AJ89" s="2">
        <f t="shared" si="86"/>
        <v>8.1010000000000009</v>
      </c>
      <c r="AK89" s="2">
        <f t="shared" si="87"/>
        <v>1.1240000000000001</v>
      </c>
    </row>
    <row r="90" spans="1:37" x14ac:dyDescent="0.25">
      <c r="A90" s="1">
        <v>2190</v>
      </c>
      <c r="B90" s="1">
        <f t="shared" si="59"/>
        <v>668</v>
      </c>
      <c r="C90" s="3">
        <v>1029</v>
      </c>
      <c r="D90" s="13">
        <f t="shared" si="60"/>
        <v>7.0949999999999998</v>
      </c>
      <c r="E90" s="1">
        <v>1.34</v>
      </c>
      <c r="F90" s="1">
        <v>1340</v>
      </c>
      <c r="G90" s="4">
        <v>276.97489999999999</v>
      </c>
      <c r="H90" s="4">
        <v>468.85879999999997</v>
      </c>
      <c r="I90" s="6">
        <v>0.67</v>
      </c>
      <c r="J90" s="5">
        <f t="shared" si="61"/>
        <v>1100</v>
      </c>
      <c r="K90" s="5">
        <f t="shared" si="62"/>
        <v>650</v>
      </c>
      <c r="L90" s="2">
        <f t="shared" si="63"/>
        <v>1271</v>
      </c>
      <c r="M90" s="2">
        <f t="shared" si="64"/>
        <v>8.7810000000000006</v>
      </c>
      <c r="N90" s="8">
        <f t="shared" si="65"/>
        <v>242</v>
      </c>
      <c r="O90" s="9">
        <f t="shared" si="66"/>
        <v>1.6859999999999999</v>
      </c>
      <c r="P90" s="9">
        <f t="shared" si="67"/>
        <v>0.81</v>
      </c>
      <c r="Q90" s="2">
        <f t="shared" si="68"/>
        <v>0.23200000000000001</v>
      </c>
      <c r="R90" s="2">
        <f t="shared" si="69"/>
        <v>0.56599999999999995</v>
      </c>
      <c r="S90" s="2">
        <f t="shared" si="70"/>
        <v>0.86699999999999999</v>
      </c>
      <c r="T90" s="2">
        <f t="shared" si="71"/>
        <v>1.395</v>
      </c>
      <c r="U90" s="2">
        <f t="shared" si="72"/>
        <v>1.3939999999999999</v>
      </c>
      <c r="V90" s="2">
        <f t="shared" si="73"/>
        <v>0.90700000000000003</v>
      </c>
      <c r="W90" s="2">
        <f t="shared" si="88"/>
        <v>131549</v>
      </c>
      <c r="X90" s="2">
        <f t="shared" si="74"/>
        <v>0.95899999999999996</v>
      </c>
      <c r="Y90" s="2">
        <f t="shared" si="75"/>
        <v>139091</v>
      </c>
      <c r="Z90" s="2">
        <f t="shared" si="76"/>
        <v>7.6040000000000001</v>
      </c>
      <c r="AA90" s="2">
        <f t="shared" si="77"/>
        <v>0.50900000000000001</v>
      </c>
      <c r="AB90" s="2">
        <f t="shared" si="78"/>
        <v>1102</v>
      </c>
      <c r="AC90" s="2">
        <f t="shared" si="79"/>
        <v>73</v>
      </c>
      <c r="AD90" s="2">
        <f t="shared" si="80"/>
        <v>1311</v>
      </c>
      <c r="AE90" s="2">
        <f t="shared" si="81"/>
        <v>282</v>
      </c>
      <c r="AF90" s="2">
        <f t="shared" si="82"/>
        <v>9.0419999999999998</v>
      </c>
      <c r="AG90" s="2">
        <f t="shared" si="83"/>
        <v>1.9470000000000001</v>
      </c>
      <c r="AH90" s="2">
        <f t="shared" si="84"/>
        <v>1150</v>
      </c>
      <c r="AI90" s="2">
        <f t="shared" si="85"/>
        <v>121</v>
      </c>
      <c r="AJ90" s="2">
        <f t="shared" si="86"/>
        <v>7.9379999999999997</v>
      </c>
      <c r="AK90" s="2">
        <f t="shared" si="87"/>
        <v>0.84299999999999997</v>
      </c>
    </row>
    <row r="91" spans="1:37" x14ac:dyDescent="0.25">
      <c r="A91" s="1">
        <v>2195</v>
      </c>
      <c r="B91" s="1">
        <f t="shared" si="59"/>
        <v>669</v>
      </c>
      <c r="C91" s="3">
        <v>1029</v>
      </c>
      <c r="D91" s="13">
        <f t="shared" si="60"/>
        <v>7.0949999999999998</v>
      </c>
      <c r="E91" s="1">
        <v>1.38</v>
      </c>
      <c r="F91" s="1">
        <v>1380</v>
      </c>
      <c r="G91" s="4">
        <v>266.29469999999998</v>
      </c>
      <c r="H91" s="4">
        <v>443.71370000000002</v>
      </c>
      <c r="I91" s="6">
        <v>0.64</v>
      </c>
      <c r="J91" s="5">
        <f t="shared" si="61"/>
        <v>1145</v>
      </c>
      <c r="K91" s="5">
        <f t="shared" si="62"/>
        <v>687</v>
      </c>
      <c r="L91" s="2">
        <f t="shared" si="63"/>
        <v>1312</v>
      </c>
      <c r="M91" s="2">
        <f t="shared" si="64"/>
        <v>9.0570000000000004</v>
      </c>
      <c r="N91" s="8">
        <f t="shared" si="65"/>
        <v>283</v>
      </c>
      <c r="O91" s="9">
        <f t="shared" si="66"/>
        <v>1.962</v>
      </c>
      <c r="P91" s="9">
        <f t="shared" si="67"/>
        <v>0.78400000000000003</v>
      </c>
      <c r="Q91" s="2">
        <f t="shared" si="68"/>
        <v>0.219</v>
      </c>
      <c r="R91" s="2">
        <f t="shared" si="69"/>
        <v>0.65100000000000002</v>
      </c>
      <c r="S91" s="2">
        <f t="shared" si="70"/>
        <v>0.94099999999999995</v>
      </c>
      <c r="T91" s="2">
        <f t="shared" si="71"/>
        <v>1.587</v>
      </c>
      <c r="U91" s="2">
        <f t="shared" si="72"/>
        <v>1.587</v>
      </c>
      <c r="V91" s="2">
        <f t="shared" si="73"/>
        <v>1.032</v>
      </c>
      <c r="W91" s="2">
        <f t="shared" si="88"/>
        <v>149679</v>
      </c>
      <c r="X91" s="2">
        <f t="shared" si="74"/>
        <v>1.0840000000000001</v>
      </c>
      <c r="Y91" s="2">
        <f t="shared" si="75"/>
        <v>157221</v>
      </c>
      <c r="Z91" s="2">
        <f t="shared" si="76"/>
        <v>7.6449999999999996</v>
      </c>
      <c r="AA91" s="2">
        <f t="shared" si="77"/>
        <v>0.55000000000000004</v>
      </c>
      <c r="AB91" s="2">
        <f t="shared" si="78"/>
        <v>1108</v>
      </c>
      <c r="AC91" s="2">
        <f t="shared" si="79"/>
        <v>79</v>
      </c>
      <c r="AD91" s="2">
        <f t="shared" si="80"/>
        <v>1344</v>
      </c>
      <c r="AE91" s="2">
        <f t="shared" si="81"/>
        <v>315</v>
      </c>
      <c r="AF91" s="2">
        <f t="shared" si="82"/>
        <v>9.2710000000000008</v>
      </c>
      <c r="AG91" s="2">
        <f t="shared" si="83"/>
        <v>2.1760000000000002</v>
      </c>
      <c r="AH91" s="2">
        <f t="shared" si="84"/>
        <v>1160</v>
      </c>
      <c r="AI91" s="2">
        <f t="shared" si="85"/>
        <v>131</v>
      </c>
      <c r="AJ91" s="2">
        <f t="shared" si="86"/>
        <v>8.0009999999999994</v>
      </c>
      <c r="AK91" s="2">
        <f t="shared" si="87"/>
        <v>0.90600000000000003</v>
      </c>
    </row>
    <row r="92" spans="1:37" x14ac:dyDescent="0.25">
      <c r="A92" s="1">
        <v>2200</v>
      </c>
      <c r="B92" s="1">
        <f t="shared" si="59"/>
        <v>671</v>
      </c>
      <c r="C92" s="3">
        <v>1030</v>
      </c>
      <c r="D92" s="13">
        <f t="shared" si="60"/>
        <v>7.1020000000000003</v>
      </c>
      <c r="E92" s="1">
        <v>1.43</v>
      </c>
      <c r="F92" s="1">
        <v>1430</v>
      </c>
      <c r="G92" s="4">
        <v>244.90649999999999</v>
      </c>
      <c r="H92" s="4">
        <v>443.13350000000003</v>
      </c>
      <c r="I92" s="6">
        <v>0.6</v>
      </c>
      <c r="J92" s="5">
        <f t="shared" si="61"/>
        <v>1245</v>
      </c>
      <c r="K92" s="5">
        <f t="shared" si="62"/>
        <v>688</v>
      </c>
      <c r="L92" s="2">
        <f t="shared" si="63"/>
        <v>1362</v>
      </c>
      <c r="M92" s="2">
        <f t="shared" si="64"/>
        <v>9.4130000000000003</v>
      </c>
      <c r="N92" s="8">
        <f t="shared" si="65"/>
        <v>332</v>
      </c>
      <c r="O92" s="9">
        <f t="shared" si="66"/>
        <v>2.3109999999999999</v>
      </c>
      <c r="P92" s="9">
        <f t="shared" si="67"/>
        <v>0.75600000000000001</v>
      </c>
      <c r="Q92" s="2">
        <f t="shared" si="68"/>
        <v>0.28000000000000003</v>
      </c>
      <c r="R92" s="2">
        <f t="shared" si="69"/>
        <v>0.67700000000000005</v>
      </c>
      <c r="S92" s="2">
        <f t="shared" si="70"/>
        <v>1.3140000000000001</v>
      </c>
      <c r="T92" s="2">
        <f t="shared" si="71"/>
        <v>1.7330000000000001</v>
      </c>
      <c r="U92" s="2">
        <f t="shared" si="72"/>
        <v>1.734</v>
      </c>
      <c r="V92" s="2">
        <f t="shared" si="73"/>
        <v>1.1259999999999999</v>
      </c>
      <c r="W92" s="2">
        <f t="shared" si="88"/>
        <v>163313</v>
      </c>
      <c r="X92" s="2">
        <f t="shared" si="74"/>
        <v>1.222</v>
      </c>
      <c r="Y92" s="2">
        <f t="shared" si="75"/>
        <v>177236</v>
      </c>
      <c r="Z92" s="2">
        <f t="shared" si="76"/>
        <v>8.0009999999999994</v>
      </c>
      <c r="AA92" s="2">
        <f t="shared" si="77"/>
        <v>0.89900000000000002</v>
      </c>
      <c r="AB92" s="2">
        <f t="shared" si="78"/>
        <v>1159</v>
      </c>
      <c r="AC92" s="2">
        <f t="shared" si="79"/>
        <v>129</v>
      </c>
      <c r="AD92" s="2">
        <f t="shared" si="80"/>
        <v>1425</v>
      </c>
      <c r="AE92" s="2">
        <f t="shared" si="81"/>
        <v>395</v>
      </c>
      <c r="AF92" s="2">
        <f t="shared" si="82"/>
        <v>9.8330000000000002</v>
      </c>
      <c r="AG92" s="2">
        <f t="shared" si="83"/>
        <v>2.7309999999999999</v>
      </c>
      <c r="AH92" s="2">
        <f t="shared" si="84"/>
        <v>1234</v>
      </c>
      <c r="AI92" s="2">
        <f t="shared" si="85"/>
        <v>204</v>
      </c>
      <c r="AJ92" s="2">
        <f t="shared" si="86"/>
        <v>8.5139999999999993</v>
      </c>
      <c r="AK92" s="2">
        <f t="shared" si="87"/>
        <v>1.4119999999999999</v>
      </c>
    </row>
    <row r="93" spans="1:37" x14ac:dyDescent="0.25">
      <c r="A93" s="1">
        <v>2205</v>
      </c>
      <c r="B93" s="1">
        <f t="shared" si="59"/>
        <v>672</v>
      </c>
      <c r="C93" s="3">
        <v>1030</v>
      </c>
      <c r="D93" s="13">
        <f t="shared" si="60"/>
        <v>7.1020000000000003</v>
      </c>
      <c r="E93" s="1">
        <v>1.44</v>
      </c>
      <c r="F93" s="1">
        <v>1440</v>
      </c>
      <c r="G93" s="4">
        <v>238.51730000000001</v>
      </c>
      <c r="H93" s="4">
        <v>448.35590000000002</v>
      </c>
      <c r="I93" s="6">
        <v>0.59</v>
      </c>
      <c r="J93" s="5">
        <f t="shared" si="61"/>
        <v>1278</v>
      </c>
      <c r="K93" s="5">
        <f t="shared" si="62"/>
        <v>680</v>
      </c>
      <c r="L93" s="2">
        <f t="shared" si="63"/>
        <v>1375</v>
      </c>
      <c r="M93" s="2">
        <f t="shared" si="64"/>
        <v>9.4930000000000003</v>
      </c>
      <c r="N93" s="8">
        <f t="shared" si="65"/>
        <v>345</v>
      </c>
      <c r="O93" s="9">
        <f t="shared" si="66"/>
        <v>2.391</v>
      </c>
      <c r="P93" s="9">
        <f t="shared" si="67"/>
        <v>0.749</v>
      </c>
      <c r="Q93" s="2">
        <f t="shared" si="68"/>
        <v>0.30299999999999999</v>
      </c>
      <c r="R93" s="2">
        <f t="shared" si="69"/>
        <v>0.66600000000000004</v>
      </c>
      <c r="S93" s="2">
        <f t="shared" si="70"/>
        <v>1.464</v>
      </c>
      <c r="T93" s="2">
        <f t="shared" si="71"/>
        <v>1.7350000000000001</v>
      </c>
      <c r="U93" s="2">
        <f t="shared" si="72"/>
        <v>1.732</v>
      </c>
      <c r="V93" s="2">
        <f t="shared" si="73"/>
        <v>1.1279999999999999</v>
      </c>
      <c r="W93" s="2">
        <f t="shared" si="88"/>
        <v>163603</v>
      </c>
      <c r="X93" s="2">
        <f t="shared" si="74"/>
        <v>1.242</v>
      </c>
      <c r="Y93" s="2">
        <f t="shared" si="75"/>
        <v>180137</v>
      </c>
      <c r="Z93" s="2">
        <f t="shared" si="76"/>
        <v>8.141</v>
      </c>
      <c r="AA93" s="2">
        <f t="shared" si="77"/>
        <v>1.0389999999999999</v>
      </c>
      <c r="AB93" s="2">
        <f t="shared" si="78"/>
        <v>1180</v>
      </c>
      <c r="AC93" s="2">
        <f t="shared" si="79"/>
        <v>150</v>
      </c>
      <c r="AD93" s="2">
        <f t="shared" si="80"/>
        <v>1450</v>
      </c>
      <c r="AE93" s="2">
        <f t="shared" si="81"/>
        <v>420</v>
      </c>
      <c r="AF93" s="2">
        <f t="shared" si="82"/>
        <v>10.004</v>
      </c>
      <c r="AG93" s="2">
        <f t="shared" si="83"/>
        <v>2.9020000000000001</v>
      </c>
      <c r="AH93" s="2">
        <f t="shared" si="84"/>
        <v>1262</v>
      </c>
      <c r="AI93" s="2">
        <f t="shared" si="85"/>
        <v>232</v>
      </c>
      <c r="AJ93" s="2">
        <f t="shared" si="86"/>
        <v>8.7059999999999995</v>
      </c>
      <c r="AK93" s="2">
        <f t="shared" si="87"/>
        <v>1.6040000000000001</v>
      </c>
    </row>
    <row r="94" spans="1:37" x14ac:dyDescent="0.25">
      <c r="A94" s="1">
        <v>2210</v>
      </c>
      <c r="B94" s="1">
        <f t="shared" si="59"/>
        <v>674</v>
      </c>
      <c r="C94" s="3">
        <v>1031</v>
      </c>
      <c r="D94" s="13">
        <f t="shared" si="60"/>
        <v>7.1079999999999997</v>
      </c>
      <c r="E94" s="1">
        <v>1.45</v>
      </c>
      <c r="F94" s="1">
        <v>1450</v>
      </c>
      <c r="G94" s="4">
        <v>201.7698</v>
      </c>
      <c r="H94" s="4">
        <v>393.42360000000002</v>
      </c>
      <c r="I94" s="6">
        <v>0.57999999999999996</v>
      </c>
      <c r="J94" s="5">
        <f t="shared" si="61"/>
        <v>1511</v>
      </c>
      <c r="K94" s="5">
        <f t="shared" si="62"/>
        <v>775</v>
      </c>
      <c r="L94" s="2">
        <f t="shared" si="63"/>
        <v>1388</v>
      </c>
      <c r="M94" s="2">
        <f t="shared" si="64"/>
        <v>9.5869999999999997</v>
      </c>
      <c r="N94" s="8">
        <f t="shared" si="65"/>
        <v>357</v>
      </c>
      <c r="O94" s="9">
        <f t="shared" si="66"/>
        <v>2.4790000000000001</v>
      </c>
      <c r="P94" s="9">
        <f t="shared" si="67"/>
        <v>0.74299999999999999</v>
      </c>
      <c r="Q94" s="2">
        <f t="shared" si="68"/>
        <v>0.32200000000000001</v>
      </c>
      <c r="R94" s="2">
        <f t="shared" si="69"/>
        <v>0.871</v>
      </c>
      <c r="S94" s="2">
        <f t="shared" si="70"/>
        <v>2.149</v>
      </c>
      <c r="T94" s="2">
        <f t="shared" si="71"/>
        <v>2.302</v>
      </c>
      <c r="U94" s="2">
        <f t="shared" si="72"/>
        <v>2.298</v>
      </c>
      <c r="V94" s="2">
        <f t="shared" si="73"/>
        <v>1.496</v>
      </c>
      <c r="W94" s="2">
        <f t="shared" si="88"/>
        <v>216977</v>
      </c>
      <c r="X94" s="2">
        <f t="shared" si="74"/>
        <v>1.669</v>
      </c>
      <c r="Y94" s="2">
        <f t="shared" si="75"/>
        <v>242068</v>
      </c>
      <c r="Z94" s="2">
        <f t="shared" si="76"/>
        <v>8.2850000000000001</v>
      </c>
      <c r="AA94" s="2">
        <f t="shared" si="77"/>
        <v>1.177</v>
      </c>
      <c r="AB94" s="2">
        <f t="shared" si="78"/>
        <v>1201</v>
      </c>
      <c r="AC94" s="2">
        <f t="shared" si="79"/>
        <v>170</v>
      </c>
      <c r="AD94" s="2">
        <f t="shared" si="80"/>
        <v>1564</v>
      </c>
      <c r="AE94" s="2">
        <f t="shared" si="81"/>
        <v>533</v>
      </c>
      <c r="AF94" s="2">
        <f t="shared" si="82"/>
        <v>10.789</v>
      </c>
      <c r="AG94" s="2">
        <f t="shared" si="83"/>
        <v>3.681</v>
      </c>
      <c r="AH94" s="2">
        <f t="shared" si="84"/>
        <v>1317</v>
      </c>
      <c r="AI94" s="2">
        <f t="shared" si="85"/>
        <v>286</v>
      </c>
      <c r="AJ94" s="2">
        <f t="shared" si="86"/>
        <v>9.0909999999999993</v>
      </c>
      <c r="AK94" s="2">
        <f t="shared" si="87"/>
        <v>1.9830000000000001</v>
      </c>
    </row>
    <row r="95" spans="1:37" x14ac:dyDescent="0.25">
      <c r="A95" s="1">
        <v>2215</v>
      </c>
      <c r="B95" s="1">
        <f t="shared" si="59"/>
        <v>675</v>
      </c>
      <c r="C95" s="3">
        <v>1040</v>
      </c>
      <c r="D95" s="13">
        <f t="shared" si="60"/>
        <v>7.1710000000000003</v>
      </c>
      <c r="E95" s="1">
        <v>1.82</v>
      </c>
      <c r="F95" s="1">
        <v>1820</v>
      </c>
      <c r="G95" s="4">
        <v>171.3733</v>
      </c>
      <c r="H95" s="4">
        <v>403.86849999999998</v>
      </c>
      <c r="I95" s="6">
        <v>0.41</v>
      </c>
      <c r="J95" s="5">
        <f t="shared" si="61"/>
        <v>1779</v>
      </c>
      <c r="K95" s="5">
        <f t="shared" si="62"/>
        <v>755</v>
      </c>
      <c r="L95" s="2">
        <f t="shared" si="63"/>
        <v>1746</v>
      </c>
      <c r="M95" s="2">
        <f t="shared" si="64"/>
        <v>12.052</v>
      </c>
      <c r="N95" s="8">
        <f t="shared" si="65"/>
        <v>706</v>
      </c>
      <c r="O95" s="9">
        <f t="shared" si="66"/>
        <v>4.8810000000000002</v>
      </c>
      <c r="P95" s="9">
        <f t="shared" si="67"/>
        <v>0.59599999999999997</v>
      </c>
      <c r="Q95" s="2">
        <f t="shared" si="68"/>
        <v>0.39</v>
      </c>
      <c r="R95" s="2">
        <f t="shared" si="69"/>
        <v>1.0369999999999999</v>
      </c>
      <c r="S95" s="2">
        <f t="shared" si="70"/>
        <v>4.3769999999999998</v>
      </c>
      <c r="T95" s="2">
        <f t="shared" si="71"/>
        <v>2.883</v>
      </c>
      <c r="U95" s="2">
        <f t="shared" si="72"/>
        <v>2.8879999999999999</v>
      </c>
      <c r="V95" s="2">
        <f t="shared" si="73"/>
        <v>1.8740000000000001</v>
      </c>
      <c r="W95" s="2">
        <f t="shared" si="88"/>
        <v>271801</v>
      </c>
      <c r="X95" s="2">
        <f t="shared" si="74"/>
        <v>2.21</v>
      </c>
      <c r="Y95" s="2">
        <f t="shared" si="75"/>
        <v>320533</v>
      </c>
      <c r="Z95" s="2">
        <f t="shared" si="76"/>
        <v>10.292</v>
      </c>
      <c r="AA95" s="2">
        <f t="shared" si="77"/>
        <v>3.121</v>
      </c>
      <c r="AB95" s="2">
        <f t="shared" si="78"/>
        <v>1491</v>
      </c>
      <c r="AC95" s="2">
        <f t="shared" si="79"/>
        <v>451</v>
      </c>
      <c r="AD95" s="2">
        <f t="shared" si="80"/>
        <v>1972</v>
      </c>
      <c r="AE95" s="2">
        <f t="shared" si="81"/>
        <v>932</v>
      </c>
      <c r="AF95" s="2">
        <f t="shared" si="82"/>
        <v>13.606999999999999</v>
      </c>
      <c r="AG95" s="2">
        <f t="shared" si="83"/>
        <v>6.4359999999999999</v>
      </c>
      <c r="AH95" s="2">
        <f t="shared" si="84"/>
        <v>1679</v>
      </c>
      <c r="AI95" s="2">
        <f t="shared" si="85"/>
        <v>639</v>
      </c>
      <c r="AJ95" s="2">
        <f t="shared" si="86"/>
        <v>11.585000000000001</v>
      </c>
      <c r="AK95" s="2">
        <f t="shared" si="87"/>
        <v>4.4139999999999997</v>
      </c>
    </row>
    <row r="96" spans="1:37" x14ac:dyDescent="0.25">
      <c r="A96" s="1">
        <v>2220</v>
      </c>
      <c r="B96" s="1">
        <f t="shared" si="59"/>
        <v>677</v>
      </c>
      <c r="C96" s="3">
        <v>1050</v>
      </c>
      <c r="D96" s="13">
        <f t="shared" si="60"/>
        <v>7.2389999999999999</v>
      </c>
      <c r="E96" s="1">
        <v>1.63</v>
      </c>
      <c r="F96" s="1">
        <v>1630</v>
      </c>
      <c r="G96" s="4">
        <v>193.48169999999999</v>
      </c>
      <c r="H96" s="4">
        <v>404.44869999999997</v>
      </c>
      <c r="I96" s="6">
        <v>0.49</v>
      </c>
      <c r="J96" s="5">
        <f t="shared" si="61"/>
        <v>1575</v>
      </c>
      <c r="K96" s="5">
        <f t="shared" si="62"/>
        <v>754</v>
      </c>
      <c r="L96" s="2">
        <f t="shared" si="63"/>
        <v>1567</v>
      </c>
      <c r="M96" s="2">
        <f t="shared" si="64"/>
        <v>10.824999999999999</v>
      </c>
      <c r="N96" s="8">
        <f t="shared" si="65"/>
        <v>517</v>
      </c>
      <c r="O96" s="9">
        <f t="shared" si="66"/>
        <v>3.5859999999999999</v>
      </c>
      <c r="P96" s="9">
        <f t="shared" si="67"/>
        <v>0.67</v>
      </c>
      <c r="Q96" s="2">
        <f t="shared" si="68"/>
        <v>0.35099999999999998</v>
      </c>
      <c r="R96" s="2">
        <f t="shared" si="69"/>
        <v>0.92700000000000005</v>
      </c>
      <c r="S96" s="2">
        <f t="shared" si="70"/>
        <v>2.8079999999999998</v>
      </c>
      <c r="T96" s="2">
        <f t="shared" si="71"/>
        <v>2.5049999999999999</v>
      </c>
      <c r="U96" s="2">
        <f t="shared" si="72"/>
        <v>2.508</v>
      </c>
      <c r="V96" s="2">
        <f t="shared" si="73"/>
        <v>1.6279999999999999</v>
      </c>
      <c r="W96" s="2">
        <f t="shared" si="88"/>
        <v>236122</v>
      </c>
      <c r="X96" s="2">
        <f t="shared" si="74"/>
        <v>1.857</v>
      </c>
      <c r="Y96" s="2">
        <f t="shared" si="75"/>
        <v>269335</v>
      </c>
      <c r="Z96" s="2">
        <f t="shared" si="76"/>
        <v>9.1780000000000008</v>
      </c>
      <c r="AA96" s="2">
        <f t="shared" si="77"/>
        <v>1.9390000000000001</v>
      </c>
      <c r="AB96" s="2">
        <f t="shared" si="78"/>
        <v>1330</v>
      </c>
      <c r="AC96" s="2">
        <f t="shared" si="79"/>
        <v>280</v>
      </c>
      <c r="AD96" s="2">
        <f t="shared" si="80"/>
        <v>1734</v>
      </c>
      <c r="AE96" s="2">
        <f t="shared" si="81"/>
        <v>684</v>
      </c>
      <c r="AF96" s="2">
        <f t="shared" si="82"/>
        <v>11.964</v>
      </c>
      <c r="AG96" s="2">
        <f t="shared" si="83"/>
        <v>4.7249999999999996</v>
      </c>
      <c r="AH96" s="2">
        <f t="shared" si="84"/>
        <v>1471</v>
      </c>
      <c r="AI96" s="2">
        <f t="shared" si="85"/>
        <v>421</v>
      </c>
      <c r="AJ96" s="2">
        <f t="shared" si="86"/>
        <v>10.156000000000001</v>
      </c>
      <c r="AK96" s="2">
        <f t="shared" si="87"/>
        <v>2.9169999999999998</v>
      </c>
    </row>
    <row r="97" spans="1:37" x14ac:dyDescent="0.25">
      <c r="A97" s="1">
        <v>2225</v>
      </c>
      <c r="B97" s="1">
        <f t="shared" si="59"/>
        <v>678</v>
      </c>
      <c r="C97" s="3">
        <v>1059</v>
      </c>
      <c r="D97" s="13">
        <f t="shared" si="60"/>
        <v>7.3019999999999996</v>
      </c>
      <c r="E97" s="1">
        <v>1.67</v>
      </c>
      <c r="F97" s="1">
        <v>1670</v>
      </c>
      <c r="G97" s="4">
        <v>184.77760000000001</v>
      </c>
      <c r="H97" s="4">
        <v>391.48930000000001</v>
      </c>
      <c r="I97" s="6">
        <v>0.46</v>
      </c>
      <c r="J97" s="5">
        <f t="shared" si="61"/>
        <v>1650</v>
      </c>
      <c r="K97" s="5">
        <f t="shared" si="62"/>
        <v>779</v>
      </c>
      <c r="L97" s="2">
        <f t="shared" si="63"/>
        <v>1609</v>
      </c>
      <c r="M97" s="2">
        <f t="shared" si="64"/>
        <v>11.106999999999999</v>
      </c>
      <c r="N97" s="8">
        <f t="shared" si="65"/>
        <v>550</v>
      </c>
      <c r="O97" s="9">
        <f t="shared" si="66"/>
        <v>3.8050000000000002</v>
      </c>
      <c r="P97" s="9">
        <f t="shared" si="67"/>
        <v>0.65800000000000003</v>
      </c>
      <c r="Q97" s="2">
        <f t="shared" si="68"/>
        <v>0.35699999999999998</v>
      </c>
      <c r="R97" s="2">
        <f t="shared" si="69"/>
        <v>1.0129999999999999</v>
      </c>
      <c r="S97" s="2">
        <f t="shared" si="70"/>
        <v>3.1949999999999998</v>
      </c>
      <c r="T97" s="2">
        <f t="shared" si="71"/>
        <v>2.7490000000000001</v>
      </c>
      <c r="U97" s="2">
        <f t="shared" si="72"/>
        <v>2.7440000000000002</v>
      </c>
      <c r="V97" s="2">
        <f t="shared" si="73"/>
        <v>1.7869999999999999</v>
      </c>
      <c r="W97" s="2">
        <f t="shared" si="88"/>
        <v>259183</v>
      </c>
      <c r="X97" s="2">
        <f t="shared" si="74"/>
        <v>2.048</v>
      </c>
      <c r="Y97" s="2">
        <f t="shared" si="75"/>
        <v>297037</v>
      </c>
      <c r="Z97" s="2">
        <f t="shared" si="76"/>
        <v>9.4149999999999991</v>
      </c>
      <c r="AA97" s="2">
        <f t="shared" si="77"/>
        <v>2.113</v>
      </c>
      <c r="AB97" s="2">
        <f t="shared" si="78"/>
        <v>1364</v>
      </c>
      <c r="AC97" s="2">
        <f t="shared" si="79"/>
        <v>305</v>
      </c>
      <c r="AD97" s="2">
        <f t="shared" si="80"/>
        <v>1810</v>
      </c>
      <c r="AE97" s="2">
        <f t="shared" si="81"/>
        <v>751</v>
      </c>
      <c r="AF97" s="2">
        <f t="shared" si="82"/>
        <v>12.487</v>
      </c>
      <c r="AG97" s="2">
        <f t="shared" si="83"/>
        <v>5.1849999999999996</v>
      </c>
      <c r="AH97" s="2">
        <f t="shared" si="84"/>
        <v>1523</v>
      </c>
      <c r="AI97" s="2">
        <f t="shared" si="85"/>
        <v>464</v>
      </c>
      <c r="AJ97" s="2">
        <f t="shared" si="86"/>
        <v>10.510999999999999</v>
      </c>
      <c r="AK97" s="2">
        <f t="shared" si="87"/>
        <v>3.2090000000000001</v>
      </c>
    </row>
    <row r="98" spans="1:37" x14ac:dyDescent="0.25">
      <c r="A98" s="1">
        <v>2230</v>
      </c>
      <c r="B98" s="1">
        <f t="shared" ref="B98:B129" si="89">ROUND(A98*0.3048,0)</f>
        <v>680</v>
      </c>
      <c r="C98" s="3">
        <v>1069</v>
      </c>
      <c r="D98" s="13">
        <f t="shared" ref="D98:D129" si="90">ROUND(C98*0.00689476,3)</f>
        <v>7.37</v>
      </c>
      <c r="E98" s="1">
        <v>1.69</v>
      </c>
      <c r="F98" s="1">
        <v>1690</v>
      </c>
      <c r="G98" s="4">
        <v>183.1722</v>
      </c>
      <c r="H98" s="4">
        <v>394.19729999999998</v>
      </c>
      <c r="I98" s="6">
        <v>0.45</v>
      </c>
      <c r="J98" s="5">
        <f t="shared" ref="J98:J129" si="91">ROUND(((10^6)/G98)*0.3048,0)</f>
        <v>1664</v>
      </c>
      <c r="K98" s="5">
        <f t="shared" ref="K98:K129" si="92">ROUND(((10^6)/H98)*0.3048,0)</f>
        <v>773</v>
      </c>
      <c r="L98" s="2">
        <f t="shared" ref="L98:L129" si="93">ROUND(0.433*rho_gmcc*Depth_m,0)</f>
        <v>1632</v>
      </c>
      <c r="M98" s="2">
        <f t="shared" ref="M98:M129" si="94">ROUND(9.81*rho_kgm3*Depth_ft*10^-6,3)</f>
        <v>11.273999999999999</v>
      </c>
      <c r="N98" s="8">
        <f t="shared" ref="N98:N129" si="95">ROUND(Sv_psi-PoreP_psi,0)</f>
        <v>563</v>
      </c>
      <c r="O98" s="9">
        <f t="shared" ref="O98:O129" si="96">ROUND(Sv_MPa-PoreP_MPa,3)</f>
        <v>3.9039999999999999</v>
      </c>
      <c r="P98" s="9">
        <f t="shared" ref="P98:P129" si="97">ROUND(C98/L98,3)</f>
        <v>0.65500000000000003</v>
      </c>
      <c r="Q98" s="2">
        <f t="shared" ref="Q98:Q129" si="98">ROUND((((J98/K98)^2)-2)/(2*(((J98/K98)^2)-1)),3)</f>
        <v>0.36199999999999999</v>
      </c>
      <c r="R98" s="2">
        <f t="shared" ref="R98:R129" si="99">ROUND(rho_kgm3*Vs_ms^2*10^-9,3)</f>
        <v>1.01</v>
      </c>
      <c r="S98" s="2">
        <f t="shared" ref="S98:S129" si="100">ROUND(rho_kgm3*(Vp_ms^2-(4/3)*Vs_ms^2)*10^-9,3)</f>
        <v>3.3330000000000002</v>
      </c>
      <c r="T98" s="2">
        <f t="shared" ref="T98:T129" si="101">ROUND(((9*K_GPa*G_GPa)/(3*K_GPa+G_GPa)),3)</f>
        <v>2.7519999999999998</v>
      </c>
      <c r="U98" s="2">
        <f t="shared" ref="U98:U129" si="102">ROUND(rho_kgm3*(Vp_ms^2)*(((1+v)*(1-(2*v)))/(1-v))*10^-9,3)</f>
        <v>2.7570000000000001</v>
      </c>
      <c r="V98" s="2">
        <f t="shared" ref="V98:V129" si="103">ROUND(E_Dyn_GPa*0.65,3)</f>
        <v>1.7889999999999999</v>
      </c>
      <c r="W98" s="2">
        <f t="shared" si="88"/>
        <v>259473</v>
      </c>
      <c r="X98" s="2">
        <f t="shared" ref="X98:X129" si="104">ROUND(E_Static_GPa/(1-(v^2)),3)</f>
        <v>2.0590000000000002</v>
      </c>
      <c r="Y98" s="2">
        <f t="shared" ref="Y98:Y129" si="105">ROUND(E_Static_Plane_GPa*(10^9)/6894.76,0)</f>
        <v>298633</v>
      </c>
      <c r="Z98" s="2">
        <f t="shared" ref="Z98:Z129" si="106">ROUND(σh_MPa+PoreP_MPa,3)</f>
        <v>9.5850000000000009</v>
      </c>
      <c r="AA98" s="2">
        <f t="shared" ref="AA98:AA129" si="107">ROUND(((v/(1-v))*σv_MPa),3)</f>
        <v>2.2149999999999999</v>
      </c>
      <c r="AB98" s="2">
        <f t="shared" ref="AB98:AB129" si="108">ROUND(AC98+C98,0)</f>
        <v>1388</v>
      </c>
      <c r="AC98" s="2">
        <f t="shared" ref="AC98:AC129" si="109">ROUND(((v/(1-v))*σv_psi),0)</f>
        <v>319</v>
      </c>
      <c r="AD98" s="2">
        <f t="shared" ref="AD98:AD129" si="110">ROUND(σhmax_psi+PoreP_psi,0)</f>
        <v>1836</v>
      </c>
      <c r="AE98" s="2">
        <f t="shared" ref="AE98:AE129" si="111">ROUND(((E_Static_psi/(1-(v^2)))*0.0015)+(((v*E_Static_psi)/(1-(v^2)))*0)+((v/(1-v))*σv_psi),0)</f>
        <v>767</v>
      </c>
      <c r="AF98" s="2">
        <f t="shared" ref="AF98:AF129" si="112">ROUND(σhmax_MPa+PoreP_MPa,3)</f>
        <v>12.673</v>
      </c>
      <c r="AG98" s="2">
        <f t="shared" ref="AG98:AG129" si="113">ROUND((((E_Static_GPa*1000)/(1-(v^2)))*0.0015)+(((v*(E_Static_GPa*1000))/(1-(v^2)))*0)+((v/(1-v))*σv_MPa),3)</f>
        <v>5.3029999999999999</v>
      </c>
      <c r="AH98" s="2">
        <f t="shared" ref="AH98:AH129" si="114">ROUND(σhmin_psi+PoreP_psi,0)</f>
        <v>1551</v>
      </c>
      <c r="AI98" s="2">
        <f t="shared" ref="AI98:AI129" si="115">ROUND((((v*E_Static_psi)/(1-(v^2)))*0.0015)+((E_Static_psi/(1-(v^2)))*0)+((v/(1-v))*σv_psi),0)</f>
        <v>482</v>
      </c>
      <c r="AJ98" s="2">
        <f t="shared" ref="AJ98:AJ129" si="116">ROUND(σhmin_MPa+PoreP_MPa,3)</f>
        <v>10.702999999999999</v>
      </c>
      <c r="AK98" s="2">
        <f t="shared" ref="AK98:AK129" si="117">ROUND((((Q98*(E_Static_GPa*1000))/(1-(v^2)))*0.0015)+(((E_Static_GPa*1000)/(1-(v^2)))*0)+((v/(1-v))*σv_MPa),3)</f>
        <v>3.3330000000000002</v>
      </c>
    </row>
    <row r="99" spans="1:37" x14ac:dyDescent="0.25">
      <c r="A99" s="1">
        <v>2235</v>
      </c>
      <c r="B99" s="1">
        <f t="shared" si="89"/>
        <v>681</v>
      </c>
      <c r="C99" s="7">
        <v>1078</v>
      </c>
      <c r="D99" s="13">
        <f t="shared" si="90"/>
        <v>7.4329999999999998</v>
      </c>
      <c r="E99" s="1">
        <v>1.68</v>
      </c>
      <c r="F99" s="1">
        <v>1680</v>
      </c>
      <c r="G99" s="4">
        <v>194.00389999999999</v>
      </c>
      <c r="H99" s="4">
        <v>403.48160000000001</v>
      </c>
      <c r="I99" s="6">
        <v>0.45</v>
      </c>
      <c r="J99" s="5">
        <f t="shared" si="91"/>
        <v>1571</v>
      </c>
      <c r="K99" s="5">
        <f t="shared" si="92"/>
        <v>755</v>
      </c>
      <c r="L99" s="2">
        <f t="shared" si="93"/>
        <v>1626</v>
      </c>
      <c r="M99" s="2">
        <f t="shared" si="94"/>
        <v>11.223000000000001</v>
      </c>
      <c r="N99" s="8">
        <f t="shared" si="95"/>
        <v>548</v>
      </c>
      <c r="O99" s="9">
        <f t="shared" si="96"/>
        <v>3.79</v>
      </c>
      <c r="P99" s="9">
        <f t="shared" si="97"/>
        <v>0.66300000000000003</v>
      </c>
      <c r="Q99" s="2">
        <f t="shared" si="98"/>
        <v>0.35</v>
      </c>
      <c r="R99" s="2">
        <f t="shared" si="99"/>
        <v>0.95799999999999996</v>
      </c>
      <c r="S99" s="2">
        <f t="shared" si="100"/>
        <v>2.8690000000000002</v>
      </c>
      <c r="T99" s="2">
        <f t="shared" si="101"/>
        <v>2.5859999999999999</v>
      </c>
      <c r="U99" s="2">
        <f t="shared" si="102"/>
        <v>2.5830000000000002</v>
      </c>
      <c r="V99" s="2">
        <f t="shared" si="103"/>
        <v>1.681</v>
      </c>
      <c r="W99" s="2">
        <f t="shared" si="88"/>
        <v>243809</v>
      </c>
      <c r="X99" s="2">
        <f t="shared" si="104"/>
        <v>1.9159999999999999</v>
      </c>
      <c r="Y99" s="2">
        <f t="shared" si="105"/>
        <v>277892</v>
      </c>
      <c r="Z99" s="2">
        <f t="shared" si="106"/>
        <v>9.4740000000000002</v>
      </c>
      <c r="AA99" s="2">
        <f t="shared" si="107"/>
        <v>2.0409999999999999</v>
      </c>
      <c r="AB99" s="2">
        <f t="shared" si="108"/>
        <v>1373</v>
      </c>
      <c r="AC99" s="2">
        <f t="shared" si="109"/>
        <v>295</v>
      </c>
      <c r="AD99" s="2">
        <f t="shared" si="110"/>
        <v>1790</v>
      </c>
      <c r="AE99" s="2">
        <f t="shared" si="111"/>
        <v>712</v>
      </c>
      <c r="AF99" s="2">
        <f t="shared" si="112"/>
        <v>12.347</v>
      </c>
      <c r="AG99" s="2">
        <f t="shared" si="113"/>
        <v>4.9139999999999997</v>
      </c>
      <c r="AH99" s="2">
        <f t="shared" si="114"/>
        <v>1519</v>
      </c>
      <c r="AI99" s="2">
        <f t="shared" si="115"/>
        <v>441</v>
      </c>
      <c r="AJ99" s="2">
        <f t="shared" si="116"/>
        <v>10.478999999999999</v>
      </c>
      <c r="AK99" s="2">
        <f t="shared" si="117"/>
        <v>3.0459999999999998</v>
      </c>
    </row>
    <row r="100" spans="1:37" x14ac:dyDescent="0.25">
      <c r="A100" s="1">
        <v>2240</v>
      </c>
      <c r="B100" s="1">
        <f t="shared" si="89"/>
        <v>683</v>
      </c>
      <c r="C100" s="3">
        <v>1088</v>
      </c>
      <c r="D100" s="13">
        <f t="shared" si="90"/>
        <v>7.5010000000000003</v>
      </c>
      <c r="E100" s="1">
        <v>1.74</v>
      </c>
      <c r="F100" s="1">
        <v>1740</v>
      </c>
      <c r="G100" s="4">
        <v>213.15280000000001</v>
      </c>
      <c r="H100" s="4">
        <v>423.4042</v>
      </c>
      <c r="I100" s="6">
        <v>0.41</v>
      </c>
      <c r="J100" s="5">
        <f t="shared" si="91"/>
        <v>1430</v>
      </c>
      <c r="K100" s="5">
        <f t="shared" si="92"/>
        <v>720</v>
      </c>
      <c r="L100" s="2">
        <f t="shared" si="93"/>
        <v>1688</v>
      </c>
      <c r="M100" s="2">
        <f t="shared" si="94"/>
        <v>11.657999999999999</v>
      </c>
      <c r="N100" s="8">
        <f t="shared" si="95"/>
        <v>600</v>
      </c>
      <c r="O100" s="9">
        <f t="shared" si="96"/>
        <v>4.157</v>
      </c>
      <c r="P100" s="9">
        <f t="shared" si="97"/>
        <v>0.64500000000000002</v>
      </c>
      <c r="Q100" s="2">
        <f t="shared" si="98"/>
        <v>0.33</v>
      </c>
      <c r="R100" s="2">
        <f t="shared" si="99"/>
        <v>0.90200000000000002</v>
      </c>
      <c r="S100" s="2">
        <f t="shared" si="100"/>
        <v>2.355</v>
      </c>
      <c r="T100" s="2">
        <f t="shared" si="101"/>
        <v>2.4</v>
      </c>
      <c r="U100" s="2">
        <f t="shared" si="102"/>
        <v>2.4009999999999998</v>
      </c>
      <c r="V100" s="2">
        <f t="shared" si="103"/>
        <v>1.56</v>
      </c>
      <c r="W100" s="2">
        <f t="shared" si="88"/>
        <v>226259</v>
      </c>
      <c r="X100" s="2">
        <f t="shared" si="104"/>
        <v>1.7509999999999999</v>
      </c>
      <c r="Y100" s="2">
        <f t="shared" si="105"/>
        <v>253961</v>
      </c>
      <c r="Z100" s="2">
        <f t="shared" si="106"/>
        <v>9.548</v>
      </c>
      <c r="AA100" s="2">
        <f t="shared" si="107"/>
        <v>2.0470000000000002</v>
      </c>
      <c r="AB100" s="2">
        <f t="shared" si="108"/>
        <v>1384</v>
      </c>
      <c r="AC100" s="2">
        <f t="shared" si="109"/>
        <v>296</v>
      </c>
      <c r="AD100" s="2">
        <f t="shared" si="110"/>
        <v>1764</v>
      </c>
      <c r="AE100" s="2">
        <f t="shared" si="111"/>
        <v>676</v>
      </c>
      <c r="AF100" s="2">
        <f t="shared" si="112"/>
        <v>12.173999999999999</v>
      </c>
      <c r="AG100" s="2">
        <f t="shared" si="113"/>
        <v>4.673</v>
      </c>
      <c r="AH100" s="2">
        <f t="shared" si="114"/>
        <v>1509</v>
      </c>
      <c r="AI100" s="2">
        <f t="shared" si="115"/>
        <v>421</v>
      </c>
      <c r="AJ100" s="2">
        <f t="shared" si="116"/>
        <v>10.414999999999999</v>
      </c>
      <c r="AK100" s="2">
        <f t="shared" si="117"/>
        <v>2.9140000000000001</v>
      </c>
    </row>
    <row r="101" spans="1:37" x14ac:dyDescent="0.25">
      <c r="A101" s="1">
        <v>2245</v>
      </c>
      <c r="B101" s="1">
        <f t="shared" si="89"/>
        <v>684</v>
      </c>
      <c r="C101" s="3">
        <v>1097</v>
      </c>
      <c r="D101" s="13">
        <f t="shared" si="90"/>
        <v>7.5640000000000001</v>
      </c>
      <c r="E101" s="1">
        <v>1.67</v>
      </c>
      <c r="F101" s="1">
        <v>1670</v>
      </c>
      <c r="G101" s="4">
        <v>238.2979</v>
      </c>
      <c r="H101" s="4">
        <v>441.77949999999998</v>
      </c>
      <c r="I101" s="6">
        <v>0.46</v>
      </c>
      <c r="J101" s="5">
        <f t="shared" si="91"/>
        <v>1279</v>
      </c>
      <c r="K101" s="5">
        <f t="shared" si="92"/>
        <v>690</v>
      </c>
      <c r="L101" s="2">
        <f t="shared" si="93"/>
        <v>1623</v>
      </c>
      <c r="M101" s="2">
        <f t="shared" si="94"/>
        <v>11.206</v>
      </c>
      <c r="N101" s="8">
        <f t="shared" si="95"/>
        <v>526</v>
      </c>
      <c r="O101" s="9">
        <f t="shared" si="96"/>
        <v>3.6419999999999999</v>
      </c>
      <c r="P101" s="9">
        <f t="shared" si="97"/>
        <v>0.67600000000000005</v>
      </c>
      <c r="Q101" s="2">
        <f t="shared" si="98"/>
        <v>0.29499999999999998</v>
      </c>
      <c r="R101" s="2">
        <f t="shared" si="99"/>
        <v>0.79500000000000004</v>
      </c>
      <c r="S101" s="2">
        <f t="shared" si="100"/>
        <v>1.6719999999999999</v>
      </c>
      <c r="T101" s="2">
        <f t="shared" si="101"/>
        <v>2.0590000000000002</v>
      </c>
      <c r="U101" s="2">
        <f t="shared" si="102"/>
        <v>2.0569999999999999</v>
      </c>
      <c r="V101" s="2">
        <f t="shared" si="103"/>
        <v>1.3380000000000001</v>
      </c>
      <c r="W101" s="2">
        <f t="shared" si="88"/>
        <v>194061</v>
      </c>
      <c r="X101" s="2">
        <f t="shared" si="104"/>
        <v>1.466</v>
      </c>
      <c r="Y101" s="2">
        <f t="shared" si="105"/>
        <v>212625</v>
      </c>
      <c r="Z101" s="2">
        <f t="shared" si="106"/>
        <v>9.0879999999999992</v>
      </c>
      <c r="AA101" s="2">
        <f t="shared" si="107"/>
        <v>1.524</v>
      </c>
      <c r="AB101" s="2">
        <f t="shared" si="108"/>
        <v>1317</v>
      </c>
      <c r="AC101" s="2">
        <f t="shared" si="109"/>
        <v>220</v>
      </c>
      <c r="AD101" s="2">
        <f t="shared" si="110"/>
        <v>1636</v>
      </c>
      <c r="AE101" s="2">
        <f t="shared" si="111"/>
        <v>539</v>
      </c>
      <c r="AF101" s="2">
        <f t="shared" si="112"/>
        <v>11.286</v>
      </c>
      <c r="AG101" s="2">
        <f t="shared" si="113"/>
        <v>3.722</v>
      </c>
      <c r="AH101" s="2">
        <f t="shared" si="114"/>
        <v>1411</v>
      </c>
      <c r="AI101" s="2">
        <f t="shared" si="115"/>
        <v>314</v>
      </c>
      <c r="AJ101" s="2">
        <f t="shared" si="116"/>
        <v>9.7360000000000007</v>
      </c>
      <c r="AK101" s="2">
        <f t="shared" si="117"/>
        <v>2.1720000000000002</v>
      </c>
    </row>
    <row r="102" spans="1:37" x14ac:dyDescent="0.25">
      <c r="A102" s="1">
        <v>2250</v>
      </c>
      <c r="B102" s="1">
        <f t="shared" si="89"/>
        <v>686</v>
      </c>
      <c r="C102" s="3">
        <v>1107</v>
      </c>
      <c r="D102" s="13">
        <f t="shared" si="90"/>
        <v>7.6319999999999997</v>
      </c>
      <c r="E102" s="1">
        <v>1.52</v>
      </c>
      <c r="F102" s="1">
        <v>1520</v>
      </c>
      <c r="G102" s="4">
        <v>268.27850000000001</v>
      </c>
      <c r="H102" s="4">
        <v>443.32690000000002</v>
      </c>
      <c r="I102" s="6">
        <v>0.53</v>
      </c>
      <c r="J102" s="5">
        <f t="shared" si="91"/>
        <v>1136</v>
      </c>
      <c r="K102" s="5">
        <f t="shared" si="92"/>
        <v>688</v>
      </c>
      <c r="L102" s="2">
        <f t="shared" si="93"/>
        <v>1481</v>
      </c>
      <c r="M102" s="2">
        <f t="shared" si="94"/>
        <v>10.228999999999999</v>
      </c>
      <c r="N102" s="8">
        <f t="shared" si="95"/>
        <v>374</v>
      </c>
      <c r="O102" s="9">
        <f t="shared" si="96"/>
        <v>2.597</v>
      </c>
      <c r="P102" s="9">
        <f t="shared" si="97"/>
        <v>0.747</v>
      </c>
      <c r="Q102" s="2">
        <f t="shared" si="98"/>
        <v>0.21</v>
      </c>
      <c r="R102" s="2">
        <f t="shared" si="99"/>
        <v>0.71899999999999997</v>
      </c>
      <c r="S102" s="2">
        <f t="shared" si="100"/>
        <v>1.002</v>
      </c>
      <c r="T102" s="2">
        <f t="shared" si="101"/>
        <v>1.7410000000000001</v>
      </c>
      <c r="U102" s="2">
        <f t="shared" si="102"/>
        <v>1.7430000000000001</v>
      </c>
      <c r="V102" s="2">
        <f t="shared" si="103"/>
        <v>1.1319999999999999</v>
      </c>
      <c r="W102" s="2">
        <f t="shared" si="88"/>
        <v>164183</v>
      </c>
      <c r="X102" s="2">
        <f t="shared" si="104"/>
        <v>1.1839999999999999</v>
      </c>
      <c r="Y102" s="2">
        <f t="shared" si="105"/>
        <v>171725</v>
      </c>
      <c r="Z102" s="2">
        <f t="shared" si="106"/>
        <v>8.3219999999999992</v>
      </c>
      <c r="AA102" s="2">
        <f t="shared" si="107"/>
        <v>0.69</v>
      </c>
      <c r="AB102" s="2">
        <f t="shared" si="108"/>
        <v>1206</v>
      </c>
      <c r="AC102" s="2">
        <f t="shared" si="109"/>
        <v>99</v>
      </c>
      <c r="AD102" s="2">
        <f t="shared" si="110"/>
        <v>1464</v>
      </c>
      <c r="AE102" s="2">
        <f t="shared" si="111"/>
        <v>357</v>
      </c>
      <c r="AF102" s="2">
        <f t="shared" si="112"/>
        <v>10.099</v>
      </c>
      <c r="AG102" s="2">
        <f t="shared" si="113"/>
        <v>2.4670000000000001</v>
      </c>
      <c r="AH102" s="2">
        <f t="shared" si="114"/>
        <v>1261</v>
      </c>
      <c r="AI102" s="2">
        <f t="shared" si="115"/>
        <v>154</v>
      </c>
      <c r="AJ102" s="2">
        <f t="shared" si="116"/>
        <v>8.6950000000000003</v>
      </c>
      <c r="AK102" s="2">
        <f t="shared" si="117"/>
        <v>1.0629999999999999</v>
      </c>
    </row>
    <row r="103" spans="1:37" x14ac:dyDescent="0.25">
      <c r="A103" s="1">
        <v>2255</v>
      </c>
      <c r="B103" s="1">
        <f t="shared" si="89"/>
        <v>687</v>
      </c>
      <c r="C103" s="3">
        <v>1116</v>
      </c>
      <c r="D103" s="13">
        <f t="shared" si="90"/>
        <v>7.6950000000000003</v>
      </c>
      <c r="E103" s="1">
        <v>1.47</v>
      </c>
      <c r="F103" s="1">
        <v>1470</v>
      </c>
      <c r="G103" s="4">
        <v>256.28629999999998</v>
      </c>
      <c r="H103" s="4">
        <v>428.2398</v>
      </c>
      <c r="I103" s="6">
        <v>0.56999999999999995</v>
      </c>
      <c r="J103" s="5">
        <f t="shared" si="91"/>
        <v>1189</v>
      </c>
      <c r="K103" s="5">
        <f t="shared" si="92"/>
        <v>712</v>
      </c>
      <c r="L103" s="2">
        <f t="shared" si="93"/>
        <v>1435</v>
      </c>
      <c r="M103" s="2">
        <f t="shared" si="94"/>
        <v>9.907</v>
      </c>
      <c r="N103" s="8">
        <f t="shared" si="95"/>
        <v>319</v>
      </c>
      <c r="O103" s="9">
        <f t="shared" si="96"/>
        <v>2.2120000000000002</v>
      </c>
      <c r="P103" s="9">
        <f t="shared" si="97"/>
        <v>0.77800000000000002</v>
      </c>
      <c r="Q103" s="2">
        <f t="shared" si="98"/>
        <v>0.22</v>
      </c>
      <c r="R103" s="2">
        <f t="shared" si="99"/>
        <v>0.745</v>
      </c>
      <c r="S103" s="2">
        <f t="shared" si="100"/>
        <v>1.085</v>
      </c>
      <c r="T103" s="2">
        <f t="shared" si="101"/>
        <v>1.819</v>
      </c>
      <c r="U103" s="2">
        <f t="shared" si="102"/>
        <v>1.82</v>
      </c>
      <c r="V103" s="2">
        <f t="shared" si="103"/>
        <v>1.1819999999999999</v>
      </c>
      <c r="W103" s="2">
        <f t="shared" si="88"/>
        <v>171435</v>
      </c>
      <c r="X103" s="2">
        <f t="shared" si="104"/>
        <v>1.242</v>
      </c>
      <c r="Y103" s="2">
        <f t="shared" si="105"/>
        <v>180137</v>
      </c>
      <c r="Z103" s="2">
        <f t="shared" si="106"/>
        <v>8.3190000000000008</v>
      </c>
      <c r="AA103" s="2">
        <f t="shared" si="107"/>
        <v>0.624</v>
      </c>
      <c r="AB103" s="2">
        <f t="shared" si="108"/>
        <v>1206</v>
      </c>
      <c r="AC103" s="2">
        <f t="shared" si="109"/>
        <v>90</v>
      </c>
      <c r="AD103" s="2">
        <f t="shared" si="110"/>
        <v>1476</v>
      </c>
      <c r="AE103" s="2">
        <f t="shared" si="111"/>
        <v>360</v>
      </c>
      <c r="AF103" s="2">
        <f t="shared" si="112"/>
        <v>10.182</v>
      </c>
      <c r="AG103" s="2">
        <f t="shared" si="113"/>
        <v>2.4870000000000001</v>
      </c>
      <c r="AH103" s="2">
        <f t="shared" si="114"/>
        <v>1265</v>
      </c>
      <c r="AI103" s="2">
        <f t="shared" si="115"/>
        <v>149</v>
      </c>
      <c r="AJ103" s="2">
        <f t="shared" si="116"/>
        <v>8.7289999999999992</v>
      </c>
      <c r="AK103" s="2">
        <f t="shared" si="117"/>
        <v>1.034</v>
      </c>
    </row>
    <row r="104" spans="1:37" x14ac:dyDescent="0.25">
      <c r="A104" s="1">
        <v>2260</v>
      </c>
      <c r="B104" s="1">
        <f t="shared" si="89"/>
        <v>689</v>
      </c>
      <c r="C104" s="3">
        <v>1126</v>
      </c>
      <c r="D104" s="13">
        <f t="shared" si="90"/>
        <v>7.7629999999999999</v>
      </c>
      <c r="E104" s="1">
        <v>1.54</v>
      </c>
      <c r="F104" s="1">
        <v>1540</v>
      </c>
      <c r="G104" s="4">
        <v>240.03870000000001</v>
      </c>
      <c r="H104" s="4">
        <v>402.3211</v>
      </c>
      <c r="I104" s="6">
        <v>0.51</v>
      </c>
      <c r="J104" s="5">
        <f t="shared" si="91"/>
        <v>1270</v>
      </c>
      <c r="K104" s="5">
        <f t="shared" si="92"/>
        <v>758</v>
      </c>
      <c r="L104" s="2">
        <f t="shared" si="93"/>
        <v>1507</v>
      </c>
      <c r="M104" s="2">
        <f t="shared" si="94"/>
        <v>10.409000000000001</v>
      </c>
      <c r="N104" s="8">
        <f t="shared" si="95"/>
        <v>381</v>
      </c>
      <c r="O104" s="9">
        <f t="shared" si="96"/>
        <v>2.6459999999999999</v>
      </c>
      <c r="P104" s="9">
        <f t="shared" si="97"/>
        <v>0.747</v>
      </c>
      <c r="Q104" s="2">
        <f t="shared" si="98"/>
        <v>0.223</v>
      </c>
      <c r="R104" s="2">
        <f t="shared" si="99"/>
        <v>0.88500000000000001</v>
      </c>
      <c r="S104" s="2">
        <f t="shared" si="100"/>
        <v>1.304</v>
      </c>
      <c r="T104" s="2">
        <f t="shared" si="101"/>
        <v>2.165</v>
      </c>
      <c r="U104" s="2">
        <f t="shared" si="102"/>
        <v>2.1659999999999999</v>
      </c>
      <c r="V104" s="2">
        <f t="shared" si="103"/>
        <v>1.407</v>
      </c>
      <c r="W104" s="2">
        <f t="shared" si="88"/>
        <v>204068</v>
      </c>
      <c r="X104" s="2">
        <f t="shared" si="104"/>
        <v>1.4810000000000001</v>
      </c>
      <c r="Y104" s="2">
        <f t="shared" si="105"/>
        <v>214801</v>
      </c>
      <c r="Z104" s="2">
        <f t="shared" si="106"/>
        <v>8.5220000000000002</v>
      </c>
      <c r="AA104" s="2">
        <f t="shared" si="107"/>
        <v>0.75900000000000001</v>
      </c>
      <c r="AB104" s="2">
        <f t="shared" si="108"/>
        <v>1235</v>
      </c>
      <c r="AC104" s="2">
        <f t="shared" si="109"/>
        <v>109</v>
      </c>
      <c r="AD104" s="2">
        <f t="shared" si="110"/>
        <v>1557</v>
      </c>
      <c r="AE104" s="2">
        <f t="shared" si="111"/>
        <v>431</v>
      </c>
      <c r="AF104" s="2">
        <f t="shared" si="112"/>
        <v>10.743</v>
      </c>
      <c r="AG104" s="2">
        <f t="shared" si="113"/>
        <v>2.98</v>
      </c>
      <c r="AH104" s="2">
        <f t="shared" si="114"/>
        <v>1307</v>
      </c>
      <c r="AI104" s="2">
        <f t="shared" si="115"/>
        <v>181</v>
      </c>
      <c r="AJ104" s="2">
        <f t="shared" si="116"/>
        <v>9.0180000000000007</v>
      </c>
      <c r="AK104" s="2">
        <f t="shared" si="117"/>
        <v>1.2549999999999999</v>
      </c>
    </row>
    <row r="105" spans="1:37" x14ac:dyDescent="0.25">
      <c r="A105" s="1">
        <v>2265</v>
      </c>
      <c r="B105" s="1">
        <f t="shared" si="89"/>
        <v>690</v>
      </c>
      <c r="C105" s="3">
        <v>1135</v>
      </c>
      <c r="D105" s="13">
        <f t="shared" si="90"/>
        <v>7.8259999999999996</v>
      </c>
      <c r="E105" s="1">
        <v>1.8</v>
      </c>
      <c r="F105" s="1">
        <v>1800</v>
      </c>
      <c r="G105" s="4">
        <v>222.43709999999999</v>
      </c>
      <c r="H105" s="4">
        <v>406.57639999999998</v>
      </c>
      <c r="I105" s="6">
        <v>0.42</v>
      </c>
      <c r="J105" s="5">
        <f t="shared" si="91"/>
        <v>1370</v>
      </c>
      <c r="K105" s="5">
        <f t="shared" si="92"/>
        <v>750</v>
      </c>
      <c r="L105" s="2">
        <f t="shared" si="93"/>
        <v>1765</v>
      </c>
      <c r="M105" s="2">
        <f t="shared" si="94"/>
        <v>12.183999999999999</v>
      </c>
      <c r="N105" s="8">
        <f t="shared" si="95"/>
        <v>630</v>
      </c>
      <c r="O105" s="9">
        <f t="shared" si="96"/>
        <v>4.3579999999999997</v>
      </c>
      <c r="P105" s="9">
        <f t="shared" si="97"/>
        <v>0.64300000000000002</v>
      </c>
      <c r="Q105" s="2">
        <f t="shared" si="98"/>
        <v>0.28599999999999998</v>
      </c>
      <c r="R105" s="2">
        <f t="shared" si="99"/>
        <v>1.0129999999999999</v>
      </c>
      <c r="S105" s="2">
        <f t="shared" si="100"/>
        <v>2.028</v>
      </c>
      <c r="T105" s="2">
        <f t="shared" si="101"/>
        <v>2.605</v>
      </c>
      <c r="U105" s="2">
        <f t="shared" si="102"/>
        <v>2.6040000000000001</v>
      </c>
      <c r="V105" s="2">
        <f t="shared" si="103"/>
        <v>1.6930000000000001</v>
      </c>
      <c r="W105" s="2">
        <f t="shared" si="88"/>
        <v>245549</v>
      </c>
      <c r="X105" s="2">
        <f t="shared" si="104"/>
        <v>1.8440000000000001</v>
      </c>
      <c r="Y105" s="2">
        <f t="shared" si="105"/>
        <v>267449</v>
      </c>
      <c r="Z105" s="2">
        <f t="shared" si="106"/>
        <v>9.5719999999999992</v>
      </c>
      <c r="AA105" s="2">
        <f t="shared" si="107"/>
        <v>1.746</v>
      </c>
      <c r="AB105" s="2">
        <f t="shared" si="108"/>
        <v>1387</v>
      </c>
      <c r="AC105" s="2">
        <f t="shared" si="109"/>
        <v>252</v>
      </c>
      <c r="AD105" s="2">
        <f t="shared" si="110"/>
        <v>1788</v>
      </c>
      <c r="AE105" s="2">
        <f t="shared" si="111"/>
        <v>653</v>
      </c>
      <c r="AF105" s="2">
        <f t="shared" si="112"/>
        <v>12.337</v>
      </c>
      <c r="AG105" s="2">
        <f t="shared" si="113"/>
        <v>4.5110000000000001</v>
      </c>
      <c r="AH105" s="2">
        <f t="shared" si="114"/>
        <v>1502</v>
      </c>
      <c r="AI105" s="2">
        <f t="shared" si="115"/>
        <v>367</v>
      </c>
      <c r="AJ105" s="2">
        <f t="shared" si="116"/>
        <v>10.363</v>
      </c>
      <c r="AK105" s="2">
        <f t="shared" si="117"/>
        <v>2.5369999999999999</v>
      </c>
    </row>
    <row r="106" spans="1:37" x14ac:dyDescent="0.25">
      <c r="A106" s="1">
        <v>2270</v>
      </c>
      <c r="B106" s="1">
        <f t="shared" si="89"/>
        <v>692</v>
      </c>
      <c r="C106" s="3">
        <v>1144</v>
      </c>
      <c r="D106" s="13">
        <f t="shared" si="90"/>
        <v>7.8879999999999999</v>
      </c>
      <c r="E106" s="1">
        <v>1.67</v>
      </c>
      <c r="F106" s="1">
        <v>1670</v>
      </c>
      <c r="G106" s="4">
        <v>230.9478</v>
      </c>
      <c r="H106" s="4">
        <v>403.67500000000001</v>
      </c>
      <c r="I106" s="6">
        <v>0.46</v>
      </c>
      <c r="J106" s="5">
        <f t="shared" si="91"/>
        <v>1320</v>
      </c>
      <c r="K106" s="5">
        <f t="shared" si="92"/>
        <v>755</v>
      </c>
      <c r="L106" s="2">
        <f t="shared" si="93"/>
        <v>1641</v>
      </c>
      <c r="M106" s="2">
        <f t="shared" si="94"/>
        <v>11.337</v>
      </c>
      <c r="N106" s="8">
        <f t="shared" si="95"/>
        <v>497</v>
      </c>
      <c r="O106" s="9">
        <f t="shared" si="96"/>
        <v>3.4489999999999998</v>
      </c>
      <c r="P106" s="9">
        <f t="shared" si="97"/>
        <v>0.69699999999999995</v>
      </c>
      <c r="Q106" s="2">
        <f t="shared" si="98"/>
        <v>0.25700000000000001</v>
      </c>
      <c r="R106" s="2">
        <f t="shared" si="99"/>
        <v>0.95199999999999996</v>
      </c>
      <c r="S106" s="2">
        <f t="shared" si="100"/>
        <v>1.641</v>
      </c>
      <c r="T106" s="2">
        <f t="shared" si="101"/>
        <v>2.3929999999999998</v>
      </c>
      <c r="U106" s="2">
        <f t="shared" si="102"/>
        <v>2.3919999999999999</v>
      </c>
      <c r="V106" s="2">
        <f t="shared" si="103"/>
        <v>1.5549999999999999</v>
      </c>
      <c r="W106" s="2">
        <f t="shared" si="88"/>
        <v>225534</v>
      </c>
      <c r="X106" s="2">
        <f t="shared" si="104"/>
        <v>1.665</v>
      </c>
      <c r="Y106" s="2">
        <f t="shared" si="105"/>
        <v>241488</v>
      </c>
      <c r="Z106" s="2">
        <f t="shared" si="106"/>
        <v>9.0809999999999995</v>
      </c>
      <c r="AA106" s="2">
        <f t="shared" si="107"/>
        <v>1.1930000000000001</v>
      </c>
      <c r="AB106" s="2">
        <f t="shared" si="108"/>
        <v>1316</v>
      </c>
      <c r="AC106" s="2">
        <f t="shared" si="109"/>
        <v>172</v>
      </c>
      <c r="AD106" s="2">
        <f t="shared" si="110"/>
        <v>1678</v>
      </c>
      <c r="AE106" s="2">
        <f t="shared" si="111"/>
        <v>534</v>
      </c>
      <c r="AF106" s="2">
        <f t="shared" si="112"/>
        <v>11.577999999999999</v>
      </c>
      <c r="AG106" s="2">
        <f t="shared" si="113"/>
        <v>3.69</v>
      </c>
      <c r="AH106" s="2">
        <f t="shared" si="114"/>
        <v>1409</v>
      </c>
      <c r="AI106" s="2">
        <f t="shared" si="115"/>
        <v>265</v>
      </c>
      <c r="AJ106" s="2">
        <f t="shared" si="116"/>
        <v>9.7230000000000008</v>
      </c>
      <c r="AK106" s="2">
        <f t="shared" si="117"/>
        <v>1.835</v>
      </c>
    </row>
    <row r="107" spans="1:37" x14ac:dyDescent="0.25">
      <c r="A107" s="1">
        <v>2275</v>
      </c>
      <c r="B107" s="1">
        <f t="shared" si="89"/>
        <v>693</v>
      </c>
      <c r="C107" s="3">
        <v>1154</v>
      </c>
      <c r="D107" s="13">
        <f t="shared" si="90"/>
        <v>7.9569999999999999</v>
      </c>
      <c r="E107" s="1">
        <v>1.73</v>
      </c>
      <c r="F107" s="1">
        <v>1730</v>
      </c>
      <c r="G107" s="4">
        <v>246.80850000000001</v>
      </c>
      <c r="H107" s="4">
        <v>413.53960000000001</v>
      </c>
      <c r="I107" s="6">
        <v>0.42</v>
      </c>
      <c r="J107" s="5">
        <f t="shared" si="91"/>
        <v>1235</v>
      </c>
      <c r="K107" s="5">
        <f t="shared" si="92"/>
        <v>737</v>
      </c>
      <c r="L107" s="2">
        <f t="shared" si="93"/>
        <v>1704</v>
      </c>
      <c r="M107" s="2">
        <f t="shared" si="94"/>
        <v>11.760999999999999</v>
      </c>
      <c r="N107" s="8">
        <f t="shared" si="95"/>
        <v>550</v>
      </c>
      <c r="O107" s="9">
        <f t="shared" si="96"/>
        <v>3.8039999999999998</v>
      </c>
      <c r="P107" s="9">
        <f t="shared" si="97"/>
        <v>0.67700000000000005</v>
      </c>
      <c r="Q107" s="2">
        <f t="shared" si="98"/>
        <v>0.223</v>
      </c>
      <c r="R107" s="2">
        <f t="shared" si="99"/>
        <v>0.94</v>
      </c>
      <c r="S107" s="2">
        <f t="shared" si="100"/>
        <v>1.3859999999999999</v>
      </c>
      <c r="T107" s="2">
        <f t="shared" si="101"/>
        <v>2.2999999999999998</v>
      </c>
      <c r="U107" s="2">
        <f t="shared" si="102"/>
        <v>2.3010000000000002</v>
      </c>
      <c r="V107" s="2">
        <f t="shared" si="103"/>
        <v>1.4950000000000001</v>
      </c>
      <c r="W107" s="2">
        <f t="shared" si="88"/>
        <v>216832</v>
      </c>
      <c r="X107" s="2">
        <f t="shared" si="104"/>
        <v>1.573</v>
      </c>
      <c r="Y107" s="2">
        <f t="shared" si="105"/>
        <v>228144</v>
      </c>
      <c r="Z107" s="2">
        <f t="shared" si="106"/>
        <v>9.0489999999999995</v>
      </c>
      <c r="AA107" s="2">
        <f t="shared" si="107"/>
        <v>1.0920000000000001</v>
      </c>
      <c r="AB107" s="2">
        <f t="shared" si="108"/>
        <v>1312</v>
      </c>
      <c r="AC107" s="2">
        <f t="shared" si="109"/>
        <v>158</v>
      </c>
      <c r="AD107" s="2">
        <f t="shared" si="110"/>
        <v>1654</v>
      </c>
      <c r="AE107" s="2">
        <f t="shared" si="111"/>
        <v>500</v>
      </c>
      <c r="AF107" s="2">
        <f t="shared" si="112"/>
        <v>11.409000000000001</v>
      </c>
      <c r="AG107" s="2">
        <f t="shared" si="113"/>
        <v>3.452</v>
      </c>
      <c r="AH107" s="2">
        <f t="shared" si="114"/>
        <v>1388</v>
      </c>
      <c r="AI107" s="2">
        <f t="shared" si="115"/>
        <v>234</v>
      </c>
      <c r="AJ107" s="2">
        <f t="shared" si="116"/>
        <v>9.5749999999999993</v>
      </c>
      <c r="AK107" s="2">
        <f t="shared" si="117"/>
        <v>1.6180000000000001</v>
      </c>
    </row>
    <row r="108" spans="1:37" x14ac:dyDescent="0.25">
      <c r="A108" s="1">
        <v>2280</v>
      </c>
      <c r="B108" s="1">
        <f t="shared" si="89"/>
        <v>695</v>
      </c>
      <c r="C108" s="3">
        <v>1163</v>
      </c>
      <c r="D108" s="13">
        <f t="shared" si="90"/>
        <v>8.0190000000000001</v>
      </c>
      <c r="E108" s="1">
        <v>1.56</v>
      </c>
      <c r="F108" s="1">
        <v>1560</v>
      </c>
      <c r="G108" s="4">
        <v>253.19149999999999</v>
      </c>
      <c r="H108" s="4">
        <v>403.48160000000001</v>
      </c>
      <c r="I108" s="6">
        <v>0.54</v>
      </c>
      <c r="J108" s="5">
        <f t="shared" si="91"/>
        <v>1204</v>
      </c>
      <c r="K108" s="5">
        <f t="shared" si="92"/>
        <v>755</v>
      </c>
      <c r="L108" s="2">
        <f t="shared" si="93"/>
        <v>1540</v>
      </c>
      <c r="M108" s="2">
        <f t="shared" si="94"/>
        <v>10.635999999999999</v>
      </c>
      <c r="N108" s="8">
        <f t="shared" si="95"/>
        <v>377</v>
      </c>
      <c r="O108" s="9">
        <f t="shared" si="96"/>
        <v>2.617</v>
      </c>
      <c r="P108" s="9">
        <f t="shared" si="97"/>
        <v>0.755</v>
      </c>
      <c r="Q108" s="2">
        <f t="shared" si="98"/>
        <v>0.17599999999999999</v>
      </c>
      <c r="R108" s="2">
        <f t="shared" si="99"/>
        <v>0.88900000000000001</v>
      </c>
      <c r="S108" s="2">
        <f t="shared" si="100"/>
        <v>1.0760000000000001</v>
      </c>
      <c r="T108" s="2">
        <f t="shared" si="101"/>
        <v>2.0910000000000002</v>
      </c>
      <c r="U108" s="2">
        <f t="shared" si="102"/>
        <v>2.0910000000000002</v>
      </c>
      <c r="V108" s="2">
        <f t="shared" si="103"/>
        <v>1.359</v>
      </c>
      <c r="W108" s="2">
        <f t="shared" si="88"/>
        <v>197107</v>
      </c>
      <c r="X108" s="2">
        <f t="shared" si="104"/>
        <v>1.4019999999999999</v>
      </c>
      <c r="Y108" s="2">
        <f t="shared" si="105"/>
        <v>203343</v>
      </c>
      <c r="Z108" s="2">
        <f t="shared" si="106"/>
        <v>8.5779999999999994</v>
      </c>
      <c r="AA108" s="2">
        <f t="shared" si="107"/>
        <v>0.55900000000000005</v>
      </c>
      <c r="AB108" s="2">
        <f t="shared" si="108"/>
        <v>1244</v>
      </c>
      <c r="AC108" s="2">
        <f t="shared" si="109"/>
        <v>81</v>
      </c>
      <c r="AD108" s="2">
        <f t="shared" si="110"/>
        <v>1549</v>
      </c>
      <c r="AE108" s="2">
        <f t="shared" si="111"/>
        <v>386</v>
      </c>
      <c r="AF108" s="2">
        <f t="shared" si="112"/>
        <v>10.682</v>
      </c>
      <c r="AG108" s="2">
        <f t="shared" si="113"/>
        <v>2.6629999999999998</v>
      </c>
      <c r="AH108" s="2">
        <f t="shared" si="114"/>
        <v>1297</v>
      </c>
      <c r="AI108" s="2">
        <f t="shared" si="115"/>
        <v>134</v>
      </c>
      <c r="AJ108" s="2">
        <f t="shared" si="116"/>
        <v>8.9480000000000004</v>
      </c>
      <c r="AK108" s="2">
        <f t="shared" si="117"/>
        <v>0.92900000000000005</v>
      </c>
    </row>
    <row r="109" spans="1:37" x14ac:dyDescent="0.25">
      <c r="A109" s="1">
        <v>2285</v>
      </c>
      <c r="B109" s="1">
        <f t="shared" si="89"/>
        <v>696</v>
      </c>
      <c r="C109" s="3">
        <v>1173</v>
      </c>
      <c r="D109" s="13">
        <f t="shared" si="90"/>
        <v>8.0879999999999992</v>
      </c>
      <c r="E109" s="1">
        <v>1.62</v>
      </c>
      <c r="F109" s="1">
        <v>1620</v>
      </c>
      <c r="G109" s="4">
        <v>253.77180000000001</v>
      </c>
      <c r="H109" s="4">
        <v>407.54349999999999</v>
      </c>
      <c r="I109" s="6">
        <v>0.5</v>
      </c>
      <c r="J109" s="5">
        <f t="shared" si="91"/>
        <v>1201</v>
      </c>
      <c r="K109" s="5">
        <f t="shared" si="92"/>
        <v>748</v>
      </c>
      <c r="L109" s="2">
        <f t="shared" si="93"/>
        <v>1603</v>
      </c>
      <c r="M109" s="2">
        <f t="shared" si="94"/>
        <v>11.061</v>
      </c>
      <c r="N109" s="8">
        <f t="shared" si="95"/>
        <v>430</v>
      </c>
      <c r="O109" s="9">
        <f t="shared" si="96"/>
        <v>2.9729999999999999</v>
      </c>
      <c r="P109" s="9">
        <f t="shared" si="97"/>
        <v>0.73199999999999998</v>
      </c>
      <c r="Q109" s="2">
        <f t="shared" si="98"/>
        <v>0.183</v>
      </c>
      <c r="R109" s="2">
        <f t="shared" si="99"/>
        <v>0.90600000000000003</v>
      </c>
      <c r="S109" s="2">
        <f t="shared" si="100"/>
        <v>1.1279999999999999</v>
      </c>
      <c r="T109" s="2">
        <f t="shared" si="101"/>
        <v>2.1440000000000001</v>
      </c>
      <c r="U109" s="2">
        <f t="shared" si="102"/>
        <v>2.145</v>
      </c>
      <c r="V109" s="2">
        <f t="shared" si="103"/>
        <v>1.3939999999999999</v>
      </c>
      <c r="W109" s="2">
        <f t="shared" si="88"/>
        <v>202183</v>
      </c>
      <c r="X109" s="2">
        <f t="shared" si="104"/>
        <v>1.4419999999999999</v>
      </c>
      <c r="Y109" s="2">
        <f t="shared" si="105"/>
        <v>209144</v>
      </c>
      <c r="Z109" s="2">
        <f t="shared" si="106"/>
        <v>8.7539999999999996</v>
      </c>
      <c r="AA109" s="2">
        <f t="shared" si="107"/>
        <v>0.66600000000000004</v>
      </c>
      <c r="AB109" s="2">
        <f t="shared" si="108"/>
        <v>1269</v>
      </c>
      <c r="AC109" s="2">
        <f t="shared" si="109"/>
        <v>96</v>
      </c>
      <c r="AD109" s="2">
        <f t="shared" si="110"/>
        <v>1583</v>
      </c>
      <c r="AE109" s="2">
        <f t="shared" si="111"/>
        <v>410</v>
      </c>
      <c r="AF109" s="2">
        <f t="shared" si="112"/>
        <v>10.917</v>
      </c>
      <c r="AG109" s="2">
        <f t="shared" si="113"/>
        <v>2.8290000000000002</v>
      </c>
      <c r="AH109" s="2">
        <f t="shared" si="114"/>
        <v>1327</v>
      </c>
      <c r="AI109" s="2">
        <f t="shared" si="115"/>
        <v>154</v>
      </c>
      <c r="AJ109" s="2">
        <f t="shared" si="116"/>
        <v>9.15</v>
      </c>
      <c r="AK109" s="2">
        <f t="shared" si="117"/>
        <v>1.0620000000000001</v>
      </c>
    </row>
    <row r="110" spans="1:37" x14ac:dyDescent="0.25">
      <c r="A110" s="1">
        <v>2290</v>
      </c>
      <c r="B110" s="1">
        <f t="shared" si="89"/>
        <v>698</v>
      </c>
      <c r="C110" s="3">
        <v>1182</v>
      </c>
      <c r="D110" s="13">
        <f t="shared" si="90"/>
        <v>8.15</v>
      </c>
      <c r="E110" s="1">
        <v>1.56</v>
      </c>
      <c r="F110" s="1">
        <v>1560</v>
      </c>
      <c r="G110" s="4">
        <v>249.32300000000001</v>
      </c>
      <c r="H110" s="4">
        <v>403.28820000000002</v>
      </c>
      <c r="I110" s="6">
        <v>0.54</v>
      </c>
      <c r="J110" s="5">
        <f t="shared" si="91"/>
        <v>1223</v>
      </c>
      <c r="K110" s="5">
        <f t="shared" si="92"/>
        <v>756</v>
      </c>
      <c r="L110" s="2">
        <f t="shared" si="93"/>
        <v>1547</v>
      </c>
      <c r="M110" s="2">
        <f t="shared" si="94"/>
        <v>10.682</v>
      </c>
      <c r="N110" s="8">
        <f t="shared" si="95"/>
        <v>365</v>
      </c>
      <c r="O110" s="9">
        <f t="shared" si="96"/>
        <v>2.532</v>
      </c>
      <c r="P110" s="9">
        <f t="shared" si="97"/>
        <v>0.76400000000000001</v>
      </c>
      <c r="Q110" s="2">
        <f t="shared" si="98"/>
        <v>0.191</v>
      </c>
      <c r="R110" s="2">
        <f t="shared" si="99"/>
        <v>0.89200000000000002</v>
      </c>
      <c r="S110" s="2">
        <f t="shared" si="100"/>
        <v>1.145</v>
      </c>
      <c r="T110" s="2">
        <f t="shared" si="101"/>
        <v>2.1240000000000001</v>
      </c>
      <c r="U110" s="2">
        <f t="shared" si="102"/>
        <v>2.1230000000000002</v>
      </c>
      <c r="V110" s="2">
        <f t="shared" si="103"/>
        <v>1.381</v>
      </c>
      <c r="W110" s="2">
        <f t="shared" si="88"/>
        <v>200297</v>
      </c>
      <c r="X110" s="2">
        <f t="shared" si="104"/>
        <v>1.4330000000000001</v>
      </c>
      <c r="Y110" s="2">
        <f t="shared" si="105"/>
        <v>207839</v>
      </c>
      <c r="Z110" s="2">
        <f t="shared" si="106"/>
        <v>8.7479999999999993</v>
      </c>
      <c r="AA110" s="2">
        <f t="shared" si="107"/>
        <v>0.59799999999999998</v>
      </c>
      <c r="AB110" s="2">
        <f t="shared" si="108"/>
        <v>1268</v>
      </c>
      <c r="AC110" s="2">
        <f t="shared" si="109"/>
        <v>86</v>
      </c>
      <c r="AD110" s="2">
        <f t="shared" si="110"/>
        <v>1580</v>
      </c>
      <c r="AE110" s="2">
        <f t="shared" si="111"/>
        <v>398</v>
      </c>
      <c r="AF110" s="2">
        <f t="shared" si="112"/>
        <v>10.898</v>
      </c>
      <c r="AG110" s="2">
        <f t="shared" si="113"/>
        <v>2.7480000000000002</v>
      </c>
      <c r="AH110" s="2">
        <f t="shared" si="114"/>
        <v>1328</v>
      </c>
      <c r="AI110" s="2">
        <f t="shared" si="115"/>
        <v>146</v>
      </c>
      <c r="AJ110" s="2">
        <f t="shared" si="116"/>
        <v>9.1579999999999995</v>
      </c>
      <c r="AK110" s="2">
        <f t="shared" si="117"/>
        <v>1.008</v>
      </c>
    </row>
    <row r="111" spans="1:37" x14ac:dyDescent="0.25">
      <c r="A111" s="1">
        <v>2295</v>
      </c>
      <c r="B111" s="1">
        <f t="shared" si="89"/>
        <v>700</v>
      </c>
      <c r="C111" s="3">
        <v>1193</v>
      </c>
      <c r="D111" s="13">
        <f t="shared" si="90"/>
        <v>8.2249999999999996</v>
      </c>
      <c r="E111" s="1">
        <v>1.55</v>
      </c>
      <c r="F111" s="1">
        <v>1550</v>
      </c>
      <c r="G111" s="4">
        <v>256.86649999999997</v>
      </c>
      <c r="H111" s="4">
        <v>405.60930000000002</v>
      </c>
      <c r="I111" s="6">
        <v>0.55000000000000004</v>
      </c>
      <c r="J111" s="5">
        <f t="shared" si="91"/>
        <v>1187</v>
      </c>
      <c r="K111" s="5">
        <f t="shared" si="92"/>
        <v>751</v>
      </c>
      <c r="L111" s="2">
        <f t="shared" si="93"/>
        <v>1540</v>
      </c>
      <c r="M111" s="2">
        <f t="shared" si="94"/>
        <v>10.644</v>
      </c>
      <c r="N111" s="8">
        <f t="shared" si="95"/>
        <v>347</v>
      </c>
      <c r="O111" s="9">
        <f t="shared" si="96"/>
        <v>2.419</v>
      </c>
      <c r="P111" s="9">
        <f t="shared" si="97"/>
        <v>0.77500000000000002</v>
      </c>
      <c r="Q111" s="2">
        <f t="shared" si="98"/>
        <v>0.16600000000000001</v>
      </c>
      <c r="R111" s="2">
        <f t="shared" si="99"/>
        <v>0.874</v>
      </c>
      <c r="S111" s="2">
        <f t="shared" si="100"/>
        <v>1.018</v>
      </c>
      <c r="T111" s="2">
        <f t="shared" si="101"/>
        <v>2.0390000000000001</v>
      </c>
      <c r="U111" s="2">
        <f t="shared" si="102"/>
        <v>2.04</v>
      </c>
      <c r="V111" s="2">
        <f t="shared" si="103"/>
        <v>1.325</v>
      </c>
      <c r="W111" s="2">
        <f t="shared" si="88"/>
        <v>192175</v>
      </c>
      <c r="X111" s="2">
        <f t="shared" si="104"/>
        <v>1.363</v>
      </c>
      <c r="Y111" s="2">
        <f t="shared" si="105"/>
        <v>197686</v>
      </c>
      <c r="Z111" s="2">
        <f t="shared" si="106"/>
        <v>8.7059999999999995</v>
      </c>
      <c r="AA111" s="2">
        <f t="shared" si="107"/>
        <v>0.48099999999999998</v>
      </c>
      <c r="AB111" s="2">
        <f t="shared" si="108"/>
        <v>1262</v>
      </c>
      <c r="AC111" s="2">
        <f t="shared" si="109"/>
        <v>69</v>
      </c>
      <c r="AD111" s="2">
        <f t="shared" si="110"/>
        <v>1558</v>
      </c>
      <c r="AE111" s="2">
        <f t="shared" si="111"/>
        <v>365</v>
      </c>
      <c r="AF111" s="2">
        <f t="shared" si="112"/>
        <v>10.75</v>
      </c>
      <c r="AG111" s="2">
        <f t="shared" si="113"/>
        <v>2.5249999999999999</v>
      </c>
      <c r="AH111" s="2">
        <f t="shared" si="114"/>
        <v>1311</v>
      </c>
      <c r="AI111" s="2">
        <f t="shared" si="115"/>
        <v>118</v>
      </c>
      <c r="AJ111" s="2">
        <f t="shared" si="116"/>
        <v>9.0459999999999994</v>
      </c>
      <c r="AK111" s="2">
        <f t="shared" si="117"/>
        <v>0.82099999999999995</v>
      </c>
    </row>
    <row r="112" spans="1:37" x14ac:dyDescent="0.25">
      <c r="A112" s="1">
        <v>2300</v>
      </c>
      <c r="B112" s="1">
        <f t="shared" si="89"/>
        <v>701</v>
      </c>
      <c r="C112" s="3">
        <v>1203</v>
      </c>
      <c r="D112" s="13">
        <f t="shared" si="90"/>
        <v>8.2940000000000005</v>
      </c>
      <c r="E112" s="1">
        <v>1.6</v>
      </c>
      <c r="F112" s="1">
        <v>1600</v>
      </c>
      <c r="G112" s="4">
        <v>233.84909999999999</v>
      </c>
      <c r="H112" s="4">
        <v>421.08319999999998</v>
      </c>
      <c r="I112" s="6">
        <v>0.51</v>
      </c>
      <c r="J112" s="5">
        <f t="shared" si="91"/>
        <v>1303</v>
      </c>
      <c r="K112" s="5">
        <f t="shared" si="92"/>
        <v>724</v>
      </c>
      <c r="L112" s="2">
        <f t="shared" si="93"/>
        <v>1593</v>
      </c>
      <c r="M112" s="2">
        <f t="shared" si="94"/>
        <v>11.003</v>
      </c>
      <c r="N112" s="8">
        <f t="shared" si="95"/>
        <v>390</v>
      </c>
      <c r="O112" s="9">
        <f t="shared" si="96"/>
        <v>2.7090000000000001</v>
      </c>
      <c r="P112" s="9">
        <f t="shared" si="97"/>
        <v>0.755</v>
      </c>
      <c r="Q112" s="2">
        <f t="shared" si="98"/>
        <v>0.27700000000000002</v>
      </c>
      <c r="R112" s="2">
        <f t="shared" si="99"/>
        <v>0.83899999999999997</v>
      </c>
      <c r="S112" s="2">
        <f t="shared" si="100"/>
        <v>1.5980000000000001</v>
      </c>
      <c r="T112" s="2">
        <f t="shared" si="101"/>
        <v>2.1419999999999999</v>
      </c>
      <c r="U112" s="2">
        <f t="shared" si="102"/>
        <v>2.14</v>
      </c>
      <c r="V112" s="2">
        <f t="shared" si="103"/>
        <v>1.3919999999999999</v>
      </c>
      <c r="W112" s="2">
        <f t="shared" si="88"/>
        <v>201893</v>
      </c>
      <c r="X112" s="2">
        <f t="shared" si="104"/>
        <v>1.508</v>
      </c>
      <c r="Y112" s="2">
        <f t="shared" si="105"/>
        <v>218717</v>
      </c>
      <c r="Z112" s="2">
        <f t="shared" si="106"/>
        <v>9.3320000000000007</v>
      </c>
      <c r="AA112" s="2">
        <f t="shared" si="107"/>
        <v>1.038</v>
      </c>
      <c r="AB112" s="2">
        <f t="shared" si="108"/>
        <v>1352</v>
      </c>
      <c r="AC112" s="2">
        <f t="shared" si="109"/>
        <v>149</v>
      </c>
      <c r="AD112" s="2">
        <f t="shared" si="110"/>
        <v>1680</v>
      </c>
      <c r="AE112" s="2">
        <f t="shared" si="111"/>
        <v>477</v>
      </c>
      <c r="AF112" s="2">
        <f t="shared" si="112"/>
        <v>11.593</v>
      </c>
      <c r="AG112" s="2">
        <f t="shared" si="113"/>
        <v>3.2989999999999999</v>
      </c>
      <c r="AH112" s="2">
        <f t="shared" si="114"/>
        <v>1443</v>
      </c>
      <c r="AI112" s="2">
        <f t="shared" si="115"/>
        <v>240</v>
      </c>
      <c r="AJ112" s="2">
        <f t="shared" si="116"/>
        <v>9.9580000000000002</v>
      </c>
      <c r="AK112" s="2">
        <f t="shared" si="117"/>
        <v>1.6639999999999999</v>
      </c>
    </row>
    <row r="113" spans="1:37" x14ac:dyDescent="0.25">
      <c r="A113" s="1">
        <v>2305</v>
      </c>
      <c r="B113" s="1">
        <f t="shared" si="89"/>
        <v>703</v>
      </c>
      <c r="C113" s="3">
        <v>1214</v>
      </c>
      <c r="D113" s="13">
        <f t="shared" si="90"/>
        <v>8.3699999999999992</v>
      </c>
      <c r="E113" s="1">
        <v>1.58</v>
      </c>
      <c r="F113" s="1">
        <v>1580</v>
      </c>
      <c r="G113" s="4">
        <v>229.98070000000001</v>
      </c>
      <c r="H113" s="4">
        <v>408.89749999999998</v>
      </c>
      <c r="I113" s="6">
        <v>0.52</v>
      </c>
      <c r="J113" s="5">
        <f t="shared" si="91"/>
        <v>1325</v>
      </c>
      <c r="K113" s="5">
        <f t="shared" si="92"/>
        <v>745</v>
      </c>
      <c r="L113" s="2">
        <f t="shared" si="93"/>
        <v>1577</v>
      </c>
      <c r="M113" s="2">
        <f t="shared" si="94"/>
        <v>10.896000000000001</v>
      </c>
      <c r="N113" s="8">
        <f t="shared" si="95"/>
        <v>363</v>
      </c>
      <c r="O113" s="9">
        <f t="shared" si="96"/>
        <v>2.5259999999999998</v>
      </c>
      <c r="P113" s="9">
        <f t="shared" si="97"/>
        <v>0.77</v>
      </c>
      <c r="Q113" s="2">
        <f t="shared" si="98"/>
        <v>0.26900000000000002</v>
      </c>
      <c r="R113" s="2">
        <f t="shared" si="99"/>
        <v>0.877</v>
      </c>
      <c r="S113" s="2">
        <f t="shared" si="100"/>
        <v>1.605</v>
      </c>
      <c r="T113" s="2">
        <f t="shared" si="101"/>
        <v>2.226</v>
      </c>
      <c r="U113" s="2">
        <f t="shared" si="102"/>
        <v>2.2250000000000001</v>
      </c>
      <c r="V113" s="2">
        <f t="shared" si="103"/>
        <v>1.4470000000000001</v>
      </c>
      <c r="W113" s="2">
        <f t="shared" si="88"/>
        <v>209870</v>
      </c>
      <c r="X113" s="2">
        <f t="shared" si="104"/>
        <v>1.56</v>
      </c>
      <c r="Y113" s="2">
        <f t="shared" si="105"/>
        <v>226259</v>
      </c>
      <c r="Z113" s="2">
        <f t="shared" si="106"/>
        <v>9.3000000000000007</v>
      </c>
      <c r="AA113" s="2">
        <f t="shared" si="107"/>
        <v>0.93</v>
      </c>
      <c r="AB113" s="2">
        <f t="shared" si="108"/>
        <v>1348</v>
      </c>
      <c r="AC113" s="2">
        <f t="shared" si="109"/>
        <v>134</v>
      </c>
      <c r="AD113" s="2">
        <f t="shared" si="110"/>
        <v>1687</v>
      </c>
      <c r="AE113" s="2">
        <f t="shared" si="111"/>
        <v>473</v>
      </c>
      <c r="AF113" s="2">
        <f t="shared" si="112"/>
        <v>11.638999999999999</v>
      </c>
      <c r="AG113" s="2">
        <f t="shared" si="113"/>
        <v>3.2690000000000001</v>
      </c>
      <c r="AH113" s="2">
        <f t="shared" si="114"/>
        <v>1439</v>
      </c>
      <c r="AI113" s="2">
        <f t="shared" si="115"/>
        <v>225</v>
      </c>
      <c r="AJ113" s="2">
        <f t="shared" si="116"/>
        <v>9.9290000000000003</v>
      </c>
      <c r="AK113" s="2">
        <f t="shared" si="117"/>
        <v>1.5589999999999999</v>
      </c>
    </row>
    <row r="114" spans="1:37" x14ac:dyDescent="0.25">
      <c r="A114" s="1">
        <v>2310</v>
      </c>
      <c r="B114" s="1">
        <f t="shared" si="89"/>
        <v>704</v>
      </c>
      <c r="C114" s="3">
        <v>1224</v>
      </c>
      <c r="D114" s="13">
        <f t="shared" si="90"/>
        <v>8.4390000000000001</v>
      </c>
      <c r="E114" s="1">
        <v>1.67</v>
      </c>
      <c r="F114" s="1">
        <v>1670</v>
      </c>
      <c r="G114" s="4">
        <v>240.03870000000001</v>
      </c>
      <c r="H114" s="4">
        <v>405.80270000000002</v>
      </c>
      <c r="I114" s="6">
        <v>0.46</v>
      </c>
      <c r="J114" s="5">
        <f t="shared" si="91"/>
        <v>1270</v>
      </c>
      <c r="K114" s="5">
        <f t="shared" si="92"/>
        <v>751</v>
      </c>
      <c r="L114" s="2">
        <f t="shared" si="93"/>
        <v>1670</v>
      </c>
      <c r="M114" s="2">
        <f t="shared" si="94"/>
        <v>11.532999999999999</v>
      </c>
      <c r="N114" s="8">
        <f t="shared" si="95"/>
        <v>446</v>
      </c>
      <c r="O114" s="9">
        <f t="shared" si="96"/>
        <v>3.0939999999999999</v>
      </c>
      <c r="P114" s="9">
        <f t="shared" si="97"/>
        <v>0.73299999999999998</v>
      </c>
      <c r="Q114" s="2">
        <f t="shared" si="98"/>
        <v>0.23100000000000001</v>
      </c>
      <c r="R114" s="2">
        <f t="shared" si="99"/>
        <v>0.94199999999999995</v>
      </c>
      <c r="S114" s="2">
        <f t="shared" si="100"/>
        <v>1.4379999999999999</v>
      </c>
      <c r="T114" s="2">
        <f t="shared" si="101"/>
        <v>2.3199999999999998</v>
      </c>
      <c r="U114" s="2">
        <f t="shared" si="102"/>
        <v>2.3199999999999998</v>
      </c>
      <c r="V114" s="2">
        <f t="shared" si="103"/>
        <v>1.508</v>
      </c>
      <c r="W114" s="2">
        <f t="shared" si="88"/>
        <v>218717</v>
      </c>
      <c r="X114" s="2">
        <f t="shared" si="104"/>
        <v>1.593</v>
      </c>
      <c r="Y114" s="2">
        <f t="shared" si="105"/>
        <v>231045</v>
      </c>
      <c r="Z114" s="2">
        <f t="shared" si="106"/>
        <v>9.3680000000000003</v>
      </c>
      <c r="AA114" s="2">
        <f t="shared" si="107"/>
        <v>0.92900000000000005</v>
      </c>
      <c r="AB114" s="2">
        <f t="shared" si="108"/>
        <v>1358</v>
      </c>
      <c r="AC114" s="2">
        <f t="shared" si="109"/>
        <v>134</v>
      </c>
      <c r="AD114" s="2">
        <f t="shared" si="110"/>
        <v>1705</v>
      </c>
      <c r="AE114" s="2">
        <f t="shared" si="111"/>
        <v>481</v>
      </c>
      <c r="AF114" s="2">
        <f t="shared" si="112"/>
        <v>11.757999999999999</v>
      </c>
      <c r="AG114" s="2">
        <f t="shared" si="113"/>
        <v>3.319</v>
      </c>
      <c r="AH114" s="2">
        <f t="shared" si="114"/>
        <v>1438</v>
      </c>
      <c r="AI114" s="2">
        <f t="shared" si="115"/>
        <v>214</v>
      </c>
      <c r="AJ114" s="2">
        <f t="shared" si="116"/>
        <v>9.92</v>
      </c>
      <c r="AK114" s="2">
        <f t="shared" si="117"/>
        <v>1.4810000000000001</v>
      </c>
    </row>
    <row r="115" spans="1:37" x14ac:dyDescent="0.25">
      <c r="A115" s="1">
        <v>2315</v>
      </c>
      <c r="B115" s="1">
        <f t="shared" si="89"/>
        <v>706</v>
      </c>
      <c r="C115" s="3">
        <v>1235</v>
      </c>
      <c r="D115" s="13">
        <f t="shared" si="90"/>
        <v>8.5150000000000006</v>
      </c>
      <c r="E115" s="1">
        <v>1.68</v>
      </c>
      <c r="F115" s="1">
        <v>1680</v>
      </c>
      <c r="G115" s="4">
        <v>235.5899</v>
      </c>
      <c r="H115" s="4">
        <v>409.09089999999998</v>
      </c>
      <c r="I115" s="6">
        <v>0.45</v>
      </c>
      <c r="J115" s="5">
        <f t="shared" si="91"/>
        <v>1294</v>
      </c>
      <c r="K115" s="5">
        <f t="shared" si="92"/>
        <v>745</v>
      </c>
      <c r="L115" s="2">
        <f t="shared" si="93"/>
        <v>1684</v>
      </c>
      <c r="M115" s="2">
        <f t="shared" si="94"/>
        <v>11.635</v>
      </c>
      <c r="N115" s="8">
        <f t="shared" si="95"/>
        <v>449</v>
      </c>
      <c r="O115" s="9">
        <f t="shared" si="96"/>
        <v>3.12</v>
      </c>
      <c r="P115" s="9">
        <f t="shared" si="97"/>
        <v>0.73299999999999998</v>
      </c>
      <c r="Q115" s="2">
        <f t="shared" si="98"/>
        <v>0.252</v>
      </c>
      <c r="R115" s="2">
        <f t="shared" si="99"/>
        <v>0.93200000000000005</v>
      </c>
      <c r="S115" s="2">
        <f t="shared" si="100"/>
        <v>1.57</v>
      </c>
      <c r="T115" s="2">
        <f t="shared" si="101"/>
        <v>2.3340000000000001</v>
      </c>
      <c r="U115" s="2">
        <f t="shared" si="102"/>
        <v>2.335</v>
      </c>
      <c r="V115" s="2">
        <f t="shared" si="103"/>
        <v>1.5169999999999999</v>
      </c>
      <c r="W115" s="2">
        <f t="shared" si="88"/>
        <v>220023</v>
      </c>
      <c r="X115" s="2">
        <f t="shared" si="104"/>
        <v>1.62</v>
      </c>
      <c r="Y115" s="2">
        <f t="shared" si="105"/>
        <v>234961</v>
      </c>
      <c r="Z115" s="2">
        <f t="shared" si="106"/>
        <v>9.5660000000000007</v>
      </c>
      <c r="AA115" s="2">
        <f t="shared" si="107"/>
        <v>1.0509999999999999</v>
      </c>
      <c r="AB115" s="2">
        <f t="shared" si="108"/>
        <v>1386</v>
      </c>
      <c r="AC115" s="2">
        <f t="shared" si="109"/>
        <v>151</v>
      </c>
      <c r="AD115" s="2">
        <f t="shared" si="110"/>
        <v>1739</v>
      </c>
      <c r="AE115" s="2">
        <f t="shared" si="111"/>
        <v>504</v>
      </c>
      <c r="AF115" s="2">
        <f t="shared" si="112"/>
        <v>11.996</v>
      </c>
      <c r="AG115" s="2">
        <f t="shared" si="113"/>
        <v>3.4809999999999999</v>
      </c>
      <c r="AH115" s="2">
        <f t="shared" si="114"/>
        <v>1475</v>
      </c>
      <c r="AI115" s="2">
        <f t="shared" si="115"/>
        <v>240</v>
      </c>
      <c r="AJ115" s="2">
        <f t="shared" si="116"/>
        <v>10.178000000000001</v>
      </c>
      <c r="AK115" s="2">
        <f t="shared" si="117"/>
        <v>1.663</v>
      </c>
    </row>
    <row r="116" spans="1:37" x14ac:dyDescent="0.25">
      <c r="A116" s="1">
        <v>2320</v>
      </c>
      <c r="B116" s="1">
        <f t="shared" si="89"/>
        <v>707</v>
      </c>
      <c r="C116" s="3">
        <v>1245</v>
      </c>
      <c r="D116" s="13">
        <f t="shared" si="90"/>
        <v>8.5839999999999996</v>
      </c>
      <c r="E116" s="1">
        <v>1.65</v>
      </c>
      <c r="F116" s="1">
        <v>1650</v>
      </c>
      <c r="G116" s="4">
        <v>214.7002</v>
      </c>
      <c r="H116" s="4">
        <v>411.79880000000003</v>
      </c>
      <c r="I116" s="6">
        <v>0.47</v>
      </c>
      <c r="J116" s="5">
        <f t="shared" si="91"/>
        <v>1420</v>
      </c>
      <c r="K116" s="5">
        <f t="shared" si="92"/>
        <v>740</v>
      </c>
      <c r="L116" s="2">
        <f t="shared" si="93"/>
        <v>1658</v>
      </c>
      <c r="M116" s="2">
        <f t="shared" si="94"/>
        <v>11.444000000000001</v>
      </c>
      <c r="N116" s="8">
        <f t="shared" si="95"/>
        <v>413</v>
      </c>
      <c r="O116" s="9">
        <f t="shared" si="96"/>
        <v>2.86</v>
      </c>
      <c r="P116" s="9">
        <f t="shared" si="97"/>
        <v>0.751</v>
      </c>
      <c r="Q116" s="2">
        <f t="shared" si="98"/>
        <v>0.314</v>
      </c>
      <c r="R116" s="2">
        <f t="shared" si="99"/>
        <v>0.90400000000000003</v>
      </c>
      <c r="S116" s="2">
        <f t="shared" si="100"/>
        <v>2.1219999999999999</v>
      </c>
      <c r="T116" s="2">
        <f t="shared" si="101"/>
        <v>2.375</v>
      </c>
      <c r="U116" s="2">
        <f t="shared" si="102"/>
        <v>2.371</v>
      </c>
      <c r="V116" s="2">
        <f t="shared" si="103"/>
        <v>1.544</v>
      </c>
      <c r="W116" s="2">
        <f t="shared" si="88"/>
        <v>223939</v>
      </c>
      <c r="X116" s="2">
        <f t="shared" si="104"/>
        <v>1.7130000000000001</v>
      </c>
      <c r="Y116" s="2">
        <f t="shared" si="105"/>
        <v>248450</v>
      </c>
      <c r="Z116" s="2">
        <f t="shared" si="106"/>
        <v>9.8930000000000007</v>
      </c>
      <c r="AA116" s="2">
        <f t="shared" si="107"/>
        <v>1.3089999999999999</v>
      </c>
      <c r="AB116" s="2">
        <f t="shared" si="108"/>
        <v>1434</v>
      </c>
      <c r="AC116" s="2">
        <f t="shared" si="109"/>
        <v>189</v>
      </c>
      <c r="AD116" s="2">
        <f t="shared" si="110"/>
        <v>1807</v>
      </c>
      <c r="AE116" s="2">
        <f t="shared" si="111"/>
        <v>562</v>
      </c>
      <c r="AF116" s="2">
        <f t="shared" si="112"/>
        <v>12.462</v>
      </c>
      <c r="AG116" s="2">
        <f t="shared" si="113"/>
        <v>3.8780000000000001</v>
      </c>
      <c r="AH116" s="2">
        <f t="shared" si="114"/>
        <v>1551</v>
      </c>
      <c r="AI116" s="2">
        <f t="shared" si="115"/>
        <v>306</v>
      </c>
      <c r="AJ116" s="2">
        <f t="shared" si="116"/>
        <v>10.7</v>
      </c>
      <c r="AK116" s="2">
        <f t="shared" si="117"/>
        <v>2.1160000000000001</v>
      </c>
    </row>
    <row r="117" spans="1:37" x14ac:dyDescent="0.25">
      <c r="A117" s="1">
        <v>2325</v>
      </c>
      <c r="B117" s="1">
        <f t="shared" si="89"/>
        <v>709</v>
      </c>
      <c r="C117" s="3">
        <v>1256</v>
      </c>
      <c r="D117" s="13">
        <f t="shared" si="90"/>
        <v>8.66</v>
      </c>
      <c r="E117" s="1">
        <v>1.57</v>
      </c>
      <c r="F117" s="1">
        <v>1570</v>
      </c>
      <c r="G117" s="4">
        <v>236.75049999999999</v>
      </c>
      <c r="H117" s="4">
        <v>373.50099999999998</v>
      </c>
      <c r="I117" s="6">
        <v>0.53</v>
      </c>
      <c r="J117" s="5">
        <f t="shared" si="91"/>
        <v>1287</v>
      </c>
      <c r="K117" s="5">
        <f t="shared" si="92"/>
        <v>816</v>
      </c>
      <c r="L117" s="2">
        <f t="shared" si="93"/>
        <v>1581</v>
      </c>
      <c r="M117" s="2">
        <f t="shared" si="94"/>
        <v>10.92</v>
      </c>
      <c r="N117" s="8">
        <f t="shared" si="95"/>
        <v>325</v>
      </c>
      <c r="O117" s="9">
        <f t="shared" si="96"/>
        <v>2.2599999999999998</v>
      </c>
      <c r="P117" s="9">
        <f t="shared" si="97"/>
        <v>0.79400000000000004</v>
      </c>
      <c r="Q117" s="2">
        <f t="shared" si="98"/>
        <v>0.16400000000000001</v>
      </c>
      <c r="R117" s="2">
        <f t="shared" si="99"/>
        <v>1.0449999999999999</v>
      </c>
      <c r="S117" s="2">
        <f t="shared" si="100"/>
        <v>1.2070000000000001</v>
      </c>
      <c r="T117" s="2">
        <f t="shared" si="101"/>
        <v>2.4329999999999998</v>
      </c>
      <c r="U117" s="2">
        <f t="shared" si="102"/>
        <v>2.4329999999999998</v>
      </c>
      <c r="V117" s="2">
        <f t="shared" si="103"/>
        <v>1.581</v>
      </c>
      <c r="W117" s="2">
        <f t="shared" si="88"/>
        <v>229305</v>
      </c>
      <c r="X117" s="2">
        <f t="shared" si="104"/>
        <v>1.625</v>
      </c>
      <c r="Y117" s="2">
        <f t="shared" si="105"/>
        <v>235686</v>
      </c>
      <c r="Z117" s="2">
        <f t="shared" si="106"/>
        <v>9.1029999999999998</v>
      </c>
      <c r="AA117" s="2">
        <f t="shared" si="107"/>
        <v>0.443</v>
      </c>
      <c r="AB117" s="2">
        <f t="shared" si="108"/>
        <v>1320</v>
      </c>
      <c r="AC117" s="2">
        <f t="shared" si="109"/>
        <v>64</v>
      </c>
      <c r="AD117" s="2">
        <f t="shared" si="110"/>
        <v>1673</v>
      </c>
      <c r="AE117" s="2">
        <f t="shared" si="111"/>
        <v>417</v>
      </c>
      <c r="AF117" s="2">
        <f t="shared" si="112"/>
        <v>11.54</v>
      </c>
      <c r="AG117" s="2">
        <f t="shared" si="113"/>
        <v>2.88</v>
      </c>
      <c r="AH117" s="2">
        <f t="shared" si="114"/>
        <v>1378</v>
      </c>
      <c r="AI117" s="2">
        <f t="shared" si="115"/>
        <v>122</v>
      </c>
      <c r="AJ117" s="2">
        <f t="shared" si="116"/>
        <v>9.5030000000000001</v>
      </c>
      <c r="AK117" s="2">
        <f t="shared" si="117"/>
        <v>0.84299999999999997</v>
      </c>
    </row>
    <row r="118" spans="1:37" x14ac:dyDescent="0.25">
      <c r="A118" s="1">
        <v>2330</v>
      </c>
      <c r="B118" s="1">
        <f t="shared" si="89"/>
        <v>710</v>
      </c>
      <c r="C118" s="3">
        <v>1267</v>
      </c>
      <c r="D118" s="13">
        <f t="shared" si="90"/>
        <v>8.7360000000000007</v>
      </c>
      <c r="E118" s="1">
        <v>1.65</v>
      </c>
      <c r="F118" s="1">
        <v>1650</v>
      </c>
      <c r="G118" s="4">
        <v>243.1335</v>
      </c>
      <c r="H118" s="4">
        <v>376.5958</v>
      </c>
      <c r="I118" s="6">
        <v>0.47</v>
      </c>
      <c r="J118" s="5">
        <f t="shared" si="91"/>
        <v>1254</v>
      </c>
      <c r="K118" s="5">
        <f t="shared" si="92"/>
        <v>809</v>
      </c>
      <c r="L118" s="2">
        <f t="shared" si="93"/>
        <v>1665</v>
      </c>
      <c r="M118" s="2">
        <f t="shared" si="94"/>
        <v>11.492000000000001</v>
      </c>
      <c r="N118" s="8">
        <f t="shared" si="95"/>
        <v>398</v>
      </c>
      <c r="O118" s="9">
        <f t="shared" si="96"/>
        <v>2.7559999999999998</v>
      </c>
      <c r="P118" s="9">
        <f t="shared" si="97"/>
        <v>0.76100000000000001</v>
      </c>
      <c r="Q118" s="2">
        <f t="shared" si="98"/>
        <v>0.14399999999999999</v>
      </c>
      <c r="R118" s="2">
        <f t="shared" si="99"/>
        <v>1.08</v>
      </c>
      <c r="S118" s="2">
        <f t="shared" si="100"/>
        <v>1.155</v>
      </c>
      <c r="T118" s="2">
        <f t="shared" si="101"/>
        <v>2.4700000000000002</v>
      </c>
      <c r="U118" s="2">
        <f t="shared" si="102"/>
        <v>2.4689999999999999</v>
      </c>
      <c r="V118" s="2">
        <f t="shared" si="103"/>
        <v>1.6060000000000001</v>
      </c>
      <c r="W118" s="2">
        <f t="shared" si="88"/>
        <v>232931</v>
      </c>
      <c r="X118" s="2">
        <f t="shared" si="104"/>
        <v>1.64</v>
      </c>
      <c r="Y118" s="2">
        <f t="shared" si="105"/>
        <v>237862</v>
      </c>
      <c r="Z118" s="2">
        <f t="shared" si="106"/>
        <v>9.1999999999999993</v>
      </c>
      <c r="AA118" s="2">
        <f t="shared" si="107"/>
        <v>0.46400000000000002</v>
      </c>
      <c r="AB118" s="2">
        <f t="shared" si="108"/>
        <v>1334</v>
      </c>
      <c r="AC118" s="2">
        <f t="shared" si="109"/>
        <v>67</v>
      </c>
      <c r="AD118" s="2">
        <f t="shared" si="110"/>
        <v>1691</v>
      </c>
      <c r="AE118" s="2">
        <f t="shared" si="111"/>
        <v>424</v>
      </c>
      <c r="AF118" s="2">
        <f t="shared" si="112"/>
        <v>11.66</v>
      </c>
      <c r="AG118" s="2">
        <f t="shared" si="113"/>
        <v>2.9239999999999999</v>
      </c>
      <c r="AH118" s="2">
        <f t="shared" si="114"/>
        <v>1385</v>
      </c>
      <c r="AI118" s="2">
        <f t="shared" si="115"/>
        <v>118</v>
      </c>
      <c r="AJ118" s="2">
        <f t="shared" si="116"/>
        <v>9.5540000000000003</v>
      </c>
      <c r="AK118" s="2">
        <f t="shared" si="117"/>
        <v>0.81799999999999995</v>
      </c>
    </row>
    <row r="119" spans="1:37" x14ac:dyDescent="0.25">
      <c r="A119" s="1">
        <v>2335</v>
      </c>
      <c r="B119" s="1">
        <f t="shared" si="89"/>
        <v>712</v>
      </c>
      <c r="C119" s="3">
        <v>1277</v>
      </c>
      <c r="D119" s="13">
        <f t="shared" si="90"/>
        <v>8.8049999999999997</v>
      </c>
      <c r="E119" s="1">
        <v>1.67</v>
      </c>
      <c r="F119" s="1">
        <v>1670</v>
      </c>
      <c r="G119" s="4">
        <v>214.1199</v>
      </c>
      <c r="H119" s="4">
        <v>372.14699999999999</v>
      </c>
      <c r="I119" s="6">
        <v>0.46</v>
      </c>
      <c r="J119" s="5">
        <f t="shared" si="91"/>
        <v>1424</v>
      </c>
      <c r="K119" s="5">
        <f t="shared" si="92"/>
        <v>819</v>
      </c>
      <c r="L119" s="2">
        <f t="shared" si="93"/>
        <v>1688</v>
      </c>
      <c r="M119" s="2">
        <f t="shared" si="94"/>
        <v>11.664</v>
      </c>
      <c r="N119" s="8">
        <f t="shared" si="95"/>
        <v>411</v>
      </c>
      <c r="O119" s="9">
        <f t="shared" si="96"/>
        <v>2.859</v>
      </c>
      <c r="P119" s="9">
        <f t="shared" si="97"/>
        <v>0.75700000000000001</v>
      </c>
      <c r="Q119" s="2">
        <f t="shared" si="98"/>
        <v>0.253</v>
      </c>
      <c r="R119" s="2">
        <f t="shared" si="99"/>
        <v>1.1200000000000001</v>
      </c>
      <c r="S119" s="2">
        <f t="shared" si="100"/>
        <v>1.893</v>
      </c>
      <c r="T119" s="2">
        <f t="shared" si="101"/>
        <v>2.8069999999999999</v>
      </c>
      <c r="U119" s="2">
        <f t="shared" si="102"/>
        <v>2.806</v>
      </c>
      <c r="V119" s="2">
        <f t="shared" si="103"/>
        <v>1.825</v>
      </c>
      <c r="W119" s="2">
        <f t="shared" si="88"/>
        <v>264694</v>
      </c>
      <c r="X119" s="2">
        <f t="shared" si="104"/>
        <v>1.95</v>
      </c>
      <c r="Y119" s="2">
        <f t="shared" si="105"/>
        <v>282823</v>
      </c>
      <c r="Z119" s="2">
        <f t="shared" si="106"/>
        <v>9.7729999999999997</v>
      </c>
      <c r="AA119" s="2">
        <f t="shared" si="107"/>
        <v>0.96799999999999997</v>
      </c>
      <c r="AB119" s="2">
        <f t="shared" si="108"/>
        <v>1416</v>
      </c>
      <c r="AC119" s="2">
        <f t="shared" si="109"/>
        <v>139</v>
      </c>
      <c r="AD119" s="2">
        <f t="shared" si="110"/>
        <v>1840</v>
      </c>
      <c r="AE119" s="2">
        <f t="shared" si="111"/>
        <v>563</v>
      </c>
      <c r="AF119" s="2">
        <f t="shared" si="112"/>
        <v>12.698</v>
      </c>
      <c r="AG119" s="2">
        <f t="shared" si="113"/>
        <v>3.8929999999999998</v>
      </c>
      <c r="AH119" s="2">
        <f t="shared" si="114"/>
        <v>1524</v>
      </c>
      <c r="AI119" s="2">
        <f t="shared" si="115"/>
        <v>247</v>
      </c>
      <c r="AJ119" s="2">
        <f t="shared" si="116"/>
        <v>10.513</v>
      </c>
      <c r="AK119" s="2">
        <f t="shared" si="117"/>
        <v>1.708</v>
      </c>
    </row>
    <row r="120" spans="1:37" x14ac:dyDescent="0.25">
      <c r="A120" s="1">
        <v>2340</v>
      </c>
      <c r="B120" s="1">
        <f t="shared" si="89"/>
        <v>713</v>
      </c>
      <c r="C120" s="3">
        <v>1288</v>
      </c>
      <c r="D120" s="13">
        <f t="shared" si="90"/>
        <v>8.8800000000000008</v>
      </c>
      <c r="E120" s="1">
        <v>1.61</v>
      </c>
      <c r="F120" s="1">
        <v>1610</v>
      </c>
      <c r="G120" s="4">
        <v>239.07159999999999</v>
      </c>
      <c r="H120" s="4">
        <v>386.46030000000002</v>
      </c>
      <c r="I120" s="6">
        <v>0.5</v>
      </c>
      <c r="J120" s="5">
        <f t="shared" si="91"/>
        <v>1275</v>
      </c>
      <c r="K120" s="5">
        <f t="shared" si="92"/>
        <v>789</v>
      </c>
      <c r="L120" s="2">
        <f t="shared" si="93"/>
        <v>1631</v>
      </c>
      <c r="M120" s="2">
        <f t="shared" si="94"/>
        <v>11.260999999999999</v>
      </c>
      <c r="N120" s="8">
        <f t="shared" si="95"/>
        <v>343</v>
      </c>
      <c r="O120" s="9">
        <f t="shared" si="96"/>
        <v>2.3809999999999998</v>
      </c>
      <c r="P120" s="9">
        <f t="shared" si="97"/>
        <v>0.79</v>
      </c>
      <c r="Q120" s="2">
        <f t="shared" si="98"/>
        <v>0.19</v>
      </c>
      <c r="R120" s="2">
        <f t="shared" si="99"/>
        <v>1.002</v>
      </c>
      <c r="S120" s="2">
        <f t="shared" si="100"/>
        <v>1.2809999999999999</v>
      </c>
      <c r="T120" s="2">
        <f t="shared" si="101"/>
        <v>2.3839999999999999</v>
      </c>
      <c r="U120" s="2">
        <f t="shared" si="102"/>
        <v>2.3839999999999999</v>
      </c>
      <c r="V120" s="2">
        <f t="shared" si="103"/>
        <v>1.55</v>
      </c>
      <c r="W120" s="2">
        <f t="shared" si="88"/>
        <v>224809</v>
      </c>
      <c r="X120" s="2">
        <f t="shared" si="104"/>
        <v>1.6080000000000001</v>
      </c>
      <c r="Y120" s="2">
        <f t="shared" si="105"/>
        <v>233221</v>
      </c>
      <c r="Z120" s="2">
        <f t="shared" si="106"/>
        <v>9.4390000000000001</v>
      </c>
      <c r="AA120" s="2">
        <f t="shared" si="107"/>
        <v>0.55900000000000005</v>
      </c>
      <c r="AB120" s="2">
        <f t="shared" si="108"/>
        <v>1368</v>
      </c>
      <c r="AC120" s="2">
        <f t="shared" si="109"/>
        <v>80</v>
      </c>
      <c r="AD120" s="2">
        <f t="shared" si="110"/>
        <v>1718</v>
      </c>
      <c r="AE120" s="2">
        <f t="shared" si="111"/>
        <v>430</v>
      </c>
      <c r="AF120" s="2">
        <f t="shared" si="112"/>
        <v>11.851000000000001</v>
      </c>
      <c r="AG120" s="2">
        <f t="shared" si="113"/>
        <v>2.9710000000000001</v>
      </c>
      <c r="AH120" s="2">
        <f t="shared" si="114"/>
        <v>1435</v>
      </c>
      <c r="AI120" s="2">
        <f t="shared" si="115"/>
        <v>147</v>
      </c>
      <c r="AJ120" s="2">
        <f t="shared" si="116"/>
        <v>9.8970000000000002</v>
      </c>
      <c r="AK120" s="2">
        <f t="shared" si="117"/>
        <v>1.0169999999999999</v>
      </c>
    </row>
    <row r="121" spans="1:37" x14ac:dyDescent="0.25">
      <c r="A121" s="1">
        <v>2345</v>
      </c>
      <c r="B121" s="1">
        <f t="shared" si="89"/>
        <v>715</v>
      </c>
      <c r="C121" s="3">
        <v>1298</v>
      </c>
      <c r="D121" s="13">
        <f t="shared" si="90"/>
        <v>8.9489999999999998</v>
      </c>
      <c r="E121" s="1">
        <v>1.5</v>
      </c>
      <c r="F121" s="1">
        <v>1500</v>
      </c>
      <c r="G121" s="4">
        <v>224.95160000000001</v>
      </c>
      <c r="H121" s="4">
        <v>369.4391</v>
      </c>
      <c r="I121" s="6">
        <v>0.55000000000000004</v>
      </c>
      <c r="J121" s="5">
        <f t="shared" si="91"/>
        <v>1355</v>
      </c>
      <c r="K121" s="5">
        <f t="shared" si="92"/>
        <v>825</v>
      </c>
      <c r="L121" s="2">
        <f t="shared" si="93"/>
        <v>1523</v>
      </c>
      <c r="M121" s="2">
        <f t="shared" si="94"/>
        <v>10.521000000000001</v>
      </c>
      <c r="N121" s="8">
        <f t="shared" si="95"/>
        <v>225</v>
      </c>
      <c r="O121" s="9">
        <f t="shared" si="96"/>
        <v>1.5720000000000001</v>
      </c>
      <c r="P121" s="9">
        <f t="shared" si="97"/>
        <v>0.85199999999999998</v>
      </c>
      <c r="Q121" s="2">
        <f t="shared" si="98"/>
        <v>0.20499999999999999</v>
      </c>
      <c r="R121" s="2">
        <f t="shared" si="99"/>
        <v>1.0209999999999999</v>
      </c>
      <c r="S121" s="2">
        <f t="shared" si="100"/>
        <v>1.393</v>
      </c>
      <c r="T121" s="2">
        <f t="shared" si="101"/>
        <v>2.4620000000000002</v>
      </c>
      <c r="U121" s="2">
        <f t="shared" si="102"/>
        <v>2.4630000000000001</v>
      </c>
      <c r="V121" s="2">
        <f t="shared" si="103"/>
        <v>1.6</v>
      </c>
      <c r="W121" s="2">
        <f t="shared" si="88"/>
        <v>232061</v>
      </c>
      <c r="X121" s="2">
        <f t="shared" si="104"/>
        <v>1.67</v>
      </c>
      <c r="Y121" s="2">
        <f t="shared" si="105"/>
        <v>242213</v>
      </c>
      <c r="Z121" s="2">
        <f t="shared" si="106"/>
        <v>9.3539999999999992</v>
      </c>
      <c r="AA121" s="2">
        <f t="shared" si="107"/>
        <v>0.40500000000000003</v>
      </c>
      <c r="AB121" s="2">
        <f t="shared" si="108"/>
        <v>1356</v>
      </c>
      <c r="AC121" s="2">
        <f t="shared" si="109"/>
        <v>58</v>
      </c>
      <c r="AD121" s="2">
        <f t="shared" si="110"/>
        <v>1719</v>
      </c>
      <c r="AE121" s="2">
        <f t="shared" si="111"/>
        <v>421</v>
      </c>
      <c r="AF121" s="2">
        <f t="shared" si="112"/>
        <v>11.86</v>
      </c>
      <c r="AG121" s="2">
        <f t="shared" si="113"/>
        <v>2.911</v>
      </c>
      <c r="AH121" s="2">
        <f t="shared" si="114"/>
        <v>1431</v>
      </c>
      <c r="AI121" s="2">
        <f t="shared" si="115"/>
        <v>133</v>
      </c>
      <c r="AJ121" s="2">
        <f t="shared" si="116"/>
        <v>9.8680000000000003</v>
      </c>
      <c r="AK121" s="2">
        <f t="shared" si="117"/>
        <v>0.91900000000000004</v>
      </c>
    </row>
    <row r="122" spans="1:37" x14ac:dyDescent="0.25">
      <c r="A122" s="1">
        <v>2350</v>
      </c>
      <c r="B122" s="1">
        <f t="shared" si="89"/>
        <v>716</v>
      </c>
      <c r="C122" s="3">
        <v>1315</v>
      </c>
      <c r="D122" s="13">
        <f t="shared" si="90"/>
        <v>9.0670000000000002</v>
      </c>
      <c r="E122" s="1">
        <v>1.56</v>
      </c>
      <c r="F122" s="1">
        <v>1560</v>
      </c>
      <c r="G122" s="4">
        <v>230.9478</v>
      </c>
      <c r="H122" s="4">
        <v>378.3365</v>
      </c>
      <c r="I122" s="6">
        <v>0.54</v>
      </c>
      <c r="J122" s="5">
        <f t="shared" si="91"/>
        <v>1320</v>
      </c>
      <c r="K122" s="5">
        <f t="shared" si="92"/>
        <v>806</v>
      </c>
      <c r="L122" s="2">
        <f t="shared" si="93"/>
        <v>1587</v>
      </c>
      <c r="M122" s="2">
        <f t="shared" si="94"/>
        <v>10.957000000000001</v>
      </c>
      <c r="N122" s="8">
        <f t="shared" si="95"/>
        <v>272</v>
      </c>
      <c r="O122" s="9">
        <f t="shared" si="96"/>
        <v>1.89</v>
      </c>
      <c r="P122" s="9">
        <f t="shared" si="97"/>
        <v>0.82899999999999996</v>
      </c>
      <c r="Q122" s="2">
        <f t="shared" si="98"/>
        <v>0.20300000000000001</v>
      </c>
      <c r="R122" s="2">
        <f t="shared" si="99"/>
        <v>1.0129999999999999</v>
      </c>
      <c r="S122" s="2">
        <f t="shared" si="100"/>
        <v>1.367</v>
      </c>
      <c r="T122" s="2">
        <f t="shared" si="101"/>
        <v>2.4369999999999998</v>
      </c>
      <c r="U122" s="2">
        <f t="shared" si="102"/>
        <v>2.4369999999999998</v>
      </c>
      <c r="V122" s="2">
        <f t="shared" si="103"/>
        <v>1.5840000000000001</v>
      </c>
      <c r="W122" s="2">
        <f t="shared" si="88"/>
        <v>229740</v>
      </c>
      <c r="X122" s="2">
        <f t="shared" si="104"/>
        <v>1.6519999999999999</v>
      </c>
      <c r="Y122" s="2">
        <f t="shared" si="105"/>
        <v>239602</v>
      </c>
      <c r="Z122" s="2">
        <f t="shared" si="106"/>
        <v>9.548</v>
      </c>
      <c r="AA122" s="2">
        <f t="shared" si="107"/>
        <v>0.48099999999999998</v>
      </c>
      <c r="AB122" s="2">
        <f t="shared" si="108"/>
        <v>1384</v>
      </c>
      <c r="AC122" s="2">
        <f t="shared" si="109"/>
        <v>69</v>
      </c>
      <c r="AD122" s="2">
        <f t="shared" si="110"/>
        <v>1744</v>
      </c>
      <c r="AE122" s="2">
        <f t="shared" si="111"/>
        <v>429</v>
      </c>
      <c r="AF122" s="2">
        <f t="shared" si="112"/>
        <v>12.026999999999999</v>
      </c>
      <c r="AG122" s="2">
        <f t="shared" si="113"/>
        <v>2.96</v>
      </c>
      <c r="AH122" s="2">
        <f t="shared" si="114"/>
        <v>1457</v>
      </c>
      <c r="AI122" s="2">
        <f t="shared" si="115"/>
        <v>142</v>
      </c>
      <c r="AJ122" s="2">
        <f t="shared" si="116"/>
        <v>10.051</v>
      </c>
      <c r="AK122" s="2">
        <f t="shared" si="117"/>
        <v>0.98399999999999999</v>
      </c>
    </row>
    <row r="123" spans="1:37" x14ac:dyDescent="0.25">
      <c r="A123" s="1">
        <v>2355</v>
      </c>
      <c r="B123" s="1">
        <f t="shared" si="89"/>
        <v>718</v>
      </c>
      <c r="C123" s="3">
        <v>1320</v>
      </c>
      <c r="D123" s="13">
        <f t="shared" si="90"/>
        <v>9.1010000000000009</v>
      </c>
      <c r="E123" s="1">
        <v>1.53</v>
      </c>
      <c r="F123" s="1">
        <v>1530</v>
      </c>
      <c r="G123" s="4">
        <v>245.2611</v>
      </c>
      <c r="H123" s="4">
        <v>415.08699999999999</v>
      </c>
      <c r="I123" s="6">
        <v>0.52</v>
      </c>
      <c r="J123" s="5">
        <f t="shared" si="91"/>
        <v>1243</v>
      </c>
      <c r="K123" s="5">
        <f t="shared" si="92"/>
        <v>734</v>
      </c>
      <c r="L123" s="2">
        <f t="shared" si="93"/>
        <v>1560</v>
      </c>
      <c r="M123" s="2">
        <f t="shared" si="94"/>
        <v>10.776999999999999</v>
      </c>
      <c r="N123" s="8">
        <f t="shared" si="95"/>
        <v>240</v>
      </c>
      <c r="O123" s="9">
        <f t="shared" si="96"/>
        <v>1.6759999999999999</v>
      </c>
      <c r="P123" s="9">
        <f t="shared" si="97"/>
        <v>0.84599999999999997</v>
      </c>
      <c r="Q123" s="2">
        <f t="shared" si="98"/>
        <v>0.23200000000000001</v>
      </c>
      <c r="R123" s="2">
        <f t="shared" si="99"/>
        <v>0.82399999999999995</v>
      </c>
      <c r="S123" s="2">
        <f t="shared" si="100"/>
        <v>1.2649999999999999</v>
      </c>
      <c r="T123" s="2">
        <f t="shared" si="101"/>
        <v>2.0310000000000001</v>
      </c>
      <c r="U123" s="2">
        <f t="shared" si="102"/>
        <v>2.0329999999999999</v>
      </c>
      <c r="V123" s="2">
        <f t="shared" si="103"/>
        <v>1.32</v>
      </c>
      <c r="W123" s="2">
        <f t="shared" si="88"/>
        <v>191450</v>
      </c>
      <c r="X123" s="2">
        <f t="shared" si="104"/>
        <v>1.395</v>
      </c>
      <c r="Y123" s="2">
        <f t="shared" si="105"/>
        <v>202328</v>
      </c>
      <c r="Z123" s="2">
        <f t="shared" si="106"/>
        <v>9.6069999999999993</v>
      </c>
      <c r="AA123" s="2">
        <f t="shared" si="107"/>
        <v>0.50600000000000001</v>
      </c>
      <c r="AB123" s="2">
        <f t="shared" si="108"/>
        <v>1393</v>
      </c>
      <c r="AC123" s="2">
        <f t="shared" si="109"/>
        <v>73</v>
      </c>
      <c r="AD123" s="2">
        <f t="shared" si="110"/>
        <v>1696</v>
      </c>
      <c r="AE123" s="2">
        <f t="shared" si="111"/>
        <v>376</v>
      </c>
      <c r="AF123" s="2">
        <f t="shared" si="112"/>
        <v>11.7</v>
      </c>
      <c r="AG123" s="2">
        <f t="shared" si="113"/>
        <v>2.5990000000000002</v>
      </c>
      <c r="AH123" s="2">
        <f t="shared" si="114"/>
        <v>1463</v>
      </c>
      <c r="AI123" s="2">
        <f t="shared" si="115"/>
        <v>143</v>
      </c>
      <c r="AJ123" s="2">
        <f t="shared" si="116"/>
        <v>10.093</v>
      </c>
      <c r="AK123" s="2">
        <f t="shared" si="117"/>
        <v>0.99199999999999999</v>
      </c>
    </row>
    <row r="124" spans="1:37" x14ac:dyDescent="0.25">
      <c r="A124" s="1">
        <v>2360</v>
      </c>
      <c r="B124" s="1">
        <f t="shared" si="89"/>
        <v>719</v>
      </c>
      <c r="C124" s="3">
        <v>1324</v>
      </c>
      <c r="D124" s="13">
        <f t="shared" si="90"/>
        <v>9.1289999999999996</v>
      </c>
      <c r="E124" s="1">
        <v>1.48</v>
      </c>
      <c r="F124" s="1">
        <v>1480</v>
      </c>
      <c r="G124" s="4">
        <v>266.9246</v>
      </c>
      <c r="H124" s="4">
        <v>406.9633</v>
      </c>
      <c r="I124" s="6">
        <v>0.56000000000000005</v>
      </c>
      <c r="J124" s="5">
        <f t="shared" si="91"/>
        <v>1142</v>
      </c>
      <c r="K124" s="5">
        <f t="shared" si="92"/>
        <v>749</v>
      </c>
      <c r="L124" s="2">
        <f t="shared" si="93"/>
        <v>1512</v>
      </c>
      <c r="M124" s="2">
        <f t="shared" si="94"/>
        <v>10.439</v>
      </c>
      <c r="N124" s="8">
        <f t="shared" si="95"/>
        <v>188</v>
      </c>
      <c r="O124" s="9">
        <f t="shared" si="96"/>
        <v>1.31</v>
      </c>
      <c r="P124" s="9">
        <f t="shared" si="97"/>
        <v>0.876</v>
      </c>
      <c r="Q124" s="2">
        <f t="shared" si="98"/>
        <v>0.123</v>
      </c>
      <c r="R124" s="2">
        <f t="shared" si="99"/>
        <v>0.83</v>
      </c>
      <c r="S124" s="2">
        <f t="shared" si="100"/>
        <v>0.82299999999999995</v>
      </c>
      <c r="T124" s="2">
        <f t="shared" si="101"/>
        <v>1.8640000000000001</v>
      </c>
      <c r="U124" s="2">
        <f t="shared" si="102"/>
        <v>1.8640000000000001</v>
      </c>
      <c r="V124" s="2">
        <f t="shared" si="103"/>
        <v>1.212</v>
      </c>
      <c r="W124" s="2">
        <f t="shared" si="88"/>
        <v>175786</v>
      </c>
      <c r="X124" s="2">
        <f t="shared" si="104"/>
        <v>1.2310000000000001</v>
      </c>
      <c r="Y124" s="2">
        <f t="shared" si="105"/>
        <v>178541</v>
      </c>
      <c r="Z124" s="2">
        <f t="shared" si="106"/>
        <v>9.3130000000000006</v>
      </c>
      <c r="AA124" s="2">
        <f t="shared" si="107"/>
        <v>0.184</v>
      </c>
      <c r="AB124" s="2">
        <f t="shared" si="108"/>
        <v>1350</v>
      </c>
      <c r="AC124" s="2">
        <f t="shared" si="109"/>
        <v>26</v>
      </c>
      <c r="AD124" s="2">
        <f t="shared" si="110"/>
        <v>1618</v>
      </c>
      <c r="AE124" s="2">
        <f t="shared" si="111"/>
        <v>294</v>
      </c>
      <c r="AF124" s="2">
        <f t="shared" si="112"/>
        <v>11.159000000000001</v>
      </c>
      <c r="AG124" s="2">
        <f t="shared" si="113"/>
        <v>2.0299999999999998</v>
      </c>
      <c r="AH124" s="2">
        <f t="shared" si="114"/>
        <v>1383</v>
      </c>
      <c r="AI124" s="2">
        <f t="shared" si="115"/>
        <v>59</v>
      </c>
      <c r="AJ124" s="2">
        <f t="shared" si="116"/>
        <v>9.5399999999999991</v>
      </c>
      <c r="AK124" s="2">
        <f t="shared" si="117"/>
        <v>0.41099999999999998</v>
      </c>
    </row>
    <row r="125" spans="1:37" x14ac:dyDescent="0.25">
      <c r="A125" s="1">
        <v>2365</v>
      </c>
      <c r="B125" s="1">
        <f t="shared" si="89"/>
        <v>721</v>
      </c>
      <c r="C125" s="3">
        <v>1326</v>
      </c>
      <c r="D125" s="13">
        <f t="shared" si="90"/>
        <v>9.1419999999999995</v>
      </c>
      <c r="E125" s="1">
        <v>1.4</v>
      </c>
      <c r="F125" s="1">
        <v>1400</v>
      </c>
      <c r="G125" s="4">
        <v>244.10059999999999</v>
      </c>
      <c r="H125" s="4">
        <v>405.029</v>
      </c>
      <c r="I125" s="6">
        <v>0.62</v>
      </c>
      <c r="J125" s="5">
        <f t="shared" si="91"/>
        <v>1249</v>
      </c>
      <c r="K125" s="5">
        <f t="shared" si="92"/>
        <v>753</v>
      </c>
      <c r="L125" s="2">
        <f t="shared" si="93"/>
        <v>1434</v>
      </c>
      <c r="M125" s="2">
        <f t="shared" si="94"/>
        <v>9.9019999999999992</v>
      </c>
      <c r="N125" s="8">
        <f t="shared" si="95"/>
        <v>108</v>
      </c>
      <c r="O125" s="9">
        <f t="shared" si="96"/>
        <v>0.76</v>
      </c>
      <c r="P125" s="9">
        <f t="shared" si="97"/>
        <v>0.92500000000000004</v>
      </c>
      <c r="Q125" s="2">
        <f t="shared" si="98"/>
        <v>0.214</v>
      </c>
      <c r="R125" s="2">
        <f t="shared" si="99"/>
        <v>0.79400000000000004</v>
      </c>
      <c r="S125" s="2">
        <f t="shared" si="100"/>
        <v>1.1259999999999999</v>
      </c>
      <c r="T125" s="2">
        <f t="shared" si="101"/>
        <v>1.929</v>
      </c>
      <c r="U125" s="2">
        <f t="shared" si="102"/>
        <v>1.93</v>
      </c>
      <c r="V125" s="2">
        <f t="shared" si="103"/>
        <v>1.254</v>
      </c>
      <c r="W125" s="2">
        <f t="shared" si="88"/>
        <v>181878</v>
      </c>
      <c r="X125" s="2">
        <f t="shared" si="104"/>
        <v>1.3140000000000001</v>
      </c>
      <c r="Y125" s="2">
        <f t="shared" si="105"/>
        <v>190580</v>
      </c>
      <c r="Z125" s="2">
        <f t="shared" si="106"/>
        <v>9.3490000000000002</v>
      </c>
      <c r="AA125" s="2">
        <f t="shared" si="107"/>
        <v>0.20699999999999999</v>
      </c>
      <c r="AB125" s="2">
        <f t="shared" si="108"/>
        <v>1355</v>
      </c>
      <c r="AC125" s="2">
        <f t="shared" si="109"/>
        <v>29</v>
      </c>
      <c r="AD125" s="2">
        <f t="shared" si="110"/>
        <v>1641</v>
      </c>
      <c r="AE125" s="2">
        <f t="shared" si="111"/>
        <v>315</v>
      </c>
      <c r="AF125" s="2">
        <f t="shared" si="112"/>
        <v>11.32</v>
      </c>
      <c r="AG125" s="2">
        <f t="shared" si="113"/>
        <v>2.1779999999999999</v>
      </c>
      <c r="AH125" s="2">
        <f t="shared" si="114"/>
        <v>1417</v>
      </c>
      <c r="AI125" s="2">
        <f t="shared" si="115"/>
        <v>91</v>
      </c>
      <c r="AJ125" s="2">
        <f t="shared" si="116"/>
        <v>9.7710000000000008</v>
      </c>
      <c r="AK125" s="2">
        <f t="shared" si="117"/>
        <v>0.629</v>
      </c>
    </row>
    <row r="126" spans="1:37" x14ac:dyDescent="0.25">
      <c r="A126" s="1">
        <v>2370</v>
      </c>
      <c r="B126" s="1">
        <f t="shared" si="89"/>
        <v>722</v>
      </c>
      <c r="C126" s="3">
        <v>1328</v>
      </c>
      <c r="D126" s="13">
        <f t="shared" si="90"/>
        <v>9.1560000000000006</v>
      </c>
      <c r="E126" s="1">
        <v>1.48</v>
      </c>
      <c r="F126" s="1">
        <v>1480</v>
      </c>
      <c r="G126" s="4">
        <v>266.15089999999998</v>
      </c>
      <c r="H126" s="4">
        <v>409.8646</v>
      </c>
      <c r="I126" s="6">
        <v>0.56000000000000005</v>
      </c>
      <c r="J126" s="5">
        <f t="shared" si="91"/>
        <v>1145</v>
      </c>
      <c r="K126" s="5">
        <f t="shared" si="92"/>
        <v>744</v>
      </c>
      <c r="L126" s="2">
        <f t="shared" si="93"/>
        <v>1519</v>
      </c>
      <c r="M126" s="2">
        <f t="shared" si="94"/>
        <v>10.483000000000001</v>
      </c>
      <c r="N126" s="8">
        <f t="shared" si="95"/>
        <v>191</v>
      </c>
      <c r="O126" s="9">
        <f t="shared" si="96"/>
        <v>1.327</v>
      </c>
      <c r="P126" s="9">
        <f t="shared" si="97"/>
        <v>0.874</v>
      </c>
      <c r="Q126" s="2">
        <f t="shared" si="98"/>
        <v>0.13500000000000001</v>
      </c>
      <c r="R126" s="2">
        <f t="shared" si="99"/>
        <v>0.81899999999999995</v>
      </c>
      <c r="S126" s="2">
        <f t="shared" si="100"/>
        <v>0.84799999999999998</v>
      </c>
      <c r="T126" s="2">
        <f t="shared" si="101"/>
        <v>1.859</v>
      </c>
      <c r="U126" s="2">
        <f t="shared" si="102"/>
        <v>1.859</v>
      </c>
      <c r="V126" s="2">
        <f t="shared" si="103"/>
        <v>1.208</v>
      </c>
      <c r="W126" s="2">
        <f t="shared" si="88"/>
        <v>175206</v>
      </c>
      <c r="X126" s="2">
        <f t="shared" si="104"/>
        <v>1.23</v>
      </c>
      <c r="Y126" s="2">
        <f t="shared" si="105"/>
        <v>178396</v>
      </c>
      <c r="Z126" s="2">
        <f t="shared" si="106"/>
        <v>9.3629999999999995</v>
      </c>
      <c r="AA126" s="2">
        <f t="shared" si="107"/>
        <v>0.20699999999999999</v>
      </c>
      <c r="AB126" s="2">
        <f t="shared" si="108"/>
        <v>1358</v>
      </c>
      <c r="AC126" s="2">
        <f t="shared" si="109"/>
        <v>30</v>
      </c>
      <c r="AD126" s="2">
        <f t="shared" si="110"/>
        <v>1625</v>
      </c>
      <c r="AE126" s="2">
        <f t="shared" si="111"/>
        <v>297</v>
      </c>
      <c r="AF126" s="2">
        <f t="shared" si="112"/>
        <v>11.209</v>
      </c>
      <c r="AG126" s="2">
        <f t="shared" si="113"/>
        <v>2.0529999999999999</v>
      </c>
      <c r="AH126" s="2">
        <f t="shared" si="114"/>
        <v>1394</v>
      </c>
      <c r="AI126" s="2">
        <f t="shared" si="115"/>
        <v>66</v>
      </c>
      <c r="AJ126" s="2">
        <f t="shared" si="116"/>
        <v>9.6120000000000001</v>
      </c>
      <c r="AK126" s="2">
        <f t="shared" si="117"/>
        <v>0.45600000000000002</v>
      </c>
    </row>
    <row r="127" spans="1:37" x14ac:dyDescent="0.25">
      <c r="A127" s="1">
        <v>2375</v>
      </c>
      <c r="B127" s="1">
        <f t="shared" si="89"/>
        <v>724</v>
      </c>
      <c r="C127" s="3">
        <v>1330</v>
      </c>
      <c r="D127" s="13">
        <f t="shared" si="90"/>
        <v>9.17</v>
      </c>
      <c r="E127" s="1">
        <v>1.52</v>
      </c>
      <c r="F127" s="1">
        <v>1520</v>
      </c>
      <c r="G127" s="4">
        <v>257.54349999999999</v>
      </c>
      <c r="H127" s="4">
        <v>418.76209999999998</v>
      </c>
      <c r="I127" s="6">
        <v>0.53</v>
      </c>
      <c r="J127" s="5">
        <f t="shared" si="91"/>
        <v>1183</v>
      </c>
      <c r="K127" s="5">
        <f t="shared" si="92"/>
        <v>728</v>
      </c>
      <c r="L127" s="2">
        <f t="shared" si="93"/>
        <v>1563</v>
      </c>
      <c r="M127" s="2">
        <f t="shared" si="94"/>
        <v>10.795999999999999</v>
      </c>
      <c r="N127" s="8">
        <f t="shared" si="95"/>
        <v>233</v>
      </c>
      <c r="O127" s="9">
        <f t="shared" si="96"/>
        <v>1.6259999999999999</v>
      </c>
      <c r="P127" s="9">
        <f t="shared" si="97"/>
        <v>0.85099999999999998</v>
      </c>
      <c r="Q127" s="2">
        <f t="shared" si="98"/>
        <v>0.19500000000000001</v>
      </c>
      <c r="R127" s="2">
        <f t="shared" si="99"/>
        <v>0.80600000000000005</v>
      </c>
      <c r="S127" s="2">
        <f t="shared" si="100"/>
        <v>1.0529999999999999</v>
      </c>
      <c r="T127" s="2">
        <f t="shared" si="101"/>
        <v>1.9259999999999999</v>
      </c>
      <c r="U127" s="2">
        <f t="shared" si="102"/>
        <v>1.9259999999999999</v>
      </c>
      <c r="V127" s="2">
        <f t="shared" si="103"/>
        <v>1.252</v>
      </c>
      <c r="W127" s="2">
        <f t="shared" si="88"/>
        <v>181588</v>
      </c>
      <c r="X127" s="2">
        <f t="shared" si="104"/>
        <v>1.3009999999999999</v>
      </c>
      <c r="Y127" s="2">
        <f t="shared" si="105"/>
        <v>188694</v>
      </c>
      <c r="Z127" s="2">
        <f t="shared" si="106"/>
        <v>9.5640000000000001</v>
      </c>
      <c r="AA127" s="2">
        <f t="shared" si="107"/>
        <v>0.39400000000000002</v>
      </c>
      <c r="AB127" s="2">
        <f t="shared" si="108"/>
        <v>1386</v>
      </c>
      <c r="AC127" s="2">
        <f t="shared" si="109"/>
        <v>56</v>
      </c>
      <c r="AD127" s="2">
        <f t="shared" si="110"/>
        <v>1670</v>
      </c>
      <c r="AE127" s="2">
        <f t="shared" si="111"/>
        <v>340</v>
      </c>
      <c r="AF127" s="2">
        <f t="shared" si="112"/>
        <v>11.516</v>
      </c>
      <c r="AG127" s="2">
        <f t="shared" si="113"/>
        <v>2.3460000000000001</v>
      </c>
      <c r="AH127" s="2">
        <f t="shared" si="114"/>
        <v>1442</v>
      </c>
      <c r="AI127" s="2">
        <f t="shared" si="115"/>
        <v>112</v>
      </c>
      <c r="AJ127" s="2">
        <f t="shared" si="116"/>
        <v>9.9450000000000003</v>
      </c>
      <c r="AK127" s="2">
        <f t="shared" si="117"/>
        <v>0.77500000000000002</v>
      </c>
    </row>
    <row r="128" spans="1:37" x14ac:dyDescent="0.25">
      <c r="A128" s="1">
        <v>2380</v>
      </c>
      <c r="B128" s="1">
        <f t="shared" si="89"/>
        <v>725</v>
      </c>
      <c r="C128" s="3">
        <v>1332</v>
      </c>
      <c r="D128" s="13">
        <f t="shared" si="90"/>
        <v>9.1839999999999993</v>
      </c>
      <c r="E128" s="1">
        <v>1.5</v>
      </c>
      <c r="F128" s="1">
        <v>1500</v>
      </c>
      <c r="G128" s="4">
        <v>238.97489999999999</v>
      </c>
      <c r="H128" s="4">
        <v>409.47770000000003</v>
      </c>
      <c r="I128" s="6">
        <v>0.55000000000000004</v>
      </c>
      <c r="J128" s="5">
        <f t="shared" si="91"/>
        <v>1275</v>
      </c>
      <c r="K128" s="5">
        <f t="shared" si="92"/>
        <v>744</v>
      </c>
      <c r="L128" s="2">
        <f t="shared" si="93"/>
        <v>1546</v>
      </c>
      <c r="M128" s="2">
        <f t="shared" si="94"/>
        <v>10.667999999999999</v>
      </c>
      <c r="N128" s="8">
        <f t="shared" si="95"/>
        <v>214</v>
      </c>
      <c r="O128" s="9">
        <f t="shared" si="96"/>
        <v>1.484</v>
      </c>
      <c r="P128" s="9">
        <f t="shared" si="97"/>
        <v>0.86199999999999999</v>
      </c>
      <c r="Q128" s="2">
        <f t="shared" si="98"/>
        <v>0.24199999999999999</v>
      </c>
      <c r="R128" s="2">
        <f t="shared" si="99"/>
        <v>0.83</v>
      </c>
      <c r="S128" s="2">
        <f t="shared" si="100"/>
        <v>1.331</v>
      </c>
      <c r="T128" s="2">
        <f t="shared" si="101"/>
        <v>2.0609999999999999</v>
      </c>
      <c r="U128" s="2">
        <f t="shared" si="102"/>
        <v>2.0619999999999998</v>
      </c>
      <c r="V128" s="2">
        <f t="shared" si="103"/>
        <v>1.34</v>
      </c>
      <c r="W128" s="2">
        <f t="shared" si="88"/>
        <v>194351</v>
      </c>
      <c r="X128" s="2">
        <f t="shared" si="104"/>
        <v>1.423</v>
      </c>
      <c r="Y128" s="2">
        <f t="shared" si="105"/>
        <v>206389</v>
      </c>
      <c r="Z128" s="2">
        <f t="shared" si="106"/>
        <v>9.6579999999999995</v>
      </c>
      <c r="AA128" s="2">
        <f t="shared" si="107"/>
        <v>0.47399999999999998</v>
      </c>
      <c r="AB128" s="2">
        <f t="shared" si="108"/>
        <v>1400</v>
      </c>
      <c r="AC128" s="2">
        <f t="shared" si="109"/>
        <v>68</v>
      </c>
      <c r="AD128" s="2">
        <f t="shared" si="110"/>
        <v>1710</v>
      </c>
      <c r="AE128" s="2">
        <f t="shared" si="111"/>
        <v>378</v>
      </c>
      <c r="AF128" s="2">
        <f t="shared" si="112"/>
        <v>11.792999999999999</v>
      </c>
      <c r="AG128" s="2">
        <f t="shared" si="113"/>
        <v>2.609</v>
      </c>
      <c r="AH128" s="2">
        <f t="shared" si="114"/>
        <v>1475</v>
      </c>
      <c r="AI128" s="2">
        <f t="shared" si="115"/>
        <v>143</v>
      </c>
      <c r="AJ128" s="2">
        <f t="shared" si="116"/>
        <v>10.173999999999999</v>
      </c>
      <c r="AK128" s="2">
        <f t="shared" si="117"/>
        <v>0.99</v>
      </c>
    </row>
    <row r="129" spans="1:37" x14ac:dyDescent="0.25">
      <c r="A129" s="1">
        <v>2385</v>
      </c>
      <c r="B129" s="1">
        <f t="shared" si="89"/>
        <v>727</v>
      </c>
      <c r="C129" s="3">
        <v>1334</v>
      </c>
      <c r="D129" s="13">
        <f t="shared" si="90"/>
        <v>9.1980000000000004</v>
      </c>
      <c r="E129" s="1">
        <v>1.64</v>
      </c>
      <c r="F129" s="1">
        <v>1640</v>
      </c>
      <c r="G129" s="4">
        <v>237.2664</v>
      </c>
      <c r="H129" s="4">
        <v>416.44099999999997</v>
      </c>
      <c r="I129" s="6">
        <v>0.48</v>
      </c>
      <c r="J129" s="5">
        <f t="shared" si="91"/>
        <v>1285</v>
      </c>
      <c r="K129" s="5">
        <f t="shared" si="92"/>
        <v>732</v>
      </c>
      <c r="L129" s="2">
        <f t="shared" si="93"/>
        <v>1694</v>
      </c>
      <c r="M129" s="2">
        <f t="shared" si="94"/>
        <v>11.696</v>
      </c>
      <c r="N129" s="8">
        <f t="shared" si="95"/>
        <v>360</v>
      </c>
      <c r="O129" s="9">
        <f t="shared" si="96"/>
        <v>2.4980000000000002</v>
      </c>
      <c r="P129" s="9">
        <f t="shared" si="97"/>
        <v>0.78700000000000003</v>
      </c>
      <c r="Q129" s="2">
        <f t="shared" si="98"/>
        <v>0.26</v>
      </c>
      <c r="R129" s="2">
        <f t="shared" si="99"/>
        <v>0.879</v>
      </c>
      <c r="S129" s="2">
        <f t="shared" si="100"/>
        <v>1.536</v>
      </c>
      <c r="T129" s="2">
        <f t="shared" si="101"/>
        <v>2.2149999999999999</v>
      </c>
      <c r="U129" s="2">
        <f t="shared" si="102"/>
        <v>2.2130000000000001</v>
      </c>
      <c r="V129" s="2">
        <f t="shared" si="103"/>
        <v>1.44</v>
      </c>
      <c r="W129" s="2">
        <f t="shared" si="88"/>
        <v>208855</v>
      </c>
      <c r="X129" s="2">
        <f t="shared" si="104"/>
        <v>1.544</v>
      </c>
      <c r="Y129" s="2">
        <f t="shared" si="105"/>
        <v>223938</v>
      </c>
      <c r="Z129" s="2">
        <f t="shared" si="106"/>
        <v>10.076000000000001</v>
      </c>
      <c r="AA129" s="2">
        <f t="shared" si="107"/>
        <v>0.878</v>
      </c>
      <c r="AB129" s="2">
        <f t="shared" si="108"/>
        <v>1460</v>
      </c>
      <c r="AC129" s="2">
        <f t="shared" si="109"/>
        <v>126</v>
      </c>
      <c r="AD129" s="2">
        <f t="shared" si="110"/>
        <v>1796</v>
      </c>
      <c r="AE129" s="2">
        <f t="shared" si="111"/>
        <v>462</v>
      </c>
      <c r="AF129" s="2">
        <f t="shared" si="112"/>
        <v>12.391999999999999</v>
      </c>
      <c r="AG129" s="2">
        <f t="shared" si="113"/>
        <v>3.194</v>
      </c>
      <c r="AH129" s="2">
        <f t="shared" si="114"/>
        <v>1548</v>
      </c>
      <c r="AI129" s="2">
        <f t="shared" si="115"/>
        <v>214</v>
      </c>
      <c r="AJ129" s="2">
        <f t="shared" si="116"/>
        <v>10.678000000000001</v>
      </c>
      <c r="AK129" s="2">
        <f t="shared" si="117"/>
        <v>1.48</v>
      </c>
    </row>
    <row r="130" spans="1:37" x14ac:dyDescent="0.25">
      <c r="A130" s="1">
        <v>2390</v>
      </c>
      <c r="B130" s="1">
        <f t="shared" ref="B130:B161" si="118">ROUND(A130*0.3048,0)</f>
        <v>728</v>
      </c>
      <c r="C130" s="3">
        <v>1336</v>
      </c>
      <c r="D130" s="13">
        <f t="shared" ref="D130:D161" si="119">ROUND(C130*0.00689476,3)</f>
        <v>9.2110000000000003</v>
      </c>
      <c r="E130" s="1">
        <v>1.66</v>
      </c>
      <c r="F130" s="1">
        <v>1660</v>
      </c>
      <c r="G130" s="4">
        <v>227.17599999999999</v>
      </c>
      <c r="H130" s="4">
        <v>389.16829999999999</v>
      </c>
      <c r="I130" s="6">
        <v>0.47</v>
      </c>
      <c r="J130" s="5">
        <f t="shared" ref="J130:J161" si="120">ROUND(((10^6)/G130)*0.3048,0)</f>
        <v>1342</v>
      </c>
      <c r="K130" s="5">
        <f t="shared" ref="K130:K161" si="121">ROUND(((10^6)/H130)*0.3048,0)</f>
        <v>783</v>
      </c>
      <c r="L130" s="2">
        <f t="shared" ref="L130:L161" si="122">ROUND(0.433*rho_gmcc*Depth_m,0)</f>
        <v>1718</v>
      </c>
      <c r="M130" s="2">
        <f t="shared" ref="M130:M161" si="123">ROUND(9.81*rho_kgm3*Depth_ft*10^-6,3)</f>
        <v>11.855</v>
      </c>
      <c r="N130" s="8">
        <f t="shared" ref="N130:N161" si="124">ROUND(Sv_psi-PoreP_psi,0)</f>
        <v>382</v>
      </c>
      <c r="O130" s="9">
        <f t="shared" ref="O130:O161" si="125">ROUND(Sv_MPa-PoreP_MPa,3)</f>
        <v>2.6440000000000001</v>
      </c>
      <c r="P130" s="9">
        <f t="shared" ref="P130:P161" si="126">ROUND(C130/L130,3)</f>
        <v>0.77800000000000002</v>
      </c>
      <c r="Q130" s="2">
        <f t="shared" ref="Q130:Q161" si="127">ROUND((((J130/K130)^2)-2)/(2*(((J130/K130)^2)-1)),3)</f>
        <v>0.24199999999999999</v>
      </c>
      <c r="R130" s="2">
        <f t="shared" ref="R130:R161" si="128">ROUND(rho_kgm3*Vs_ms^2*10^-9,3)</f>
        <v>1.018</v>
      </c>
      <c r="S130" s="2">
        <f t="shared" ref="S130:S161" si="129">ROUND(rho_kgm3*(Vp_ms^2-(4/3)*Vs_ms^2)*10^-9,3)</f>
        <v>1.633</v>
      </c>
      <c r="T130" s="2">
        <f t="shared" ref="T130:T161" si="130">ROUND(((9*K_GPa*G_GPa)/(3*K_GPa+G_GPa)),3)</f>
        <v>2.5289999999999999</v>
      </c>
      <c r="U130" s="2">
        <f t="shared" ref="U130:U161" si="131">ROUND(rho_kgm3*(Vp_ms^2)*(((1+v)*(1-(2*v)))/(1-v))*10^-9,3)</f>
        <v>2.528</v>
      </c>
      <c r="V130" s="2">
        <f t="shared" ref="V130:V161" si="132">ROUND(E_Dyn_GPa*0.65,3)</f>
        <v>1.6439999999999999</v>
      </c>
      <c r="W130" s="2">
        <f t="shared" si="88"/>
        <v>238442</v>
      </c>
      <c r="X130" s="2">
        <f t="shared" ref="X130:X161" si="133">ROUND(E_Static_GPa/(1-(v^2)),3)</f>
        <v>1.746</v>
      </c>
      <c r="Y130" s="2">
        <f t="shared" ref="Y130:Y161" si="134">ROUND(E_Static_Plane_GPa*(10^9)/6894.76,0)</f>
        <v>253236</v>
      </c>
      <c r="Z130" s="2">
        <f t="shared" ref="Z130:Z161" si="135">ROUND(σh_MPa+PoreP_MPa,3)</f>
        <v>10.055</v>
      </c>
      <c r="AA130" s="2">
        <f t="shared" ref="AA130:AA161" si="136">ROUND(((v/(1-v))*σv_MPa),3)</f>
        <v>0.84399999999999997</v>
      </c>
      <c r="AB130" s="2">
        <f t="shared" ref="AB130:AB161" si="137">ROUND(AC130+C130,0)</f>
        <v>1458</v>
      </c>
      <c r="AC130" s="2">
        <f t="shared" ref="AC130:AC161" si="138">ROUND(((v/(1-v))*σv_psi),0)</f>
        <v>122</v>
      </c>
      <c r="AD130" s="2">
        <f t="shared" ref="AD130:AD161" si="139">ROUND(σhmax_psi+PoreP_psi,0)</f>
        <v>1838</v>
      </c>
      <c r="AE130" s="2">
        <f t="shared" ref="AE130:AE161" si="140">ROUND(((E_Static_psi/(1-(v^2)))*0.0015)+(((v*E_Static_psi)/(1-(v^2)))*0)+((v/(1-v))*σv_psi),0)</f>
        <v>502</v>
      </c>
      <c r="AF130" s="2">
        <f t="shared" ref="AF130:AF161" si="141">ROUND(σhmax_MPa+PoreP_MPa,3)</f>
        <v>12.675000000000001</v>
      </c>
      <c r="AG130" s="2">
        <f t="shared" ref="AG130:AG161" si="142">ROUND((((E_Static_GPa*1000)/(1-(v^2)))*0.0015)+(((v*(E_Static_GPa*1000))/(1-(v^2)))*0)+((v/(1-v))*σv_MPa),3)</f>
        <v>3.464</v>
      </c>
      <c r="AH130" s="2">
        <f t="shared" ref="AH130:AH161" si="143">ROUND(σhmin_psi+PoreP_psi,0)</f>
        <v>1550</v>
      </c>
      <c r="AI130" s="2">
        <f t="shared" ref="AI130:AI161" si="144">ROUND((((v*E_Static_psi)/(1-(v^2)))*0.0015)+((E_Static_psi/(1-(v^2)))*0)+((v/(1-v))*σv_psi),0)</f>
        <v>214</v>
      </c>
      <c r="AJ130" s="2">
        <f t="shared" ref="AJ130:AJ161" si="145">ROUND(σhmin_MPa+PoreP_MPa,3)</f>
        <v>10.689</v>
      </c>
      <c r="AK130" s="2">
        <f t="shared" ref="AK130:AK161" si="146">ROUND((((Q130*(E_Static_GPa*1000))/(1-(v^2)))*0.0015)+(((E_Static_GPa*1000)/(1-(v^2)))*0)+((v/(1-v))*σv_MPa),3)</f>
        <v>1.478</v>
      </c>
    </row>
    <row r="131" spans="1:37" x14ac:dyDescent="0.25">
      <c r="A131" s="1">
        <v>2395</v>
      </c>
      <c r="B131" s="1">
        <f t="shared" si="118"/>
        <v>730</v>
      </c>
      <c r="C131" s="3">
        <v>1338</v>
      </c>
      <c r="D131" s="13">
        <f t="shared" si="119"/>
        <v>9.2249999999999996</v>
      </c>
      <c r="E131" s="1">
        <v>1.66</v>
      </c>
      <c r="F131" s="1">
        <v>1660</v>
      </c>
      <c r="G131" s="4">
        <v>231.1412</v>
      </c>
      <c r="H131" s="4">
        <v>351.25729999999999</v>
      </c>
      <c r="I131" s="6">
        <v>0.47</v>
      </c>
      <c r="J131" s="5">
        <f t="shared" si="120"/>
        <v>1319</v>
      </c>
      <c r="K131" s="5">
        <f t="shared" si="121"/>
        <v>868</v>
      </c>
      <c r="L131" s="2">
        <f t="shared" si="122"/>
        <v>1721</v>
      </c>
      <c r="M131" s="2">
        <f t="shared" si="123"/>
        <v>11.888</v>
      </c>
      <c r="N131" s="8">
        <f t="shared" si="124"/>
        <v>383</v>
      </c>
      <c r="O131" s="9">
        <f t="shared" si="125"/>
        <v>2.6629999999999998</v>
      </c>
      <c r="P131" s="9">
        <f t="shared" si="126"/>
        <v>0.77700000000000002</v>
      </c>
      <c r="Q131" s="2">
        <f t="shared" si="127"/>
        <v>0.11799999999999999</v>
      </c>
      <c r="R131" s="2">
        <f t="shared" si="128"/>
        <v>1.2509999999999999</v>
      </c>
      <c r="S131" s="2">
        <f t="shared" si="129"/>
        <v>1.22</v>
      </c>
      <c r="T131" s="2">
        <f t="shared" si="130"/>
        <v>2.7970000000000002</v>
      </c>
      <c r="U131" s="2">
        <f t="shared" si="131"/>
        <v>2.7970000000000002</v>
      </c>
      <c r="V131" s="2">
        <f t="shared" si="132"/>
        <v>1.8180000000000001</v>
      </c>
      <c r="W131" s="2">
        <f t="shared" ref="W131:W168" si="147">ROUND(V131*145038,0)</f>
        <v>263679</v>
      </c>
      <c r="X131" s="2">
        <f t="shared" si="133"/>
        <v>1.8440000000000001</v>
      </c>
      <c r="Y131" s="2">
        <f t="shared" si="134"/>
        <v>267449</v>
      </c>
      <c r="Z131" s="2">
        <f t="shared" si="135"/>
        <v>9.5809999999999995</v>
      </c>
      <c r="AA131" s="2">
        <f t="shared" si="136"/>
        <v>0.35599999999999998</v>
      </c>
      <c r="AB131" s="2">
        <f t="shared" si="137"/>
        <v>1389</v>
      </c>
      <c r="AC131" s="2">
        <f t="shared" si="138"/>
        <v>51</v>
      </c>
      <c r="AD131" s="2">
        <f t="shared" si="139"/>
        <v>1790</v>
      </c>
      <c r="AE131" s="2">
        <f t="shared" si="140"/>
        <v>452</v>
      </c>
      <c r="AF131" s="2">
        <f t="shared" si="141"/>
        <v>12.347</v>
      </c>
      <c r="AG131" s="2">
        <f t="shared" si="142"/>
        <v>3.1219999999999999</v>
      </c>
      <c r="AH131" s="2">
        <f t="shared" si="143"/>
        <v>1437</v>
      </c>
      <c r="AI131" s="2">
        <f t="shared" si="144"/>
        <v>99</v>
      </c>
      <c r="AJ131" s="2">
        <f t="shared" si="145"/>
        <v>9.9079999999999995</v>
      </c>
      <c r="AK131" s="2">
        <f t="shared" si="146"/>
        <v>0.68300000000000005</v>
      </c>
    </row>
    <row r="132" spans="1:37" x14ac:dyDescent="0.25">
      <c r="A132" s="1">
        <v>2400</v>
      </c>
      <c r="B132" s="1">
        <f t="shared" si="118"/>
        <v>732</v>
      </c>
      <c r="C132" s="3">
        <v>1340</v>
      </c>
      <c r="D132" s="13">
        <f t="shared" si="119"/>
        <v>9.2390000000000008</v>
      </c>
      <c r="E132" s="1">
        <v>1.67</v>
      </c>
      <c r="F132" s="1">
        <v>1670</v>
      </c>
      <c r="G132" s="4">
        <v>214.73249999999999</v>
      </c>
      <c r="H132" s="4">
        <v>323.98450000000003</v>
      </c>
      <c r="I132" s="6">
        <v>0.46</v>
      </c>
      <c r="J132" s="5">
        <f t="shared" si="120"/>
        <v>1419</v>
      </c>
      <c r="K132" s="5">
        <f t="shared" si="121"/>
        <v>941</v>
      </c>
      <c r="L132" s="2">
        <f t="shared" si="122"/>
        <v>1735</v>
      </c>
      <c r="M132" s="2">
        <f t="shared" si="123"/>
        <v>11.992000000000001</v>
      </c>
      <c r="N132" s="8">
        <f t="shared" si="124"/>
        <v>395</v>
      </c>
      <c r="O132" s="9">
        <f t="shared" si="125"/>
        <v>2.7530000000000001</v>
      </c>
      <c r="P132" s="9">
        <f t="shared" si="126"/>
        <v>0.77200000000000002</v>
      </c>
      <c r="Q132" s="2">
        <f t="shared" si="127"/>
        <v>0.108</v>
      </c>
      <c r="R132" s="2">
        <f t="shared" si="128"/>
        <v>1.4790000000000001</v>
      </c>
      <c r="S132" s="2">
        <f t="shared" si="129"/>
        <v>1.391</v>
      </c>
      <c r="T132" s="2">
        <f t="shared" si="130"/>
        <v>3.2759999999999998</v>
      </c>
      <c r="U132" s="2">
        <f t="shared" si="131"/>
        <v>3.2749999999999999</v>
      </c>
      <c r="V132" s="2">
        <f t="shared" si="132"/>
        <v>2.129</v>
      </c>
      <c r="W132" s="2">
        <f t="shared" si="147"/>
        <v>308786</v>
      </c>
      <c r="X132" s="2">
        <f t="shared" si="133"/>
        <v>2.1539999999999999</v>
      </c>
      <c r="Y132" s="2">
        <f t="shared" si="134"/>
        <v>312411</v>
      </c>
      <c r="Z132" s="2">
        <f t="shared" si="135"/>
        <v>9.5719999999999992</v>
      </c>
      <c r="AA132" s="2">
        <f t="shared" si="136"/>
        <v>0.33300000000000002</v>
      </c>
      <c r="AB132" s="2">
        <f t="shared" si="137"/>
        <v>1388</v>
      </c>
      <c r="AC132" s="2">
        <f t="shared" si="138"/>
        <v>48</v>
      </c>
      <c r="AD132" s="2">
        <f t="shared" si="139"/>
        <v>1856</v>
      </c>
      <c r="AE132" s="2">
        <f t="shared" si="140"/>
        <v>516</v>
      </c>
      <c r="AF132" s="2">
        <f t="shared" si="141"/>
        <v>12.804</v>
      </c>
      <c r="AG132" s="2">
        <f t="shared" si="142"/>
        <v>3.5649999999999999</v>
      </c>
      <c r="AH132" s="2">
        <f t="shared" si="143"/>
        <v>1438</v>
      </c>
      <c r="AI132" s="2">
        <f t="shared" si="144"/>
        <v>98</v>
      </c>
      <c r="AJ132" s="2">
        <f t="shared" si="145"/>
        <v>9.9209999999999994</v>
      </c>
      <c r="AK132" s="2">
        <f t="shared" si="146"/>
        <v>0.68200000000000005</v>
      </c>
    </row>
    <row r="133" spans="1:37" x14ac:dyDescent="0.25">
      <c r="A133" s="1">
        <v>2405</v>
      </c>
      <c r="B133" s="1">
        <f t="shared" si="118"/>
        <v>733</v>
      </c>
      <c r="C133" s="3">
        <v>1342</v>
      </c>
      <c r="D133" s="13">
        <f t="shared" si="119"/>
        <v>9.2530000000000001</v>
      </c>
      <c r="E133" s="1">
        <v>1.77</v>
      </c>
      <c r="F133" s="1">
        <v>1770</v>
      </c>
      <c r="G133" s="4">
        <v>203.09479999999999</v>
      </c>
      <c r="H133" s="4">
        <v>397.2921</v>
      </c>
      <c r="I133" s="6">
        <v>0.39</v>
      </c>
      <c r="J133" s="5">
        <f t="shared" si="120"/>
        <v>1501</v>
      </c>
      <c r="K133" s="5">
        <f t="shared" si="121"/>
        <v>767</v>
      </c>
      <c r="L133" s="2">
        <f t="shared" si="122"/>
        <v>1843</v>
      </c>
      <c r="M133" s="2">
        <f t="shared" si="123"/>
        <v>12.728</v>
      </c>
      <c r="N133" s="8">
        <f t="shared" si="124"/>
        <v>501</v>
      </c>
      <c r="O133" s="9">
        <f t="shared" si="125"/>
        <v>3.4750000000000001</v>
      </c>
      <c r="P133" s="9">
        <f t="shared" si="126"/>
        <v>0.72799999999999998</v>
      </c>
      <c r="Q133" s="2">
        <f t="shared" si="127"/>
        <v>0.32300000000000001</v>
      </c>
      <c r="R133" s="2">
        <f t="shared" si="128"/>
        <v>1.0409999999999999</v>
      </c>
      <c r="S133" s="2">
        <f t="shared" si="129"/>
        <v>2.5990000000000002</v>
      </c>
      <c r="T133" s="2">
        <f t="shared" si="130"/>
        <v>2.7549999999999999</v>
      </c>
      <c r="U133" s="2">
        <f t="shared" si="131"/>
        <v>2.7589999999999999</v>
      </c>
      <c r="V133" s="2">
        <f t="shared" si="132"/>
        <v>1.7909999999999999</v>
      </c>
      <c r="W133" s="2">
        <f t="shared" si="147"/>
        <v>259763</v>
      </c>
      <c r="X133" s="2">
        <f t="shared" si="133"/>
        <v>2</v>
      </c>
      <c r="Y133" s="2">
        <f t="shared" si="134"/>
        <v>290075</v>
      </c>
      <c r="Z133" s="2">
        <f t="shared" si="135"/>
        <v>10.911</v>
      </c>
      <c r="AA133" s="2">
        <f t="shared" si="136"/>
        <v>1.6579999999999999</v>
      </c>
      <c r="AB133" s="2">
        <f t="shared" si="137"/>
        <v>1581</v>
      </c>
      <c r="AC133" s="2">
        <f t="shared" si="138"/>
        <v>239</v>
      </c>
      <c r="AD133" s="2">
        <f t="shared" si="139"/>
        <v>2016</v>
      </c>
      <c r="AE133" s="2">
        <f t="shared" si="140"/>
        <v>674</v>
      </c>
      <c r="AF133" s="2">
        <f t="shared" si="141"/>
        <v>13.91</v>
      </c>
      <c r="AG133" s="2">
        <f t="shared" si="142"/>
        <v>4.657</v>
      </c>
      <c r="AH133" s="2">
        <f t="shared" si="143"/>
        <v>1722</v>
      </c>
      <c r="AI133" s="2">
        <f t="shared" si="144"/>
        <v>380</v>
      </c>
      <c r="AJ133" s="2">
        <f t="shared" si="145"/>
        <v>11.88</v>
      </c>
      <c r="AK133" s="2">
        <f t="shared" si="146"/>
        <v>2.6269999999999998</v>
      </c>
    </row>
    <row r="134" spans="1:37" x14ac:dyDescent="0.25">
      <c r="A134" s="1">
        <v>2410</v>
      </c>
      <c r="B134" s="1">
        <f t="shared" si="118"/>
        <v>735</v>
      </c>
      <c r="C134" s="3">
        <v>1344</v>
      </c>
      <c r="D134" s="13">
        <f t="shared" si="119"/>
        <v>9.2669999999999995</v>
      </c>
      <c r="E134" s="1">
        <v>1.69</v>
      </c>
      <c r="F134" s="1">
        <v>1690</v>
      </c>
      <c r="G134" s="4">
        <v>234.42939999999999</v>
      </c>
      <c r="H134" s="4">
        <v>409.8646</v>
      </c>
      <c r="I134" s="6">
        <v>0.45</v>
      </c>
      <c r="J134" s="5">
        <f t="shared" si="120"/>
        <v>1300</v>
      </c>
      <c r="K134" s="5">
        <f t="shared" si="121"/>
        <v>744</v>
      </c>
      <c r="L134" s="2">
        <f t="shared" si="122"/>
        <v>1764</v>
      </c>
      <c r="M134" s="2">
        <f t="shared" si="123"/>
        <v>12.185</v>
      </c>
      <c r="N134" s="8">
        <f t="shared" si="124"/>
        <v>420</v>
      </c>
      <c r="O134" s="9">
        <f t="shared" si="125"/>
        <v>2.9180000000000001</v>
      </c>
      <c r="P134" s="9">
        <f t="shared" si="126"/>
        <v>0.76200000000000001</v>
      </c>
      <c r="Q134" s="2">
        <f t="shared" si="127"/>
        <v>0.25600000000000001</v>
      </c>
      <c r="R134" s="2">
        <f t="shared" si="128"/>
        <v>0.93500000000000005</v>
      </c>
      <c r="S134" s="2">
        <f t="shared" si="129"/>
        <v>1.609</v>
      </c>
      <c r="T134" s="2">
        <f t="shared" si="130"/>
        <v>2.35</v>
      </c>
      <c r="U134" s="2">
        <f t="shared" si="131"/>
        <v>2.3530000000000002</v>
      </c>
      <c r="V134" s="2">
        <f t="shared" si="132"/>
        <v>1.528</v>
      </c>
      <c r="W134" s="2">
        <f t="shared" si="147"/>
        <v>221618</v>
      </c>
      <c r="X134" s="2">
        <f t="shared" si="133"/>
        <v>1.635</v>
      </c>
      <c r="Y134" s="2">
        <f t="shared" si="134"/>
        <v>237137</v>
      </c>
      <c r="Z134" s="2">
        <f t="shared" si="135"/>
        <v>10.271000000000001</v>
      </c>
      <c r="AA134" s="2">
        <f t="shared" si="136"/>
        <v>1.004</v>
      </c>
      <c r="AB134" s="2">
        <f t="shared" si="137"/>
        <v>1489</v>
      </c>
      <c r="AC134" s="2">
        <f t="shared" si="138"/>
        <v>145</v>
      </c>
      <c r="AD134" s="2">
        <f t="shared" si="139"/>
        <v>1844</v>
      </c>
      <c r="AE134" s="2">
        <f t="shared" si="140"/>
        <v>500</v>
      </c>
      <c r="AF134" s="2">
        <f t="shared" si="141"/>
        <v>12.724</v>
      </c>
      <c r="AG134" s="2">
        <f t="shared" si="142"/>
        <v>3.4569999999999999</v>
      </c>
      <c r="AH134" s="2">
        <f t="shared" si="143"/>
        <v>1580</v>
      </c>
      <c r="AI134" s="2">
        <f t="shared" si="144"/>
        <v>236</v>
      </c>
      <c r="AJ134" s="2">
        <f t="shared" si="145"/>
        <v>10.898999999999999</v>
      </c>
      <c r="AK134" s="2">
        <f t="shared" si="146"/>
        <v>1.6319999999999999</v>
      </c>
    </row>
    <row r="135" spans="1:37" x14ac:dyDescent="0.25">
      <c r="A135" s="1">
        <v>2415</v>
      </c>
      <c r="B135" s="1">
        <f t="shared" si="118"/>
        <v>736</v>
      </c>
      <c r="C135" s="3">
        <v>1346</v>
      </c>
      <c r="D135" s="13">
        <f t="shared" si="119"/>
        <v>9.2799999999999994</v>
      </c>
      <c r="E135" s="1">
        <v>1.59</v>
      </c>
      <c r="F135" s="1">
        <v>1590</v>
      </c>
      <c r="G135" s="4">
        <v>232.88200000000001</v>
      </c>
      <c r="H135" s="4">
        <v>370.40620000000001</v>
      </c>
      <c r="I135" s="6">
        <v>0.52</v>
      </c>
      <c r="J135" s="5">
        <f t="shared" si="120"/>
        <v>1309</v>
      </c>
      <c r="K135" s="5">
        <f t="shared" si="121"/>
        <v>823</v>
      </c>
      <c r="L135" s="2">
        <f t="shared" si="122"/>
        <v>1663</v>
      </c>
      <c r="M135" s="2">
        <f t="shared" si="123"/>
        <v>11.48</v>
      </c>
      <c r="N135" s="8">
        <f t="shared" si="124"/>
        <v>317</v>
      </c>
      <c r="O135" s="9">
        <f t="shared" si="125"/>
        <v>2.2000000000000002</v>
      </c>
      <c r="P135" s="9">
        <f t="shared" si="126"/>
        <v>0.80900000000000005</v>
      </c>
      <c r="Q135" s="2">
        <f t="shared" si="127"/>
        <v>0.17299999999999999</v>
      </c>
      <c r="R135" s="2">
        <f t="shared" si="128"/>
        <v>1.077</v>
      </c>
      <c r="S135" s="2">
        <f t="shared" si="129"/>
        <v>1.288</v>
      </c>
      <c r="T135" s="2">
        <f t="shared" si="130"/>
        <v>2.5270000000000001</v>
      </c>
      <c r="U135" s="2">
        <f t="shared" si="131"/>
        <v>2.5270000000000001</v>
      </c>
      <c r="V135" s="2">
        <f t="shared" si="132"/>
        <v>1.643</v>
      </c>
      <c r="W135" s="2">
        <f t="shared" si="147"/>
        <v>238297</v>
      </c>
      <c r="X135" s="2">
        <f t="shared" si="133"/>
        <v>1.694</v>
      </c>
      <c r="Y135" s="2">
        <f t="shared" si="134"/>
        <v>245694</v>
      </c>
      <c r="Z135" s="2">
        <f t="shared" si="135"/>
        <v>9.74</v>
      </c>
      <c r="AA135" s="2">
        <f t="shared" si="136"/>
        <v>0.46</v>
      </c>
      <c r="AB135" s="2">
        <f t="shared" si="137"/>
        <v>1412</v>
      </c>
      <c r="AC135" s="2">
        <f t="shared" si="138"/>
        <v>66</v>
      </c>
      <c r="AD135" s="2">
        <f t="shared" si="139"/>
        <v>1781</v>
      </c>
      <c r="AE135" s="2">
        <f t="shared" si="140"/>
        <v>435</v>
      </c>
      <c r="AF135" s="2">
        <f t="shared" si="141"/>
        <v>12.281000000000001</v>
      </c>
      <c r="AG135" s="2">
        <f t="shared" si="142"/>
        <v>3.0009999999999999</v>
      </c>
      <c r="AH135" s="2">
        <f t="shared" si="143"/>
        <v>1476</v>
      </c>
      <c r="AI135" s="2">
        <f t="shared" si="144"/>
        <v>130</v>
      </c>
      <c r="AJ135" s="2">
        <f t="shared" si="145"/>
        <v>10.18</v>
      </c>
      <c r="AK135" s="2">
        <f t="shared" si="146"/>
        <v>0.9</v>
      </c>
    </row>
    <row r="136" spans="1:37" x14ac:dyDescent="0.25">
      <c r="A136" s="1">
        <v>2420</v>
      </c>
      <c r="B136" s="1">
        <f t="shared" si="118"/>
        <v>738</v>
      </c>
      <c r="C136" s="3">
        <v>1348</v>
      </c>
      <c r="D136" s="13">
        <f t="shared" si="119"/>
        <v>9.2940000000000005</v>
      </c>
      <c r="E136" s="1">
        <v>1.6</v>
      </c>
      <c r="F136" s="1">
        <v>1600</v>
      </c>
      <c r="G136" s="4">
        <v>180.6576</v>
      </c>
      <c r="H136" s="4">
        <v>413.15280000000001</v>
      </c>
      <c r="I136" s="6">
        <v>0.51</v>
      </c>
      <c r="J136" s="5">
        <f t="shared" si="120"/>
        <v>1687</v>
      </c>
      <c r="K136" s="5">
        <f t="shared" si="121"/>
        <v>738</v>
      </c>
      <c r="L136" s="2">
        <f t="shared" si="122"/>
        <v>1677</v>
      </c>
      <c r="M136" s="2">
        <f t="shared" si="123"/>
        <v>11.584</v>
      </c>
      <c r="N136" s="8">
        <f t="shared" si="124"/>
        <v>329</v>
      </c>
      <c r="O136" s="9">
        <f t="shared" si="125"/>
        <v>2.29</v>
      </c>
      <c r="P136" s="9">
        <f t="shared" si="126"/>
        <v>0.80400000000000005</v>
      </c>
      <c r="Q136" s="2">
        <f t="shared" si="127"/>
        <v>0.38200000000000001</v>
      </c>
      <c r="R136" s="2">
        <f t="shared" si="128"/>
        <v>0.871</v>
      </c>
      <c r="S136" s="2">
        <f t="shared" si="129"/>
        <v>3.3919999999999999</v>
      </c>
      <c r="T136" s="2">
        <f t="shared" si="130"/>
        <v>2.407</v>
      </c>
      <c r="U136" s="2">
        <f t="shared" si="131"/>
        <v>2.403</v>
      </c>
      <c r="V136" s="2">
        <f t="shared" si="132"/>
        <v>1.5649999999999999</v>
      </c>
      <c r="W136" s="2">
        <f t="shared" si="147"/>
        <v>226984</v>
      </c>
      <c r="X136" s="2">
        <f t="shared" si="133"/>
        <v>1.8320000000000001</v>
      </c>
      <c r="Y136" s="2">
        <f t="shared" si="134"/>
        <v>265709</v>
      </c>
      <c r="Z136" s="2">
        <f t="shared" si="135"/>
        <v>10.71</v>
      </c>
      <c r="AA136" s="2">
        <f t="shared" si="136"/>
        <v>1.4159999999999999</v>
      </c>
      <c r="AB136" s="2">
        <f t="shared" si="137"/>
        <v>1551</v>
      </c>
      <c r="AC136" s="2">
        <f t="shared" si="138"/>
        <v>203</v>
      </c>
      <c r="AD136" s="2">
        <f t="shared" si="139"/>
        <v>1950</v>
      </c>
      <c r="AE136" s="2">
        <f t="shared" si="140"/>
        <v>602</v>
      </c>
      <c r="AF136" s="2">
        <f t="shared" si="141"/>
        <v>13.458</v>
      </c>
      <c r="AG136" s="2">
        <f t="shared" si="142"/>
        <v>4.1639999999999997</v>
      </c>
      <c r="AH136" s="2">
        <f t="shared" si="143"/>
        <v>1704</v>
      </c>
      <c r="AI136" s="2">
        <f t="shared" si="144"/>
        <v>356</v>
      </c>
      <c r="AJ136" s="2">
        <f t="shared" si="145"/>
        <v>11.759</v>
      </c>
      <c r="AK136" s="2">
        <f t="shared" si="146"/>
        <v>2.4649999999999999</v>
      </c>
    </row>
    <row r="137" spans="1:37" x14ac:dyDescent="0.25">
      <c r="A137" s="1">
        <v>2425</v>
      </c>
      <c r="B137" s="1">
        <f t="shared" si="118"/>
        <v>739</v>
      </c>
      <c r="C137" s="3">
        <v>1350</v>
      </c>
      <c r="D137" s="13">
        <f t="shared" si="119"/>
        <v>9.3079999999999998</v>
      </c>
      <c r="E137" s="1">
        <v>1.74</v>
      </c>
      <c r="F137" s="1">
        <v>1740</v>
      </c>
      <c r="G137" s="4">
        <v>174.2747</v>
      </c>
      <c r="H137" s="4">
        <v>402.90140000000002</v>
      </c>
      <c r="I137" s="6">
        <v>0.41</v>
      </c>
      <c r="J137" s="5">
        <f t="shared" si="120"/>
        <v>1749</v>
      </c>
      <c r="K137" s="5">
        <f t="shared" si="121"/>
        <v>757</v>
      </c>
      <c r="L137" s="2">
        <f t="shared" si="122"/>
        <v>1827</v>
      </c>
      <c r="M137" s="2">
        <f t="shared" si="123"/>
        <v>12.614000000000001</v>
      </c>
      <c r="N137" s="8">
        <f t="shared" si="124"/>
        <v>477</v>
      </c>
      <c r="O137" s="9">
        <f t="shared" si="125"/>
        <v>3.306</v>
      </c>
      <c r="P137" s="9">
        <f t="shared" si="126"/>
        <v>0.73899999999999999</v>
      </c>
      <c r="Q137" s="2">
        <f t="shared" si="127"/>
        <v>0.38500000000000001</v>
      </c>
      <c r="R137" s="2">
        <f t="shared" si="128"/>
        <v>0.997</v>
      </c>
      <c r="S137" s="2">
        <f t="shared" si="129"/>
        <v>3.9929999999999999</v>
      </c>
      <c r="T137" s="2">
        <f t="shared" si="130"/>
        <v>2.7610000000000001</v>
      </c>
      <c r="U137" s="2">
        <f t="shared" si="131"/>
        <v>2.7570000000000001</v>
      </c>
      <c r="V137" s="2">
        <f t="shared" si="132"/>
        <v>1.7949999999999999</v>
      </c>
      <c r="W137" s="2">
        <f t="shared" si="147"/>
        <v>260343</v>
      </c>
      <c r="X137" s="2">
        <f t="shared" si="133"/>
        <v>2.1070000000000002</v>
      </c>
      <c r="Y137" s="2">
        <f t="shared" si="134"/>
        <v>305594</v>
      </c>
      <c r="Z137" s="2">
        <f t="shared" si="135"/>
        <v>11.378</v>
      </c>
      <c r="AA137" s="2">
        <f t="shared" si="136"/>
        <v>2.0699999999999998</v>
      </c>
      <c r="AB137" s="2">
        <f t="shared" si="137"/>
        <v>1649</v>
      </c>
      <c r="AC137" s="2">
        <f t="shared" si="138"/>
        <v>299</v>
      </c>
      <c r="AD137" s="2">
        <f t="shared" si="139"/>
        <v>2107</v>
      </c>
      <c r="AE137" s="2">
        <f t="shared" si="140"/>
        <v>757</v>
      </c>
      <c r="AF137" s="2">
        <f t="shared" si="141"/>
        <v>14.539</v>
      </c>
      <c r="AG137" s="2">
        <f t="shared" si="142"/>
        <v>5.2309999999999999</v>
      </c>
      <c r="AH137" s="2">
        <f t="shared" si="143"/>
        <v>1825</v>
      </c>
      <c r="AI137" s="2">
        <f t="shared" si="144"/>
        <v>475</v>
      </c>
      <c r="AJ137" s="2">
        <f t="shared" si="145"/>
        <v>12.595000000000001</v>
      </c>
      <c r="AK137" s="2">
        <f t="shared" si="146"/>
        <v>3.2869999999999999</v>
      </c>
    </row>
    <row r="138" spans="1:37" x14ac:dyDescent="0.25">
      <c r="A138" s="1">
        <v>2430</v>
      </c>
      <c r="B138" s="1">
        <f t="shared" si="118"/>
        <v>741</v>
      </c>
      <c r="C138" s="3">
        <v>1352</v>
      </c>
      <c r="D138" s="13">
        <f t="shared" si="119"/>
        <v>9.3219999999999992</v>
      </c>
      <c r="E138" s="1">
        <v>1.79</v>
      </c>
      <c r="F138" s="1">
        <v>1790</v>
      </c>
      <c r="G138" s="4">
        <v>176.98259999999999</v>
      </c>
      <c r="H138" s="4">
        <v>363.05610000000001</v>
      </c>
      <c r="I138" s="6">
        <v>0.37</v>
      </c>
      <c r="J138" s="5">
        <f t="shared" si="120"/>
        <v>1722</v>
      </c>
      <c r="K138" s="5">
        <f t="shared" si="121"/>
        <v>840</v>
      </c>
      <c r="L138" s="2">
        <f t="shared" si="122"/>
        <v>1883</v>
      </c>
      <c r="M138" s="2">
        <f t="shared" si="123"/>
        <v>13.012</v>
      </c>
      <c r="N138" s="8">
        <f t="shared" si="124"/>
        <v>531</v>
      </c>
      <c r="O138" s="9">
        <f t="shared" si="125"/>
        <v>3.69</v>
      </c>
      <c r="P138" s="9">
        <f t="shared" si="126"/>
        <v>0.71799999999999997</v>
      </c>
      <c r="Q138" s="2">
        <f t="shared" si="127"/>
        <v>0.34399999999999997</v>
      </c>
      <c r="R138" s="2">
        <f t="shared" si="128"/>
        <v>1.2629999999999999</v>
      </c>
      <c r="S138" s="2">
        <f t="shared" si="129"/>
        <v>3.6240000000000001</v>
      </c>
      <c r="T138" s="2">
        <f t="shared" si="130"/>
        <v>3.395</v>
      </c>
      <c r="U138" s="2">
        <f t="shared" si="131"/>
        <v>3.3929999999999998</v>
      </c>
      <c r="V138" s="2">
        <f t="shared" si="132"/>
        <v>2.2069999999999999</v>
      </c>
      <c r="W138" s="2">
        <f t="shared" si="147"/>
        <v>320099</v>
      </c>
      <c r="X138" s="2">
        <f t="shared" si="133"/>
        <v>2.5030000000000001</v>
      </c>
      <c r="Y138" s="2">
        <f t="shared" si="134"/>
        <v>363029</v>
      </c>
      <c r="Z138" s="2">
        <f t="shared" si="135"/>
        <v>11.257</v>
      </c>
      <c r="AA138" s="2">
        <f t="shared" si="136"/>
        <v>1.9350000000000001</v>
      </c>
      <c r="AB138" s="2">
        <f t="shared" si="137"/>
        <v>1630</v>
      </c>
      <c r="AC138" s="2">
        <f t="shared" si="138"/>
        <v>278</v>
      </c>
      <c r="AD138" s="2">
        <f t="shared" si="139"/>
        <v>2175</v>
      </c>
      <c r="AE138" s="2">
        <f t="shared" si="140"/>
        <v>823</v>
      </c>
      <c r="AF138" s="2">
        <f t="shared" si="141"/>
        <v>15.012</v>
      </c>
      <c r="AG138" s="2">
        <f t="shared" si="142"/>
        <v>5.69</v>
      </c>
      <c r="AH138" s="2">
        <f t="shared" si="143"/>
        <v>1818</v>
      </c>
      <c r="AI138" s="2">
        <f t="shared" si="144"/>
        <v>466</v>
      </c>
      <c r="AJ138" s="2">
        <f t="shared" si="145"/>
        <v>12.548999999999999</v>
      </c>
      <c r="AK138" s="2">
        <f t="shared" si="146"/>
        <v>3.2269999999999999</v>
      </c>
    </row>
    <row r="139" spans="1:37" x14ac:dyDescent="0.25">
      <c r="A139" s="1">
        <v>2435</v>
      </c>
      <c r="B139" s="1">
        <f t="shared" si="118"/>
        <v>742</v>
      </c>
      <c r="C139" s="3">
        <v>1354</v>
      </c>
      <c r="D139" s="13">
        <f t="shared" si="119"/>
        <v>9.3360000000000003</v>
      </c>
      <c r="E139" s="1">
        <v>1.78</v>
      </c>
      <c r="F139" s="1">
        <v>1780</v>
      </c>
      <c r="G139" s="4">
        <v>165.37719999999999</v>
      </c>
      <c r="H139" s="4">
        <v>381.23790000000002</v>
      </c>
      <c r="I139" s="6">
        <v>0.38</v>
      </c>
      <c r="J139" s="5">
        <f t="shared" si="120"/>
        <v>1843</v>
      </c>
      <c r="K139" s="5">
        <f t="shared" si="121"/>
        <v>800</v>
      </c>
      <c r="L139" s="2">
        <f t="shared" si="122"/>
        <v>1877</v>
      </c>
      <c r="M139" s="2">
        <f t="shared" si="123"/>
        <v>12.957000000000001</v>
      </c>
      <c r="N139" s="8">
        <f t="shared" si="124"/>
        <v>523</v>
      </c>
      <c r="O139" s="9">
        <f t="shared" si="125"/>
        <v>3.621</v>
      </c>
      <c r="P139" s="9">
        <f t="shared" si="126"/>
        <v>0.72099999999999997</v>
      </c>
      <c r="Q139" s="2">
        <f t="shared" si="127"/>
        <v>0.38400000000000001</v>
      </c>
      <c r="R139" s="2">
        <f t="shared" si="128"/>
        <v>1.139</v>
      </c>
      <c r="S139" s="2">
        <f t="shared" si="129"/>
        <v>4.5270000000000001</v>
      </c>
      <c r="T139" s="2">
        <f t="shared" si="130"/>
        <v>3.153</v>
      </c>
      <c r="U139" s="2">
        <f t="shared" si="131"/>
        <v>3.1509999999999998</v>
      </c>
      <c r="V139" s="2">
        <f t="shared" si="132"/>
        <v>2.0489999999999999</v>
      </c>
      <c r="W139" s="2">
        <f t="shared" si="147"/>
        <v>297183</v>
      </c>
      <c r="X139" s="2">
        <f t="shared" si="133"/>
        <v>2.403</v>
      </c>
      <c r="Y139" s="2">
        <f t="shared" si="134"/>
        <v>348526</v>
      </c>
      <c r="Z139" s="2">
        <f t="shared" si="135"/>
        <v>11.593</v>
      </c>
      <c r="AA139" s="2">
        <f t="shared" si="136"/>
        <v>2.2570000000000001</v>
      </c>
      <c r="AB139" s="2">
        <f t="shared" si="137"/>
        <v>1680</v>
      </c>
      <c r="AC139" s="2">
        <f t="shared" si="138"/>
        <v>326</v>
      </c>
      <c r="AD139" s="2">
        <f t="shared" si="139"/>
        <v>2203</v>
      </c>
      <c r="AE139" s="2">
        <f t="shared" si="140"/>
        <v>849</v>
      </c>
      <c r="AF139" s="2">
        <f t="shared" si="141"/>
        <v>15.198</v>
      </c>
      <c r="AG139" s="2">
        <f t="shared" si="142"/>
        <v>5.8620000000000001</v>
      </c>
      <c r="AH139" s="2">
        <f t="shared" si="143"/>
        <v>1881</v>
      </c>
      <c r="AI139" s="2">
        <f t="shared" si="144"/>
        <v>527</v>
      </c>
      <c r="AJ139" s="2">
        <f t="shared" si="145"/>
        <v>12.978</v>
      </c>
      <c r="AK139" s="2">
        <f t="shared" si="146"/>
        <v>3.6419999999999999</v>
      </c>
    </row>
    <row r="140" spans="1:37" x14ac:dyDescent="0.25">
      <c r="A140" s="1">
        <v>2440</v>
      </c>
      <c r="B140" s="1">
        <f t="shared" si="118"/>
        <v>744</v>
      </c>
      <c r="C140" s="3">
        <v>1356</v>
      </c>
      <c r="D140" s="13">
        <f t="shared" si="119"/>
        <v>9.3490000000000002</v>
      </c>
      <c r="E140" s="1">
        <v>1.72</v>
      </c>
      <c r="F140" s="1">
        <v>1720</v>
      </c>
      <c r="G140" s="4">
        <v>159.7679</v>
      </c>
      <c r="H140" s="4">
        <v>351.83749999999998</v>
      </c>
      <c r="I140" s="6">
        <v>0.42</v>
      </c>
      <c r="J140" s="5">
        <f t="shared" si="120"/>
        <v>1908</v>
      </c>
      <c r="K140" s="5">
        <f t="shared" si="121"/>
        <v>866</v>
      </c>
      <c r="L140" s="2">
        <f t="shared" si="122"/>
        <v>1817</v>
      </c>
      <c r="M140" s="2">
        <f t="shared" si="123"/>
        <v>12.554</v>
      </c>
      <c r="N140" s="8">
        <f t="shared" si="124"/>
        <v>461</v>
      </c>
      <c r="O140" s="9">
        <f t="shared" si="125"/>
        <v>3.2050000000000001</v>
      </c>
      <c r="P140" s="9">
        <f t="shared" si="126"/>
        <v>0.746</v>
      </c>
      <c r="Q140" s="2">
        <f t="shared" si="127"/>
        <v>0.37</v>
      </c>
      <c r="R140" s="2">
        <f t="shared" si="128"/>
        <v>1.29</v>
      </c>
      <c r="S140" s="2">
        <f t="shared" si="129"/>
        <v>4.5419999999999998</v>
      </c>
      <c r="T140" s="2">
        <f t="shared" si="130"/>
        <v>3.5350000000000001</v>
      </c>
      <c r="U140" s="2">
        <f t="shared" si="131"/>
        <v>3.54</v>
      </c>
      <c r="V140" s="2">
        <f t="shared" si="132"/>
        <v>2.298</v>
      </c>
      <c r="W140" s="2">
        <f t="shared" si="147"/>
        <v>333297</v>
      </c>
      <c r="X140" s="2">
        <f t="shared" si="133"/>
        <v>2.6619999999999999</v>
      </c>
      <c r="Y140" s="2">
        <f t="shared" si="134"/>
        <v>386090</v>
      </c>
      <c r="Z140" s="2">
        <f t="shared" si="135"/>
        <v>11.231</v>
      </c>
      <c r="AA140" s="2">
        <f t="shared" si="136"/>
        <v>1.8819999999999999</v>
      </c>
      <c r="AB140" s="2">
        <f t="shared" si="137"/>
        <v>1627</v>
      </c>
      <c r="AC140" s="2">
        <f t="shared" si="138"/>
        <v>271</v>
      </c>
      <c r="AD140" s="2">
        <f t="shared" si="139"/>
        <v>2206</v>
      </c>
      <c r="AE140" s="2">
        <f t="shared" si="140"/>
        <v>850</v>
      </c>
      <c r="AF140" s="2">
        <f t="shared" si="141"/>
        <v>15.225</v>
      </c>
      <c r="AG140" s="2">
        <f t="shared" si="142"/>
        <v>5.8760000000000003</v>
      </c>
      <c r="AH140" s="2">
        <f t="shared" si="143"/>
        <v>1841</v>
      </c>
      <c r="AI140" s="2">
        <f t="shared" si="144"/>
        <v>485</v>
      </c>
      <c r="AJ140" s="2">
        <f t="shared" si="145"/>
        <v>12.709</v>
      </c>
      <c r="AK140" s="2">
        <f t="shared" si="146"/>
        <v>3.36</v>
      </c>
    </row>
    <row r="141" spans="1:37" x14ac:dyDescent="0.25">
      <c r="A141" s="1">
        <v>2445</v>
      </c>
      <c r="B141" s="1">
        <f t="shared" si="118"/>
        <v>745</v>
      </c>
      <c r="C141" s="3">
        <v>1358</v>
      </c>
      <c r="D141" s="13">
        <f t="shared" si="119"/>
        <v>9.3629999999999995</v>
      </c>
      <c r="E141" s="1">
        <v>1.78</v>
      </c>
      <c r="F141" s="1">
        <v>1780</v>
      </c>
      <c r="G141" s="4">
        <v>161.12190000000001</v>
      </c>
      <c r="H141" s="4">
        <v>390.3288</v>
      </c>
      <c r="I141" s="6">
        <v>0.38</v>
      </c>
      <c r="J141" s="5">
        <f t="shared" si="120"/>
        <v>1892</v>
      </c>
      <c r="K141" s="5">
        <f t="shared" si="121"/>
        <v>781</v>
      </c>
      <c r="L141" s="2">
        <f t="shared" si="122"/>
        <v>1884</v>
      </c>
      <c r="M141" s="2">
        <f t="shared" si="123"/>
        <v>13.009</v>
      </c>
      <c r="N141" s="8">
        <f t="shared" si="124"/>
        <v>526</v>
      </c>
      <c r="O141" s="9">
        <f t="shared" si="125"/>
        <v>3.6459999999999999</v>
      </c>
      <c r="P141" s="9">
        <f t="shared" si="126"/>
        <v>0.72099999999999997</v>
      </c>
      <c r="Q141" s="2">
        <f t="shared" si="127"/>
        <v>0.39700000000000002</v>
      </c>
      <c r="R141" s="2">
        <f t="shared" si="128"/>
        <v>1.0860000000000001</v>
      </c>
      <c r="S141" s="2">
        <f t="shared" si="129"/>
        <v>4.9240000000000004</v>
      </c>
      <c r="T141" s="2">
        <f t="shared" si="130"/>
        <v>3.0350000000000001</v>
      </c>
      <c r="U141" s="2">
        <f t="shared" si="131"/>
        <v>3.0409999999999999</v>
      </c>
      <c r="V141" s="2">
        <f t="shared" si="132"/>
        <v>1.9730000000000001</v>
      </c>
      <c r="W141" s="2">
        <f t="shared" si="147"/>
        <v>286160</v>
      </c>
      <c r="X141" s="2">
        <f t="shared" si="133"/>
        <v>2.3420000000000001</v>
      </c>
      <c r="Y141" s="2">
        <f t="shared" si="134"/>
        <v>339678</v>
      </c>
      <c r="Z141" s="2">
        <f t="shared" si="135"/>
        <v>11.763</v>
      </c>
      <c r="AA141" s="2">
        <f t="shared" si="136"/>
        <v>2.4</v>
      </c>
      <c r="AB141" s="2">
        <f t="shared" si="137"/>
        <v>1704</v>
      </c>
      <c r="AC141" s="2">
        <f t="shared" si="138"/>
        <v>346</v>
      </c>
      <c r="AD141" s="2">
        <f t="shared" si="139"/>
        <v>2214</v>
      </c>
      <c r="AE141" s="2">
        <f t="shared" si="140"/>
        <v>856</v>
      </c>
      <c r="AF141" s="2">
        <f t="shared" si="141"/>
        <v>15.276999999999999</v>
      </c>
      <c r="AG141" s="2">
        <f t="shared" si="142"/>
        <v>5.9139999999999997</v>
      </c>
      <c r="AH141" s="2">
        <f t="shared" si="143"/>
        <v>1907</v>
      </c>
      <c r="AI141" s="2">
        <f t="shared" si="144"/>
        <v>549</v>
      </c>
      <c r="AJ141" s="2">
        <f t="shared" si="145"/>
        <v>13.157999999999999</v>
      </c>
      <c r="AK141" s="2">
        <f t="shared" si="146"/>
        <v>3.7949999999999999</v>
      </c>
    </row>
    <row r="142" spans="1:37" x14ac:dyDescent="0.25">
      <c r="A142" s="1">
        <v>2450</v>
      </c>
      <c r="B142" s="1">
        <f t="shared" si="118"/>
        <v>747</v>
      </c>
      <c r="C142" s="12">
        <v>1360</v>
      </c>
      <c r="D142" s="13">
        <f t="shared" si="119"/>
        <v>9.3770000000000007</v>
      </c>
      <c r="E142" s="1">
        <v>1.78</v>
      </c>
      <c r="F142" s="1">
        <v>1780</v>
      </c>
      <c r="G142" s="4">
        <v>169.0522</v>
      </c>
      <c r="H142" s="4">
        <v>360.92840000000001</v>
      </c>
      <c r="I142" s="6">
        <v>0.38</v>
      </c>
      <c r="J142" s="5">
        <f t="shared" si="120"/>
        <v>1803</v>
      </c>
      <c r="K142" s="5">
        <f t="shared" si="121"/>
        <v>844</v>
      </c>
      <c r="L142" s="2">
        <f t="shared" si="122"/>
        <v>1888</v>
      </c>
      <c r="M142" s="2">
        <f t="shared" si="123"/>
        <v>13.044</v>
      </c>
      <c r="N142" s="8">
        <f t="shared" si="124"/>
        <v>528</v>
      </c>
      <c r="O142" s="9">
        <f t="shared" si="125"/>
        <v>3.6669999999999998</v>
      </c>
      <c r="P142" s="9">
        <f t="shared" si="126"/>
        <v>0.72</v>
      </c>
      <c r="Q142" s="2">
        <f t="shared" si="127"/>
        <v>0.36</v>
      </c>
      <c r="R142" s="2">
        <f t="shared" si="128"/>
        <v>1.268</v>
      </c>
      <c r="S142" s="2">
        <f t="shared" si="129"/>
        <v>4.0960000000000001</v>
      </c>
      <c r="T142" s="2">
        <f t="shared" si="130"/>
        <v>3.448</v>
      </c>
      <c r="U142" s="2">
        <f t="shared" si="131"/>
        <v>3.4430000000000001</v>
      </c>
      <c r="V142" s="2">
        <f t="shared" si="132"/>
        <v>2.2410000000000001</v>
      </c>
      <c r="W142" s="2">
        <f t="shared" si="147"/>
        <v>325030</v>
      </c>
      <c r="X142" s="2">
        <f t="shared" si="133"/>
        <v>2.5750000000000002</v>
      </c>
      <c r="Y142" s="2">
        <f t="shared" si="134"/>
        <v>373472</v>
      </c>
      <c r="Z142" s="2">
        <f t="shared" si="135"/>
        <v>11.44</v>
      </c>
      <c r="AA142" s="2">
        <f t="shared" si="136"/>
        <v>2.0630000000000002</v>
      </c>
      <c r="AB142" s="2">
        <f t="shared" si="137"/>
        <v>1657</v>
      </c>
      <c r="AC142" s="2">
        <f t="shared" si="138"/>
        <v>297</v>
      </c>
      <c r="AD142" s="2">
        <f t="shared" si="139"/>
        <v>2217</v>
      </c>
      <c r="AE142" s="2">
        <f t="shared" si="140"/>
        <v>857</v>
      </c>
      <c r="AF142" s="2">
        <f t="shared" si="141"/>
        <v>15.302</v>
      </c>
      <c r="AG142" s="2">
        <f t="shared" si="142"/>
        <v>5.9249999999999998</v>
      </c>
      <c r="AH142" s="2">
        <f t="shared" si="143"/>
        <v>1859</v>
      </c>
      <c r="AI142" s="2">
        <f t="shared" si="144"/>
        <v>499</v>
      </c>
      <c r="AJ142" s="2">
        <f t="shared" si="145"/>
        <v>12.83</v>
      </c>
      <c r="AK142" s="2">
        <f t="shared" si="146"/>
        <v>3.4529999999999998</v>
      </c>
    </row>
    <row r="143" spans="1:37" x14ac:dyDescent="0.25">
      <c r="A143" s="1">
        <v>2455</v>
      </c>
      <c r="B143" s="1">
        <f t="shared" si="118"/>
        <v>748</v>
      </c>
      <c r="C143" s="3">
        <v>1362</v>
      </c>
      <c r="D143" s="13">
        <f t="shared" si="119"/>
        <v>9.391</v>
      </c>
      <c r="E143" s="1">
        <v>1.77</v>
      </c>
      <c r="F143" s="1">
        <v>1770</v>
      </c>
      <c r="G143" s="4">
        <v>162.66929999999999</v>
      </c>
      <c r="H143" s="4">
        <v>355.51260000000002</v>
      </c>
      <c r="I143" s="6">
        <v>0.39</v>
      </c>
      <c r="J143" s="5">
        <f t="shared" si="120"/>
        <v>1874</v>
      </c>
      <c r="K143" s="5">
        <f t="shared" si="121"/>
        <v>857</v>
      </c>
      <c r="L143" s="2">
        <f t="shared" si="122"/>
        <v>1882</v>
      </c>
      <c r="M143" s="2">
        <f t="shared" si="123"/>
        <v>12.988</v>
      </c>
      <c r="N143" s="8">
        <f t="shared" si="124"/>
        <v>520</v>
      </c>
      <c r="O143" s="9">
        <f t="shared" si="125"/>
        <v>3.597</v>
      </c>
      <c r="P143" s="9">
        <f t="shared" si="126"/>
        <v>0.72399999999999998</v>
      </c>
      <c r="Q143" s="2">
        <f t="shared" si="127"/>
        <v>0.36799999999999999</v>
      </c>
      <c r="R143" s="2">
        <f t="shared" si="128"/>
        <v>1.3</v>
      </c>
      <c r="S143" s="2">
        <f t="shared" si="129"/>
        <v>4.4829999999999997</v>
      </c>
      <c r="T143" s="2">
        <f t="shared" si="130"/>
        <v>3.556</v>
      </c>
      <c r="U143" s="2">
        <f t="shared" si="131"/>
        <v>3.552</v>
      </c>
      <c r="V143" s="2">
        <f t="shared" si="132"/>
        <v>2.3109999999999999</v>
      </c>
      <c r="W143" s="2">
        <f t="shared" si="147"/>
        <v>335183</v>
      </c>
      <c r="X143" s="2">
        <f t="shared" si="133"/>
        <v>2.673</v>
      </c>
      <c r="Y143" s="2">
        <f t="shared" si="134"/>
        <v>387686</v>
      </c>
      <c r="Z143" s="2">
        <f t="shared" si="135"/>
        <v>11.484999999999999</v>
      </c>
      <c r="AA143" s="2">
        <f t="shared" si="136"/>
        <v>2.0939999999999999</v>
      </c>
      <c r="AB143" s="2">
        <f t="shared" si="137"/>
        <v>1665</v>
      </c>
      <c r="AC143" s="2">
        <f t="shared" si="138"/>
        <v>303</v>
      </c>
      <c r="AD143" s="2">
        <f t="shared" si="139"/>
        <v>2246</v>
      </c>
      <c r="AE143" s="2">
        <f t="shared" si="140"/>
        <v>884</v>
      </c>
      <c r="AF143" s="2">
        <f t="shared" si="141"/>
        <v>15.494999999999999</v>
      </c>
      <c r="AG143" s="2">
        <f t="shared" si="142"/>
        <v>6.1040000000000001</v>
      </c>
      <c r="AH143" s="2">
        <f t="shared" si="143"/>
        <v>1879</v>
      </c>
      <c r="AI143" s="2">
        <f t="shared" si="144"/>
        <v>517</v>
      </c>
      <c r="AJ143" s="2">
        <f t="shared" si="145"/>
        <v>12.961</v>
      </c>
      <c r="AK143" s="2">
        <f t="shared" si="146"/>
        <v>3.57</v>
      </c>
    </row>
    <row r="144" spans="1:37" x14ac:dyDescent="0.25">
      <c r="A144" s="1">
        <v>2460</v>
      </c>
      <c r="B144" s="1">
        <f t="shared" si="118"/>
        <v>750</v>
      </c>
      <c r="C144" s="3">
        <v>1364</v>
      </c>
      <c r="D144" s="13">
        <f t="shared" si="119"/>
        <v>9.4039999999999999</v>
      </c>
      <c r="E144" s="1">
        <v>1.72</v>
      </c>
      <c r="F144" s="1">
        <v>1720</v>
      </c>
      <c r="G144" s="4">
        <v>176.4023</v>
      </c>
      <c r="H144" s="4">
        <v>395.74470000000002</v>
      </c>
      <c r="I144" s="6">
        <v>0.42</v>
      </c>
      <c r="J144" s="5">
        <f t="shared" si="120"/>
        <v>1728</v>
      </c>
      <c r="K144" s="5">
        <f t="shared" si="121"/>
        <v>770</v>
      </c>
      <c r="L144" s="2">
        <f t="shared" si="122"/>
        <v>1832</v>
      </c>
      <c r="M144" s="2">
        <f t="shared" si="123"/>
        <v>12.654999999999999</v>
      </c>
      <c r="N144" s="8">
        <f t="shared" si="124"/>
        <v>468</v>
      </c>
      <c r="O144" s="9">
        <f t="shared" si="125"/>
        <v>3.2509999999999999</v>
      </c>
      <c r="P144" s="9">
        <f t="shared" si="126"/>
        <v>0.745</v>
      </c>
      <c r="Q144" s="2">
        <f t="shared" si="127"/>
        <v>0.376</v>
      </c>
      <c r="R144" s="2">
        <f t="shared" si="128"/>
        <v>1.02</v>
      </c>
      <c r="S144" s="2">
        <f t="shared" si="129"/>
        <v>3.7759999999999998</v>
      </c>
      <c r="T144" s="2">
        <f t="shared" si="130"/>
        <v>2.8069999999999999</v>
      </c>
      <c r="U144" s="2">
        <f t="shared" si="131"/>
        <v>2.8090000000000002</v>
      </c>
      <c r="V144" s="2">
        <f t="shared" si="132"/>
        <v>1.825</v>
      </c>
      <c r="W144" s="2">
        <f t="shared" si="147"/>
        <v>264694</v>
      </c>
      <c r="X144" s="2">
        <f t="shared" si="133"/>
        <v>2.125</v>
      </c>
      <c r="Y144" s="2">
        <f t="shared" si="134"/>
        <v>308205</v>
      </c>
      <c r="Z144" s="2">
        <f t="shared" si="135"/>
        <v>11.363</v>
      </c>
      <c r="AA144" s="2">
        <f t="shared" si="136"/>
        <v>1.9590000000000001</v>
      </c>
      <c r="AB144" s="2">
        <f t="shared" si="137"/>
        <v>1646</v>
      </c>
      <c r="AC144" s="2">
        <f t="shared" si="138"/>
        <v>282</v>
      </c>
      <c r="AD144" s="2">
        <f t="shared" si="139"/>
        <v>2108</v>
      </c>
      <c r="AE144" s="2">
        <f t="shared" si="140"/>
        <v>744</v>
      </c>
      <c r="AF144" s="2">
        <f t="shared" si="141"/>
        <v>14.551</v>
      </c>
      <c r="AG144" s="2">
        <f t="shared" si="142"/>
        <v>5.1470000000000002</v>
      </c>
      <c r="AH144" s="2">
        <f t="shared" si="143"/>
        <v>1820</v>
      </c>
      <c r="AI144" s="2">
        <f t="shared" si="144"/>
        <v>456</v>
      </c>
      <c r="AJ144" s="2">
        <f t="shared" si="145"/>
        <v>12.561999999999999</v>
      </c>
      <c r="AK144" s="2">
        <f t="shared" si="146"/>
        <v>3.1579999999999999</v>
      </c>
    </row>
    <row r="145" spans="1:37" x14ac:dyDescent="0.25">
      <c r="A145" s="1">
        <v>2465</v>
      </c>
      <c r="B145" s="1">
        <f t="shared" si="118"/>
        <v>751</v>
      </c>
      <c r="C145" s="3">
        <v>1366</v>
      </c>
      <c r="D145" s="13">
        <f t="shared" si="119"/>
        <v>9.4179999999999993</v>
      </c>
      <c r="E145" s="1">
        <v>1.88</v>
      </c>
      <c r="F145" s="1">
        <v>1880</v>
      </c>
      <c r="G145" s="4">
        <v>175.24180000000001</v>
      </c>
      <c r="H145" s="4">
        <v>407.73689999999999</v>
      </c>
      <c r="I145" s="6">
        <v>0.37</v>
      </c>
      <c r="J145" s="5">
        <f t="shared" si="120"/>
        <v>1739</v>
      </c>
      <c r="K145" s="5">
        <f t="shared" si="121"/>
        <v>748</v>
      </c>
      <c r="L145" s="2">
        <f t="shared" si="122"/>
        <v>2007</v>
      </c>
      <c r="M145" s="2">
        <f t="shared" si="123"/>
        <v>13.851000000000001</v>
      </c>
      <c r="N145" s="8">
        <f t="shared" si="124"/>
        <v>641</v>
      </c>
      <c r="O145" s="9">
        <f t="shared" si="125"/>
        <v>4.4329999999999998</v>
      </c>
      <c r="P145" s="9">
        <f t="shared" si="126"/>
        <v>0.68100000000000005</v>
      </c>
      <c r="Q145" s="2">
        <f t="shared" si="127"/>
        <v>0.38600000000000001</v>
      </c>
      <c r="R145" s="2">
        <f t="shared" si="128"/>
        <v>1.052</v>
      </c>
      <c r="S145" s="2">
        <f t="shared" si="129"/>
        <v>4.2830000000000004</v>
      </c>
      <c r="T145" s="2">
        <f t="shared" si="130"/>
        <v>2.9169999999999998</v>
      </c>
      <c r="U145" s="2">
        <f t="shared" si="131"/>
        <v>2.9260000000000002</v>
      </c>
      <c r="V145" s="2">
        <f t="shared" si="132"/>
        <v>1.8959999999999999</v>
      </c>
      <c r="W145" s="2">
        <f t="shared" si="147"/>
        <v>274992</v>
      </c>
      <c r="X145" s="2">
        <f t="shared" si="133"/>
        <v>2.2280000000000002</v>
      </c>
      <c r="Y145" s="2">
        <f t="shared" si="134"/>
        <v>323144</v>
      </c>
      <c r="Z145" s="2">
        <f t="shared" si="135"/>
        <v>12.205</v>
      </c>
      <c r="AA145" s="2">
        <f t="shared" si="136"/>
        <v>2.7869999999999999</v>
      </c>
      <c r="AB145" s="2">
        <f t="shared" si="137"/>
        <v>1769</v>
      </c>
      <c r="AC145" s="2">
        <f t="shared" si="138"/>
        <v>403</v>
      </c>
      <c r="AD145" s="2">
        <f t="shared" si="139"/>
        <v>2254</v>
      </c>
      <c r="AE145" s="2">
        <f t="shared" si="140"/>
        <v>888</v>
      </c>
      <c r="AF145" s="2">
        <f t="shared" si="141"/>
        <v>15.547000000000001</v>
      </c>
      <c r="AG145" s="2">
        <f t="shared" si="142"/>
        <v>6.1289999999999996</v>
      </c>
      <c r="AH145" s="2">
        <f t="shared" si="143"/>
        <v>1956</v>
      </c>
      <c r="AI145" s="2">
        <f t="shared" si="144"/>
        <v>590</v>
      </c>
      <c r="AJ145" s="2">
        <f t="shared" si="145"/>
        <v>13.494999999999999</v>
      </c>
      <c r="AK145" s="2">
        <f t="shared" si="146"/>
        <v>4.077</v>
      </c>
    </row>
    <row r="146" spans="1:37" x14ac:dyDescent="0.25">
      <c r="A146" s="1">
        <v>2470</v>
      </c>
      <c r="B146" s="1">
        <f t="shared" si="118"/>
        <v>753</v>
      </c>
      <c r="C146" s="3">
        <v>1368</v>
      </c>
      <c r="D146" s="13">
        <f t="shared" si="119"/>
        <v>9.4320000000000004</v>
      </c>
      <c r="E146" s="1">
        <v>1.8</v>
      </c>
      <c r="F146" s="1">
        <v>1800</v>
      </c>
      <c r="G146" s="4">
        <v>184.33269999999999</v>
      </c>
      <c r="H146" s="4">
        <v>402.3211</v>
      </c>
      <c r="I146" s="6">
        <v>0.42</v>
      </c>
      <c r="J146" s="5">
        <f t="shared" si="120"/>
        <v>1654</v>
      </c>
      <c r="K146" s="5">
        <f t="shared" si="121"/>
        <v>758</v>
      </c>
      <c r="L146" s="2">
        <f t="shared" si="122"/>
        <v>1925</v>
      </c>
      <c r="M146" s="2">
        <f t="shared" si="123"/>
        <v>13.295999999999999</v>
      </c>
      <c r="N146" s="8">
        <f t="shared" si="124"/>
        <v>557</v>
      </c>
      <c r="O146" s="9">
        <f t="shared" si="125"/>
        <v>3.8639999999999999</v>
      </c>
      <c r="P146" s="9">
        <f t="shared" si="126"/>
        <v>0.71099999999999997</v>
      </c>
      <c r="Q146" s="2">
        <f t="shared" si="127"/>
        <v>0.36699999999999999</v>
      </c>
      <c r="R146" s="2">
        <f t="shared" si="128"/>
        <v>1.034</v>
      </c>
      <c r="S146" s="2">
        <f t="shared" si="129"/>
        <v>3.5449999999999999</v>
      </c>
      <c r="T146" s="2">
        <f t="shared" si="130"/>
        <v>2.827</v>
      </c>
      <c r="U146" s="2">
        <f t="shared" si="131"/>
        <v>2.8290000000000002</v>
      </c>
      <c r="V146" s="2">
        <f t="shared" si="132"/>
        <v>1.8380000000000001</v>
      </c>
      <c r="W146" s="2">
        <f t="shared" si="147"/>
        <v>266580</v>
      </c>
      <c r="X146" s="2">
        <f t="shared" si="133"/>
        <v>2.1240000000000001</v>
      </c>
      <c r="Y146" s="2">
        <f t="shared" si="134"/>
        <v>308060</v>
      </c>
      <c r="Z146" s="2">
        <f t="shared" si="135"/>
        <v>11.672000000000001</v>
      </c>
      <c r="AA146" s="2">
        <f t="shared" si="136"/>
        <v>2.2400000000000002</v>
      </c>
      <c r="AB146" s="2">
        <f t="shared" si="137"/>
        <v>1691</v>
      </c>
      <c r="AC146" s="2">
        <f t="shared" si="138"/>
        <v>323</v>
      </c>
      <c r="AD146" s="2">
        <f t="shared" si="139"/>
        <v>2153</v>
      </c>
      <c r="AE146" s="2">
        <f t="shared" si="140"/>
        <v>785</v>
      </c>
      <c r="AF146" s="2">
        <f t="shared" si="141"/>
        <v>14.858000000000001</v>
      </c>
      <c r="AG146" s="2">
        <f t="shared" si="142"/>
        <v>5.4260000000000002</v>
      </c>
      <c r="AH146" s="2">
        <f t="shared" si="143"/>
        <v>1861</v>
      </c>
      <c r="AI146" s="2">
        <f t="shared" si="144"/>
        <v>493</v>
      </c>
      <c r="AJ146" s="2">
        <f t="shared" si="145"/>
        <v>12.842000000000001</v>
      </c>
      <c r="AK146" s="2">
        <f t="shared" si="146"/>
        <v>3.41</v>
      </c>
    </row>
    <row r="147" spans="1:37" x14ac:dyDescent="0.25">
      <c r="A147" s="1">
        <v>2475</v>
      </c>
      <c r="B147" s="1">
        <f t="shared" si="118"/>
        <v>754</v>
      </c>
      <c r="C147" s="3">
        <v>1370</v>
      </c>
      <c r="D147" s="13">
        <f t="shared" si="119"/>
        <v>9.4459999999999997</v>
      </c>
      <c r="E147" s="1">
        <v>1.8</v>
      </c>
      <c r="F147" s="1">
        <v>1800</v>
      </c>
      <c r="G147" s="4">
        <v>192.26310000000001</v>
      </c>
      <c r="H147" s="4">
        <v>397.2921</v>
      </c>
      <c r="I147" s="6">
        <v>0.42</v>
      </c>
      <c r="J147" s="5">
        <f t="shared" si="120"/>
        <v>1585</v>
      </c>
      <c r="K147" s="5">
        <f t="shared" si="121"/>
        <v>767</v>
      </c>
      <c r="L147" s="2">
        <f t="shared" si="122"/>
        <v>1929</v>
      </c>
      <c r="M147" s="2">
        <f t="shared" si="123"/>
        <v>13.314</v>
      </c>
      <c r="N147" s="8">
        <f t="shared" si="124"/>
        <v>559</v>
      </c>
      <c r="O147" s="9">
        <f t="shared" si="125"/>
        <v>3.8679999999999999</v>
      </c>
      <c r="P147" s="9">
        <f t="shared" si="126"/>
        <v>0.71</v>
      </c>
      <c r="Q147" s="2">
        <f t="shared" si="127"/>
        <v>0.34699999999999998</v>
      </c>
      <c r="R147" s="2">
        <f t="shared" si="128"/>
        <v>1.0589999999999999</v>
      </c>
      <c r="S147" s="2">
        <f t="shared" si="129"/>
        <v>3.11</v>
      </c>
      <c r="T147" s="2">
        <f t="shared" si="130"/>
        <v>2.8530000000000002</v>
      </c>
      <c r="U147" s="2">
        <f t="shared" si="131"/>
        <v>2.8540000000000001</v>
      </c>
      <c r="V147" s="2">
        <f t="shared" si="132"/>
        <v>1.8540000000000001</v>
      </c>
      <c r="W147" s="2">
        <f t="shared" si="147"/>
        <v>268900</v>
      </c>
      <c r="X147" s="2">
        <f t="shared" si="133"/>
        <v>2.1080000000000001</v>
      </c>
      <c r="Y147" s="2">
        <f t="shared" si="134"/>
        <v>305739</v>
      </c>
      <c r="Z147" s="2">
        <f t="shared" si="135"/>
        <v>11.500999999999999</v>
      </c>
      <c r="AA147" s="2">
        <f t="shared" si="136"/>
        <v>2.0550000000000002</v>
      </c>
      <c r="AB147" s="2">
        <f t="shared" si="137"/>
        <v>1667</v>
      </c>
      <c r="AC147" s="2">
        <f t="shared" si="138"/>
        <v>297</v>
      </c>
      <c r="AD147" s="2">
        <f t="shared" si="139"/>
        <v>2126</v>
      </c>
      <c r="AE147" s="2">
        <f t="shared" si="140"/>
        <v>756</v>
      </c>
      <c r="AF147" s="2">
        <f t="shared" si="141"/>
        <v>14.663</v>
      </c>
      <c r="AG147" s="2">
        <f t="shared" si="142"/>
        <v>5.2169999999999996</v>
      </c>
      <c r="AH147" s="2">
        <f t="shared" si="143"/>
        <v>1826</v>
      </c>
      <c r="AI147" s="2">
        <f t="shared" si="144"/>
        <v>456</v>
      </c>
      <c r="AJ147" s="2">
        <f t="shared" si="145"/>
        <v>12.599</v>
      </c>
      <c r="AK147" s="2">
        <f t="shared" si="146"/>
        <v>3.153</v>
      </c>
    </row>
    <row r="148" spans="1:37" x14ac:dyDescent="0.25">
      <c r="A148" s="1">
        <v>2480</v>
      </c>
      <c r="B148" s="1">
        <f t="shared" si="118"/>
        <v>756</v>
      </c>
      <c r="C148" s="3">
        <v>1372</v>
      </c>
      <c r="D148" s="13">
        <f t="shared" si="119"/>
        <v>9.4600000000000009</v>
      </c>
      <c r="E148" s="1">
        <v>1.76</v>
      </c>
      <c r="F148" s="1">
        <v>1760</v>
      </c>
      <c r="G148" s="4">
        <v>186.65379999999999</v>
      </c>
      <c r="H148" s="4">
        <v>387.42750000000001</v>
      </c>
      <c r="I148" s="6">
        <v>0.4</v>
      </c>
      <c r="J148" s="5">
        <f t="shared" si="120"/>
        <v>1633</v>
      </c>
      <c r="K148" s="5">
        <f t="shared" si="121"/>
        <v>787</v>
      </c>
      <c r="L148" s="2">
        <f t="shared" si="122"/>
        <v>1890</v>
      </c>
      <c r="M148" s="2">
        <f t="shared" si="123"/>
        <v>13.053000000000001</v>
      </c>
      <c r="N148" s="8">
        <f t="shared" si="124"/>
        <v>518</v>
      </c>
      <c r="O148" s="9">
        <f t="shared" si="125"/>
        <v>3.593</v>
      </c>
      <c r="P148" s="9">
        <f t="shared" si="126"/>
        <v>0.72599999999999998</v>
      </c>
      <c r="Q148" s="2">
        <f t="shared" si="127"/>
        <v>0.34899999999999998</v>
      </c>
      <c r="R148" s="2">
        <f t="shared" si="128"/>
        <v>1.0900000000000001</v>
      </c>
      <c r="S148" s="2">
        <f t="shared" si="129"/>
        <v>3.24</v>
      </c>
      <c r="T148" s="2">
        <f t="shared" si="130"/>
        <v>2.94</v>
      </c>
      <c r="U148" s="2">
        <f t="shared" si="131"/>
        <v>2.9369999999999998</v>
      </c>
      <c r="V148" s="2">
        <f t="shared" si="132"/>
        <v>1.911</v>
      </c>
      <c r="W148" s="2">
        <f t="shared" si="147"/>
        <v>277168</v>
      </c>
      <c r="X148" s="2">
        <f t="shared" si="133"/>
        <v>2.1760000000000002</v>
      </c>
      <c r="Y148" s="2">
        <f t="shared" si="134"/>
        <v>315602</v>
      </c>
      <c r="Z148" s="2">
        <f t="shared" si="135"/>
        <v>11.385999999999999</v>
      </c>
      <c r="AA148" s="2">
        <f t="shared" si="136"/>
        <v>1.9259999999999999</v>
      </c>
      <c r="AB148" s="2">
        <f t="shared" si="137"/>
        <v>1650</v>
      </c>
      <c r="AC148" s="2">
        <f t="shared" si="138"/>
        <v>278</v>
      </c>
      <c r="AD148" s="2">
        <f t="shared" si="139"/>
        <v>2123</v>
      </c>
      <c r="AE148" s="2">
        <f t="shared" si="140"/>
        <v>751</v>
      </c>
      <c r="AF148" s="2">
        <f t="shared" si="141"/>
        <v>14.65</v>
      </c>
      <c r="AG148" s="2">
        <f t="shared" si="142"/>
        <v>5.19</v>
      </c>
      <c r="AH148" s="2">
        <f t="shared" si="143"/>
        <v>1815</v>
      </c>
      <c r="AI148" s="2">
        <f t="shared" si="144"/>
        <v>443</v>
      </c>
      <c r="AJ148" s="2">
        <f t="shared" si="145"/>
        <v>12.525</v>
      </c>
      <c r="AK148" s="2">
        <f t="shared" si="146"/>
        <v>3.0649999999999999</v>
      </c>
    </row>
    <row r="149" spans="1:37" x14ac:dyDescent="0.25">
      <c r="A149" s="1">
        <v>2485</v>
      </c>
      <c r="B149" s="1">
        <f t="shared" si="118"/>
        <v>757</v>
      </c>
      <c r="C149" s="3">
        <v>1374</v>
      </c>
      <c r="D149" s="13">
        <f t="shared" si="119"/>
        <v>9.4730000000000008</v>
      </c>
      <c r="E149" s="1">
        <v>1.65</v>
      </c>
      <c r="F149" s="1">
        <v>1650</v>
      </c>
      <c r="G149" s="4">
        <v>180.27080000000001</v>
      </c>
      <c r="H149" s="4">
        <v>392.26310000000001</v>
      </c>
      <c r="I149" s="6">
        <v>0.47</v>
      </c>
      <c r="J149" s="5">
        <f t="shared" si="120"/>
        <v>1691</v>
      </c>
      <c r="K149" s="5">
        <f t="shared" si="121"/>
        <v>777</v>
      </c>
      <c r="L149" s="2">
        <f t="shared" si="122"/>
        <v>1775</v>
      </c>
      <c r="M149" s="2">
        <f t="shared" si="123"/>
        <v>12.253</v>
      </c>
      <c r="N149" s="8">
        <f t="shared" si="124"/>
        <v>401</v>
      </c>
      <c r="O149" s="9">
        <f t="shared" si="125"/>
        <v>2.78</v>
      </c>
      <c r="P149" s="9">
        <f t="shared" si="126"/>
        <v>0.77400000000000002</v>
      </c>
      <c r="Q149" s="2">
        <f t="shared" si="127"/>
        <v>0.36599999999999999</v>
      </c>
      <c r="R149" s="2">
        <f t="shared" si="128"/>
        <v>0.996</v>
      </c>
      <c r="S149" s="2">
        <f t="shared" si="129"/>
        <v>3.39</v>
      </c>
      <c r="T149" s="2">
        <f t="shared" si="130"/>
        <v>2.7210000000000001</v>
      </c>
      <c r="U149" s="2">
        <f t="shared" si="131"/>
        <v>2.7240000000000002</v>
      </c>
      <c r="V149" s="2">
        <f t="shared" si="132"/>
        <v>1.7689999999999999</v>
      </c>
      <c r="W149" s="2">
        <f t="shared" si="147"/>
        <v>256572</v>
      </c>
      <c r="X149" s="2">
        <f t="shared" si="133"/>
        <v>2.0430000000000001</v>
      </c>
      <c r="Y149" s="2">
        <f t="shared" si="134"/>
        <v>296312</v>
      </c>
      <c r="Z149" s="2">
        <f t="shared" si="135"/>
        <v>11.077999999999999</v>
      </c>
      <c r="AA149" s="2">
        <f t="shared" si="136"/>
        <v>1.605</v>
      </c>
      <c r="AB149" s="2">
        <f t="shared" si="137"/>
        <v>1605</v>
      </c>
      <c r="AC149" s="2">
        <f t="shared" si="138"/>
        <v>231</v>
      </c>
      <c r="AD149" s="2">
        <f t="shared" si="139"/>
        <v>2050</v>
      </c>
      <c r="AE149" s="2">
        <f t="shared" si="140"/>
        <v>676</v>
      </c>
      <c r="AF149" s="2">
        <f t="shared" si="141"/>
        <v>14.141999999999999</v>
      </c>
      <c r="AG149" s="2">
        <f t="shared" si="142"/>
        <v>4.6689999999999996</v>
      </c>
      <c r="AH149" s="2">
        <f t="shared" si="143"/>
        <v>1768</v>
      </c>
      <c r="AI149" s="2">
        <f t="shared" si="144"/>
        <v>394</v>
      </c>
      <c r="AJ149" s="2">
        <f t="shared" si="145"/>
        <v>12.199</v>
      </c>
      <c r="AK149" s="2">
        <f t="shared" si="146"/>
        <v>2.726</v>
      </c>
    </row>
    <row r="150" spans="1:37" x14ac:dyDescent="0.25">
      <c r="A150" s="1">
        <v>2490</v>
      </c>
      <c r="B150" s="1">
        <f t="shared" si="118"/>
        <v>759</v>
      </c>
      <c r="C150" s="3">
        <v>1376</v>
      </c>
      <c r="D150" s="13">
        <f t="shared" si="119"/>
        <v>9.4870000000000001</v>
      </c>
      <c r="E150" s="1">
        <v>1.93</v>
      </c>
      <c r="F150" s="1">
        <v>1930</v>
      </c>
      <c r="G150" s="4">
        <v>183.75239999999999</v>
      </c>
      <c r="H150" s="4">
        <v>394.39069999999998</v>
      </c>
      <c r="I150" s="6">
        <v>0.33</v>
      </c>
      <c r="J150" s="5">
        <f t="shared" si="120"/>
        <v>1659</v>
      </c>
      <c r="K150" s="5">
        <f t="shared" si="121"/>
        <v>773</v>
      </c>
      <c r="L150" s="2">
        <f t="shared" si="122"/>
        <v>2081</v>
      </c>
      <c r="M150" s="2">
        <f t="shared" si="123"/>
        <v>14.37</v>
      </c>
      <c r="N150" s="8">
        <f t="shared" si="124"/>
        <v>705</v>
      </c>
      <c r="O150" s="9">
        <f t="shared" si="125"/>
        <v>4.883</v>
      </c>
      <c r="P150" s="9">
        <f t="shared" si="126"/>
        <v>0.66100000000000003</v>
      </c>
      <c r="Q150" s="2">
        <f t="shared" si="127"/>
        <v>0.36099999999999999</v>
      </c>
      <c r="R150" s="2">
        <f t="shared" si="128"/>
        <v>1.153</v>
      </c>
      <c r="S150" s="2">
        <f t="shared" si="129"/>
        <v>3.774</v>
      </c>
      <c r="T150" s="2">
        <f t="shared" si="130"/>
        <v>3.1389999999999998</v>
      </c>
      <c r="U150" s="2">
        <f t="shared" si="131"/>
        <v>3.145</v>
      </c>
      <c r="V150" s="2">
        <f t="shared" si="132"/>
        <v>2.04</v>
      </c>
      <c r="W150" s="2">
        <f t="shared" si="147"/>
        <v>295878</v>
      </c>
      <c r="X150" s="2">
        <f t="shared" si="133"/>
        <v>2.3460000000000001</v>
      </c>
      <c r="Y150" s="2">
        <f t="shared" si="134"/>
        <v>340258</v>
      </c>
      <c r="Z150" s="2">
        <f t="shared" si="135"/>
        <v>12.246</v>
      </c>
      <c r="AA150" s="2">
        <f t="shared" si="136"/>
        <v>2.7589999999999999</v>
      </c>
      <c r="AB150" s="2">
        <f t="shared" si="137"/>
        <v>1774</v>
      </c>
      <c r="AC150" s="2">
        <f t="shared" si="138"/>
        <v>398</v>
      </c>
      <c r="AD150" s="2">
        <f t="shared" si="139"/>
        <v>2285</v>
      </c>
      <c r="AE150" s="2">
        <f t="shared" si="140"/>
        <v>909</v>
      </c>
      <c r="AF150" s="2">
        <f t="shared" si="141"/>
        <v>15.763999999999999</v>
      </c>
      <c r="AG150" s="2">
        <f t="shared" si="142"/>
        <v>6.2770000000000001</v>
      </c>
      <c r="AH150" s="2">
        <f t="shared" si="143"/>
        <v>1959</v>
      </c>
      <c r="AI150" s="2">
        <f t="shared" si="144"/>
        <v>583</v>
      </c>
      <c r="AJ150" s="2">
        <f t="shared" si="145"/>
        <v>13.516</v>
      </c>
      <c r="AK150" s="2">
        <f t="shared" si="146"/>
        <v>4.0289999999999999</v>
      </c>
    </row>
    <row r="151" spans="1:37" x14ac:dyDescent="0.25">
      <c r="A151" s="1">
        <v>2495</v>
      </c>
      <c r="B151" s="1">
        <f t="shared" si="118"/>
        <v>760</v>
      </c>
      <c r="C151" s="3">
        <v>1378</v>
      </c>
      <c r="D151" s="13">
        <f t="shared" si="119"/>
        <v>9.5009999999999994</v>
      </c>
      <c r="E151" s="1">
        <v>1.88</v>
      </c>
      <c r="F151" s="1">
        <v>1880</v>
      </c>
      <c r="G151" s="4">
        <v>170.79300000000001</v>
      </c>
      <c r="H151" s="4">
        <v>385.26760000000002</v>
      </c>
      <c r="I151" s="6">
        <v>0.37</v>
      </c>
      <c r="J151" s="5">
        <f t="shared" si="120"/>
        <v>1785</v>
      </c>
      <c r="K151" s="5">
        <f t="shared" si="121"/>
        <v>791</v>
      </c>
      <c r="L151" s="2">
        <f t="shared" si="122"/>
        <v>2031</v>
      </c>
      <c r="M151" s="2">
        <f t="shared" si="123"/>
        <v>14.016999999999999</v>
      </c>
      <c r="N151" s="8">
        <f t="shared" si="124"/>
        <v>653</v>
      </c>
      <c r="O151" s="9">
        <f t="shared" si="125"/>
        <v>4.516</v>
      </c>
      <c r="P151" s="9">
        <f t="shared" si="126"/>
        <v>0.67800000000000005</v>
      </c>
      <c r="Q151" s="2">
        <f t="shared" si="127"/>
        <v>0.378</v>
      </c>
      <c r="R151" s="2">
        <f t="shared" si="128"/>
        <v>1.1759999999999999</v>
      </c>
      <c r="S151" s="2">
        <f t="shared" si="129"/>
        <v>4.4219999999999997</v>
      </c>
      <c r="T151" s="2">
        <f t="shared" si="130"/>
        <v>3.2410000000000001</v>
      </c>
      <c r="U151" s="2">
        <f t="shared" si="131"/>
        <v>3.238</v>
      </c>
      <c r="V151" s="2">
        <f t="shared" si="132"/>
        <v>2.1070000000000002</v>
      </c>
      <c r="W151" s="2">
        <f t="shared" si="147"/>
        <v>305595</v>
      </c>
      <c r="X151" s="2">
        <f t="shared" si="133"/>
        <v>2.4580000000000002</v>
      </c>
      <c r="Y151" s="2">
        <f t="shared" si="134"/>
        <v>356503</v>
      </c>
      <c r="Z151" s="2">
        <f t="shared" si="135"/>
        <v>12.244999999999999</v>
      </c>
      <c r="AA151" s="2">
        <f t="shared" si="136"/>
        <v>2.7440000000000002</v>
      </c>
      <c r="AB151" s="2">
        <f t="shared" si="137"/>
        <v>1775</v>
      </c>
      <c r="AC151" s="2">
        <f t="shared" si="138"/>
        <v>397</v>
      </c>
      <c r="AD151" s="2">
        <f t="shared" si="139"/>
        <v>2310</v>
      </c>
      <c r="AE151" s="2">
        <f t="shared" si="140"/>
        <v>932</v>
      </c>
      <c r="AF151" s="2">
        <f t="shared" si="141"/>
        <v>15.933</v>
      </c>
      <c r="AG151" s="2">
        <f t="shared" si="142"/>
        <v>6.4320000000000004</v>
      </c>
      <c r="AH151" s="2">
        <f t="shared" si="143"/>
        <v>1977</v>
      </c>
      <c r="AI151" s="2">
        <f t="shared" si="144"/>
        <v>599</v>
      </c>
      <c r="AJ151" s="2">
        <f t="shared" si="145"/>
        <v>13.638999999999999</v>
      </c>
      <c r="AK151" s="2">
        <f t="shared" si="146"/>
        <v>4.1379999999999999</v>
      </c>
    </row>
    <row r="152" spans="1:37" x14ac:dyDescent="0.25">
      <c r="A152" s="1">
        <v>2500</v>
      </c>
      <c r="B152" s="1">
        <f t="shared" si="118"/>
        <v>762</v>
      </c>
      <c r="C152" s="3">
        <v>1380</v>
      </c>
      <c r="D152" s="13">
        <f t="shared" si="119"/>
        <v>9.5150000000000006</v>
      </c>
      <c r="E152" s="1">
        <v>1.9</v>
      </c>
      <c r="F152" s="1">
        <v>1900</v>
      </c>
      <c r="G152" s="4">
        <v>196.13149999999999</v>
      </c>
      <c r="H152" s="4">
        <v>406.18959999999998</v>
      </c>
      <c r="I152" s="6">
        <v>0.35</v>
      </c>
      <c r="J152" s="5">
        <f t="shared" si="120"/>
        <v>1554</v>
      </c>
      <c r="K152" s="5">
        <f t="shared" si="121"/>
        <v>750</v>
      </c>
      <c r="L152" s="2">
        <f t="shared" si="122"/>
        <v>2057</v>
      </c>
      <c r="M152" s="2">
        <f t="shared" si="123"/>
        <v>14.202999999999999</v>
      </c>
      <c r="N152" s="8">
        <f t="shared" si="124"/>
        <v>677</v>
      </c>
      <c r="O152" s="9">
        <f t="shared" si="125"/>
        <v>4.6879999999999997</v>
      </c>
      <c r="P152" s="9">
        <f t="shared" si="126"/>
        <v>0.67100000000000004</v>
      </c>
      <c r="Q152" s="2">
        <f t="shared" si="127"/>
        <v>0.34799999999999998</v>
      </c>
      <c r="R152" s="2">
        <f t="shared" si="128"/>
        <v>1.069</v>
      </c>
      <c r="S152" s="2">
        <f t="shared" si="129"/>
        <v>3.1629999999999998</v>
      </c>
      <c r="T152" s="2">
        <f t="shared" si="130"/>
        <v>2.8820000000000001</v>
      </c>
      <c r="U152" s="2">
        <f t="shared" si="131"/>
        <v>2.8839999999999999</v>
      </c>
      <c r="V152" s="2">
        <f t="shared" si="132"/>
        <v>1.873</v>
      </c>
      <c r="W152" s="2">
        <f t="shared" si="147"/>
        <v>271656</v>
      </c>
      <c r="X152" s="2">
        <f t="shared" si="133"/>
        <v>2.1309999999999998</v>
      </c>
      <c r="Y152" s="2">
        <f t="shared" si="134"/>
        <v>309075</v>
      </c>
      <c r="Z152" s="2">
        <f t="shared" si="135"/>
        <v>12.016999999999999</v>
      </c>
      <c r="AA152" s="2">
        <f t="shared" si="136"/>
        <v>2.5019999999999998</v>
      </c>
      <c r="AB152" s="2">
        <f t="shared" si="137"/>
        <v>1741</v>
      </c>
      <c r="AC152" s="2">
        <f t="shared" si="138"/>
        <v>361</v>
      </c>
      <c r="AD152" s="2">
        <f t="shared" si="139"/>
        <v>2205</v>
      </c>
      <c r="AE152" s="2">
        <f t="shared" si="140"/>
        <v>825</v>
      </c>
      <c r="AF152" s="2">
        <f t="shared" si="141"/>
        <v>15.214</v>
      </c>
      <c r="AG152" s="2">
        <f t="shared" si="142"/>
        <v>5.6989999999999998</v>
      </c>
      <c r="AH152" s="2">
        <f t="shared" si="143"/>
        <v>1903</v>
      </c>
      <c r="AI152" s="2">
        <f t="shared" si="144"/>
        <v>523</v>
      </c>
      <c r="AJ152" s="2">
        <f t="shared" si="145"/>
        <v>13.13</v>
      </c>
      <c r="AK152" s="2">
        <f t="shared" si="146"/>
        <v>3.6150000000000002</v>
      </c>
    </row>
    <row r="153" spans="1:37" x14ac:dyDescent="0.25">
      <c r="A153" s="1">
        <v>2505</v>
      </c>
      <c r="B153" s="1">
        <f t="shared" si="118"/>
        <v>764</v>
      </c>
      <c r="C153" s="3">
        <v>1382</v>
      </c>
      <c r="D153" s="13">
        <f t="shared" si="119"/>
        <v>9.5289999999999999</v>
      </c>
      <c r="E153" s="1">
        <v>1.85</v>
      </c>
      <c r="F153" s="1">
        <v>1850</v>
      </c>
      <c r="G153" s="4">
        <v>186.0735</v>
      </c>
      <c r="H153" s="4">
        <v>400.58030000000002</v>
      </c>
      <c r="I153" s="6">
        <v>0.39</v>
      </c>
      <c r="J153" s="5">
        <f t="shared" si="120"/>
        <v>1638</v>
      </c>
      <c r="K153" s="5">
        <f t="shared" si="121"/>
        <v>761</v>
      </c>
      <c r="L153" s="2">
        <f t="shared" si="122"/>
        <v>2007</v>
      </c>
      <c r="M153" s="2">
        <f t="shared" si="123"/>
        <v>13.865</v>
      </c>
      <c r="N153" s="8">
        <f t="shared" si="124"/>
        <v>625</v>
      </c>
      <c r="O153" s="9">
        <f t="shared" si="125"/>
        <v>4.3360000000000003</v>
      </c>
      <c r="P153" s="9">
        <f t="shared" si="126"/>
        <v>0.68899999999999995</v>
      </c>
      <c r="Q153" s="2">
        <f t="shared" si="127"/>
        <v>0.36199999999999999</v>
      </c>
      <c r="R153" s="2">
        <f t="shared" si="128"/>
        <v>1.071</v>
      </c>
      <c r="S153" s="2">
        <f t="shared" si="129"/>
        <v>3.5350000000000001</v>
      </c>
      <c r="T153" s="2">
        <f t="shared" si="130"/>
        <v>2.9180000000000001</v>
      </c>
      <c r="U153" s="2">
        <f t="shared" si="131"/>
        <v>2.9249999999999998</v>
      </c>
      <c r="V153" s="2">
        <f t="shared" si="132"/>
        <v>1.897</v>
      </c>
      <c r="W153" s="2">
        <f t="shared" si="147"/>
        <v>275137</v>
      </c>
      <c r="X153" s="2">
        <f t="shared" si="133"/>
        <v>2.1829999999999998</v>
      </c>
      <c r="Y153" s="2">
        <f t="shared" si="134"/>
        <v>316617</v>
      </c>
      <c r="Z153" s="2">
        <f t="shared" si="135"/>
        <v>11.989000000000001</v>
      </c>
      <c r="AA153" s="2">
        <f t="shared" si="136"/>
        <v>2.46</v>
      </c>
      <c r="AB153" s="2">
        <f t="shared" si="137"/>
        <v>1737</v>
      </c>
      <c r="AC153" s="2">
        <f t="shared" si="138"/>
        <v>355</v>
      </c>
      <c r="AD153" s="2">
        <f t="shared" si="139"/>
        <v>2212</v>
      </c>
      <c r="AE153" s="2">
        <f t="shared" si="140"/>
        <v>830</v>
      </c>
      <c r="AF153" s="2">
        <f t="shared" si="141"/>
        <v>15.263999999999999</v>
      </c>
      <c r="AG153" s="2">
        <f t="shared" si="142"/>
        <v>5.7350000000000003</v>
      </c>
      <c r="AH153" s="2">
        <f t="shared" si="143"/>
        <v>1909</v>
      </c>
      <c r="AI153" s="2">
        <f t="shared" si="144"/>
        <v>527</v>
      </c>
      <c r="AJ153" s="2">
        <f t="shared" si="145"/>
        <v>13.175000000000001</v>
      </c>
      <c r="AK153" s="2">
        <f t="shared" si="146"/>
        <v>3.6459999999999999</v>
      </c>
    </row>
    <row r="154" spans="1:37" x14ac:dyDescent="0.25">
      <c r="A154" s="1">
        <v>2510</v>
      </c>
      <c r="B154" s="1">
        <f t="shared" si="118"/>
        <v>765</v>
      </c>
      <c r="C154" s="3">
        <v>1384</v>
      </c>
      <c r="D154" s="13">
        <f t="shared" si="119"/>
        <v>9.5419999999999998</v>
      </c>
      <c r="E154" s="1">
        <v>1.9</v>
      </c>
      <c r="F154" s="1">
        <v>1900</v>
      </c>
      <c r="G154" s="4">
        <v>173.501</v>
      </c>
      <c r="H154" s="4">
        <v>392.6499</v>
      </c>
      <c r="I154" s="6">
        <v>0.35</v>
      </c>
      <c r="J154" s="5">
        <f t="shared" si="120"/>
        <v>1757</v>
      </c>
      <c r="K154" s="5">
        <f t="shared" si="121"/>
        <v>776</v>
      </c>
      <c r="L154" s="2">
        <f t="shared" si="122"/>
        <v>2065</v>
      </c>
      <c r="M154" s="2">
        <f t="shared" si="123"/>
        <v>14.259</v>
      </c>
      <c r="N154" s="8">
        <f t="shared" si="124"/>
        <v>681</v>
      </c>
      <c r="O154" s="9">
        <f t="shared" si="125"/>
        <v>4.7169999999999996</v>
      </c>
      <c r="P154" s="9">
        <f t="shared" si="126"/>
        <v>0.67</v>
      </c>
      <c r="Q154" s="2">
        <f t="shared" si="127"/>
        <v>0.379</v>
      </c>
      <c r="R154" s="2">
        <f t="shared" si="128"/>
        <v>1.1439999999999999</v>
      </c>
      <c r="S154" s="2">
        <f t="shared" si="129"/>
        <v>4.34</v>
      </c>
      <c r="T154" s="2">
        <f t="shared" si="130"/>
        <v>3.1549999999999998</v>
      </c>
      <c r="U154" s="2">
        <f t="shared" si="131"/>
        <v>3.1520000000000001</v>
      </c>
      <c r="V154" s="2">
        <f t="shared" si="132"/>
        <v>2.0510000000000002</v>
      </c>
      <c r="W154" s="2">
        <f t="shared" si="147"/>
        <v>297473</v>
      </c>
      <c r="X154" s="2">
        <f t="shared" si="133"/>
        <v>2.395</v>
      </c>
      <c r="Y154" s="2">
        <f t="shared" si="134"/>
        <v>347365</v>
      </c>
      <c r="Z154" s="2">
        <f t="shared" si="135"/>
        <v>12.420999999999999</v>
      </c>
      <c r="AA154" s="2">
        <f t="shared" si="136"/>
        <v>2.879</v>
      </c>
      <c r="AB154" s="2">
        <f t="shared" si="137"/>
        <v>1800</v>
      </c>
      <c r="AC154" s="2">
        <f t="shared" si="138"/>
        <v>416</v>
      </c>
      <c r="AD154" s="2">
        <f t="shared" si="139"/>
        <v>2321</v>
      </c>
      <c r="AE154" s="2">
        <f t="shared" si="140"/>
        <v>937</v>
      </c>
      <c r="AF154" s="2">
        <f t="shared" si="141"/>
        <v>16.013000000000002</v>
      </c>
      <c r="AG154" s="2">
        <f t="shared" si="142"/>
        <v>6.4710000000000001</v>
      </c>
      <c r="AH154" s="2">
        <f t="shared" si="143"/>
        <v>1997</v>
      </c>
      <c r="AI154" s="2">
        <f t="shared" si="144"/>
        <v>613</v>
      </c>
      <c r="AJ154" s="2">
        <f t="shared" si="145"/>
        <v>13.782</v>
      </c>
      <c r="AK154" s="2">
        <f t="shared" si="146"/>
        <v>4.24</v>
      </c>
    </row>
    <row r="155" spans="1:37" x14ac:dyDescent="0.25">
      <c r="A155" s="1">
        <v>2515</v>
      </c>
      <c r="B155" s="1">
        <f t="shared" si="118"/>
        <v>767</v>
      </c>
      <c r="C155" s="3">
        <v>1386</v>
      </c>
      <c r="D155" s="13">
        <f t="shared" si="119"/>
        <v>9.5559999999999992</v>
      </c>
      <c r="E155" s="1">
        <v>1.9</v>
      </c>
      <c r="F155" s="1">
        <v>1900</v>
      </c>
      <c r="G155" s="4">
        <v>164.79689999999999</v>
      </c>
      <c r="H155" s="4">
        <v>368.66539999999998</v>
      </c>
      <c r="I155" s="6">
        <v>0.35</v>
      </c>
      <c r="J155" s="5">
        <f t="shared" si="120"/>
        <v>1850</v>
      </c>
      <c r="K155" s="5">
        <f t="shared" si="121"/>
        <v>827</v>
      </c>
      <c r="L155" s="2">
        <f t="shared" si="122"/>
        <v>2069</v>
      </c>
      <c r="M155" s="2">
        <f t="shared" si="123"/>
        <v>14.295999999999999</v>
      </c>
      <c r="N155" s="8">
        <f t="shared" si="124"/>
        <v>683</v>
      </c>
      <c r="O155" s="9">
        <f t="shared" si="125"/>
        <v>4.74</v>
      </c>
      <c r="P155" s="9">
        <f t="shared" si="126"/>
        <v>0.67</v>
      </c>
      <c r="Q155" s="2">
        <f t="shared" si="127"/>
        <v>0.375</v>
      </c>
      <c r="R155" s="2">
        <f t="shared" si="128"/>
        <v>1.2989999999999999</v>
      </c>
      <c r="S155" s="2">
        <f t="shared" si="129"/>
        <v>4.7699999999999996</v>
      </c>
      <c r="T155" s="2">
        <f t="shared" si="130"/>
        <v>3.573</v>
      </c>
      <c r="U155" s="2">
        <f t="shared" si="131"/>
        <v>3.577</v>
      </c>
      <c r="V155" s="2">
        <f t="shared" si="132"/>
        <v>2.3220000000000001</v>
      </c>
      <c r="W155" s="2">
        <f t="shared" si="147"/>
        <v>336778</v>
      </c>
      <c r="X155" s="2">
        <f t="shared" si="133"/>
        <v>2.702</v>
      </c>
      <c r="Y155" s="2">
        <f t="shared" si="134"/>
        <v>391892</v>
      </c>
      <c r="Z155" s="2">
        <f t="shared" si="135"/>
        <v>12.4</v>
      </c>
      <c r="AA155" s="2">
        <f t="shared" si="136"/>
        <v>2.8439999999999999</v>
      </c>
      <c r="AB155" s="2">
        <f t="shared" si="137"/>
        <v>1796</v>
      </c>
      <c r="AC155" s="2">
        <f t="shared" si="138"/>
        <v>410</v>
      </c>
      <c r="AD155" s="2">
        <f t="shared" si="139"/>
        <v>2384</v>
      </c>
      <c r="AE155" s="2">
        <f t="shared" si="140"/>
        <v>998</v>
      </c>
      <c r="AF155" s="2">
        <f t="shared" si="141"/>
        <v>16.452999999999999</v>
      </c>
      <c r="AG155" s="2">
        <f t="shared" si="142"/>
        <v>6.8970000000000002</v>
      </c>
      <c r="AH155" s="2">
        <f t="shared" si="143"/>
        <v>2016</v>
      </c>
      <c r="AI155" s="2">
        <f t="shared" si="144"/>
        <v>630</v>
      </c>
      <c r="AJ155" s="2">
        <f t="shared" si="145"/>
        <v>13.92</v>
      </c>
      <c r="AK155" s="2">
        <f t="shared" si="146"/>
        <v>4.3639999999999999</v>
      </c>
    </row>
    <row r="156" spans="1:37" x14ac:dyDescent="0.25">
      <c r="A156" s="1">
        <v>2520</v>
      </c>
      <c r="B156" s="1">
        <f t="shared" si="118"/>
        <v>768</v>
      </c>
      <c r="C156" s="3">
        <v>1388</v>
      </c>
      <c r="D156" s="13">
        <f t="shared" si="119"/>
        <v>9.57</v>
      </c>
      <c r="E156" s="1">
        <v>1.91</v>
      </c>
      <c r="F156" s="1">
        <v>1910</v>
      </c>
      <c r="G156" s="4">
        <v>156.09280000000001</v>
      </c>
      <c r="H156" s="4">
        <v>385.4932</v>
      </c>
      <c r="I156" s="6">
        <v>0.35</v>
      </c>
      <c r="J156" s="5">
        <f t="shared" si="120"/>
        <v>1953</v>
      </c>
      <c r="K156" s="5">
        <f t="shared" si="121"/>
        <v>791</v>
      </c>
      <c r="L156" s="2">
        <f t="shared" si="122"/>
        <v>2084</v>
      </c>
      <c r="M156" s="2">
        <f t="shared" si="123"/>
        <v>14.39</v>
      </c>
      <c r="N156" s="8">
        <f t="shared" si="124"/>
        <v>696</v>
      </c>
      <c r="O156" s="9">
        <f t="shared" si="125"/>
        <v>4.82</v>
      </c>
      <c r="P156" s="9">
        <f t="shared" si="126"/>
        <v>0.66600000000000004</v>
      </c>
      <c r="Q156" s="2">
        <f t="shared" si="127"/>
        <v>0.40200000000000002</v>
      </c>
      <c r="R156" s="2">
        <f t="shared" si="128"/>
        <v>1.1950000000000001</v>
      </c>
      <c r="S156" s="2">
        <f t="shared" si="129"/>
        <v>5.6920000000000002</v>
      </c>
      <c r="T156" s="2">
        <f t="shared" si="130"/>
        <v>3.351</v>
      </c>
      <c r="U156" s="2">
        <f t="shared" si="131"/>
        <v>3.3479999999999999</v>
      </c>
      <c r="V156" s="2">
        <f t="shared" si="132"/>
        <v>2.1779999999999999</v>
      </c>
      <c r="W156" s="2">
        <f t="shared" si="147"/>
        <v>315893</v>
      </c>
      <c r="X156" s="2">
        <f t="shared" si="133"/>
        <v>2.5979999999999999</v>
      </c>
      <c r="Y156" s="2">
        <f t="shared" si="134"/>
        <v>376808</v>
      </c>
      <c r="Z156" s="2">
        <f t="shared" si="135"/>
        <v>12.81</v>
      </c>
      <c r="AA156" s="2">
        <f t="shared" si="136"/>
        <v>3.24</v>
      </c>
      <c r="AB156" s="2">
        <f t="shared" si="137"/>
        <v>1856</v>
      </c>
      <c r="AC156" s="2">
        <f t="shared" si="138"/>
        <v>468</v>
      </c>
      <c r="AD156" s="2">
        <f t="shared" si="139"/>
        <v>2421</v>
      </c>
      <c r="AE156" s="2">
        <f t="shared" si="140"/>
        <v>1033</v>
      </c>
      <c r="AF156" s="2">
        <f t="shared" si="141"/>
        <v>16.707000000000001</v>
      </c>
      <c r="AG156" s="2">
        <f t="shared" si="142"/>
        <v>7.1369999999999996</v>
      </c>
      <c r="AH156" s="2">
        <f t="shared" si="143"/>
        <v>2083</v>
      </c>
      <c r="AI156" s="2">
        <f t="shared" si="144"/>
        <v>695</v>
      </c>
      <c r="AJ156" s="2">
        <f t="shared" si="145"/>
        <v>14.377000000000001</v>
      </c>
      <c r="AK156" s="2">
        <f t="shared" si="146"/>
        <v>4.8070000000000004</v>
      </c>
    </row>
    <row r="157" spans="1:37" x14ac:dyDescent="0.25">
      <c r="A157" s="1">
        <v>2525</v>
      </c>
      <c r="B157" s="1">
        <f t="shared" si="118"/>
        <v>770</v>
      </c>
      <c r="C157" s="3">
        <v>1390</v>
      </c>
      <c r="D157" s="13">
        <f t="shared" si="119"/>
        <v>9.5839999999999996</v>
      </c>
      <c r="E157" s="1">
        <v>1.88</v>
      </c>
      <c r="F157" s="1">
        <v>1880</v>
      </c>
      <c r="G157" s="4">
        <v>185.2998</v>
      </c>
      <c r="H157" s="4">
        <v>394.971</v>
      </c>
      <c r="I157" s="6">
        <v>0.37</v>
      </c>
      <c r="J157" s="5">
        <f t="shared" si="120"/>
        <v>1645</v>
      </c>
      <c r="K157" s="5">
        <f t="shared" si="121"/>
        <v>772</v>
      </c>
      <c r="L157" s="2">
        <f t="shared" si="122"/>
        <v>2055</v>
      </c>
      <c r="M157" s="2">
        <f t="shared" si="123"/>
        <v>14.201000000000001</v>
      </c>
      <c r="N157" s="8">
        <f t="shared" si="124"/>
        <v>665</v>
      </c>
      <c r="O157" s="9">
        <f t="shared" si="125"/>
        <v>4.617</v>
      </c>
      <c r="P157" s="9">
        <f t="shared" si="126"/>
        <v>0.67600000000000005</v>
      </c>
      <c r="Q157" s="2">
        <f t="shared" si="127"/>
        <v>0.35899999999999999</v>
      </c>
      <c r="R157" s="2">
        <f t="shared" si="128"/>
        <v>1.1200000000000001</v>
      </c>
      <c r="S157" s="2">
        <f t="shared" si="129"/>
        <v>3.593</v>
      </c>
      <c r="T157" s="2">
        <f t="shared" si="130"/>
        <v>3.044</v>
      </c>
      <c r="U157" s="2">
        <f t="shared" si="131"/>
        <v>3.0419999999999998</v>
      </c>
      <c r="V157" s="2">
        <f t="shared" si="132"/>
        <v>1.9790000000000001</v>
      </c>
      <c r="W157" s="2">
        <f t="shared" si="147"/>
        <v>287030</v>
      </c>
      <c r="X157" s="2">
        <f t="shared" si="133"/>
        <v>2.2719999999999998</v>
      </c>
      <c r="Y157" s="2">
        <f t="shared" si="134"/>
        <v>329526</v>
      </c>
      <c r="Z157" s="2">
        <f t="shared" si="135"/>
        <v>12.17</v>
      </c>
      <c r="AA157" s="2">
        <f t="shared" si="136"/>
        <v>2.5859999999999999</v>
      </c>
      <c r="AB157" s="2">
        <f t="shared" si="137"/>
        <v>1762</v>
      </c>
      <c r="AC157" s="2">
        <f t="shared" si="138"/>
        <v>372</v>
      </c>
      <c r="AD157" s="2">
        <f t="shared" si="139"/>
        <v>2257</v>
      </c>
      <c r="AE157" s="2">
        <f t="shared" si="140"/>
        <v>867</v>
      </c>
      <c r="AF157" s="2">
        <f t="shared" si="141"/>
        <v>15.577</v>
      </c>
      <c r="AG157" s="2">
        <f t="shared" si="142"/>
        <v>5.9930000000000003</v>
      </c>
      <c r="AH157" s="2">
        <f t="shared" si="143"/>
        <v>1940</v>
      </c>
      <c r="AI157" s="2">
        <f t="shared" si="144"/>
        <v>550</v>
      </c>
      <c r="AJ157" s="2">
        <f t="shared" si="145"/>
        <v>13.393000000000001</v>
      </c>
      <c r="AK157" s="2">
        <f t="shared" si="146"/>
        <v>3.8090000000000002</v>
      </c>
    </row>
    <row r="158" spans="1:37" x14ac:dyDescent="0.25">
      <c r="A158" s="1">
        <v>2530</v>
      </c>
      <c r="B158" s="1">
        <f t="shared" si="118"/>
        <v>771</v>
      </c>
      <c r="C158" s="3">
        <v>1392</v>
      </c>
      <c r="D158" s="13">
        <f t="shared" si="119"/>
        <v>9.5980000000000008</v>
      </c>
      <c r="E158" s="1">
        <v>1.83</v>
      </c>
      <c r="F158" s="1">
        <v>1830</v>
      </c>
      <c r="G158" s="4">
        <v>165.76400000000001</v>
      </c>
      <c r="H158" s="4">
        <v>393.81040000000002</v>
      </c>
      <c r="I158" s="6">
        <v>0.4</v>
      </c>
      <c r="J158" s="5">
        <f t="shared" si="120"/>
        <v>1839</v>
      </c>
      <c r="K158" s="5">
        <f t="shared" si="121"/>
        <v>774</v>
      </c>
      <c r="L158" s="2">
        <f t="shared" si="122"/>
        <v>2005</v>
      </c>
      <c r="M158" s="2">
        <f t="shared" si="123"/>
        <v>13.840999999999999</v>
      </c>
      <c r="N158" s="8">
        <f t="shared" si="124"/>
        <v>613</v>
      </c>
      <c r="O158" s="9">
        <f t="shared" si="125"/>
        <v>4.2430000000000003</v>
      </c>
      <c r="P158" s="9">
        <f t="shared" si="126"/>
        <v>0.69399999999999995</v>
      </c>
      <c r="Q158" s="2">
        <f t="shared" si="127"/>
        <v>0.39200000000000002</v>
      </c>
      <c r="R158" s="2">
        <f t="shared" si="128"/>
        <v>1.0960000000000001</v>
      </c>
      <c r="S158" s="2">
        <f t="shared" si="129"/>
        <v>4.7270000000000003</v>
      </c>
      <c r="T158" s="2">
        <f t="shared" si="130"/>
        <v>3.052</v>
      </c>
      <c r="U158" s="2">
        <f t="shared" si="131"/>
        <v>3.0609999999999999</v>
      </c>
      <c r="V158" s="2">
        <f t="shared" si="132"/>
        <v>1.984</v>
      </c>
      <c r="W158" s="2">
        <f t="shared" si="147"/>
        <v>287755</v>
      </c>
      <c r="X158" s="2">
        <f t="shared" si="133"/>
        <v>2.3439999999999999</v>
      </c>
      <c r="Y158" s="2">
        <f t="shared" si="134"/>
        <v>339968</v>
      </c>
      <c r="Z158" s="2">
        <f t="shared" si="135"/>
        <v>12.334</v>
      </c>
      <c r="AA158" s="2">
        <f t="shared" si="136"/>
        <v>2.7360000000000002</v>
      </c>
      <c r="AB158" s="2">
        <f t="shared" si="137"/>
        <v>1787</v>
      </c>
      <c r="AC158" s="2">
        <f t="shared" si="138"/>
        <v>395</v>
      </c>
      <c r="AD158" s="2">
        <f t="shared" si="139"/>
        <v>2297</v>
      </c>
      <c r="AE158" s="2">
        <f t="shared" si="140"/>
        <v>905</v>
      </c>
      <c r="AF158" s="2">
        <f t="shared" si="141"/>
        <v>15.85</v>
      </c>
      <c r="AG158" s="2">
        <f t="shared" si="142"/>
        <v>6.2519999999999998</v>
      </c>
      <c r="AH158" s="2">
        <f t="shared" si="143"/>
        <v>1987</v>
      </c>
      <c r="AI158" s="2">
        <f t="shared" si="144"/>
        <v>595</v>
      </c>
      <c r="AJ158" s="2">
        <f t="shared" si="145"/>
        <v>13.712</v>
      </c>
      <c r="AK158" s="2">
        <f t="shared" si="146"/>
        <v>4.1139999999999999</v>
      </c>
    </row>
    <row r="159" spans="1:37" x14ac:dyDescent="0.25">
      <c r="A159" s="1">
        <v>2535</v>
      </c>
      <c r="B159" s="1">
        <f t="shared" si="118"/>
        <v>773</v>
      </c>
      <c r="C159" s="3">
        <v>1394</v>
      </c>
      <c r="D159" s="13">
        <f t="shared" si="119"/>
        <v>9.6110000000000007</v>
      </c>
      <c r="E159" s="1">
        <v>1.89</v>
      </c>
      <c r="F159" s="1">
        <v>1890</v>
      </c>
      <c r="G159" s="4">
        <v>170.40620000000001</v>
      </c>
      <c r="H159" s="4">
        <v>399.61320000000001</v>
      </c>
      <c r="I159" s="6">
        <v>0.36</v>
      </c>
      <c r="J159" s="5">
        <f t="shared" si="120"/>
        <v>1789</v>
      </c>
      <c r="K159" s="5">
        <f t="shared" si="121"/>
        <v>763</v>
      </c>
      <c r="L159" s="2">
        <f t="shared" si="122"/>
        <v>2075</v>
      </c>
      <c r="M159" s="2">
        <f t="shared" si="123"/>
        <v>14.332000000000001</v>
      </c>
      <c r="N159" s="8">
        <f t="shared" si="124"/>
        <v>681</v>
      </c>
      <c r="O159" s="9">
        <f t="shared" si="125"/>
        <v>4.7210000000000001</v>
      </c>
      <c r="P159" s="9">
        <f t="shared" si="126"/>
        <v>0.67200000000000004</v>
      </c>
      <c r="Q159" s="2">
        <f t="shared" si="127"/>
        <v>0.38900000000000001</v>
      </c>
      <c r="R159" s="2">
        <f t="shared" si="128"/>
        <v>1.1000000000000001</v>
      </c>
      <c r="S159" s="2">
        <f t="shared" si="129"/>
        <v>4.5819999999999999</v>
      </c>
      <c r="T159" s="2">
        <f t="shared" si="130"/>
        <v>3.0550000000000002</v>
      </c>
      <c r="U159" s="2">
        <f t="shared" si="131"/>
        <v>3.0529999999999999</v>
      </c>
      <c r="V159" s="2">
        <f t="shared" si="132"/>
        <v>1.986</v>
      </c>
      <c r="W159" s="2">
        <f t="shared" si="147"/>
        <v>288045</v>
      </c>
      <c r="X159" s="2">
        <f t="shared" si="133"/>
        <v>2.34</v>
      </c>
      <c r="Y159" s="2">
        <f t="shared" si="134"/>
        <v>339388</v>
      </c>
      <c r="Z159" s="2">
        <f t="shared" si="135"/>
        <v>12.617000000000001</v>
      </c>
      <c r="AA159" s="2">
        <f t="shared" si="136"/>
        <v>3.0059999999999998</v>
      </c>
      <c r="AB159" s="2">
        <f t="shared" si="137"/>
        <v>1828</v>
      </c>
      <c r="AC159" s="2">
        <f t="shared" si="138"/>
        <v>434</v>
      </c>
      <c r="AD159" s="2">
        <f t="shared" si="139"/>
        <v>2337</v>
      </c>
      <c r="AE159" s="2">
        <f t="shared" si="140"/>
        <v>943</v>
      </c>
      <c r="AF159" s="2">
        <f t="shared" si="141"/>
        <v>16.126999999999999</v>
      </c>
      <c r="AG159" s="2">
        <f t="shared" si="142"/>
        <v>6.516</v>
      </c>
      <c r="AH159" s="2">
        <f t="shared" si="143"/>
        <v>2026</v>
      </c>
      <c r="AI159" s="2">
        <f t="shared" si="144"/>
        <v>632</v>
      </c>
      <c r="AJ159" s="2">
        <f t="shared" si="145"/>
        <v>13.981999999999999</v>
      </c>
      <c r="AK159" s="2">
        <f t="shared" si="146"/>
        <v>4.3710000000000004</v>
      </c>
    </row>
    <row r="160" spans="1:37" x14ac:dyDescent="0.25">
      <c r="A160" s="1">
        <v>2540</v>
      </c>
      <c r="B160" s="1">
        <f t="shared" si="118"/>
        <v>774</v>
      </c>
      <c r="C160" s="3">
        <v>1396</v>
      </c>
      <c r="D160" s="13">
        <f t="shared" si="119"/>
        <v>9.625</v>
      </c>
      <c r="E160" s="1">
        <v>1.88</v>
      </c>
      <c r="F160" s="1">
        <v>1880</v>
      </c>
      <c r="G160" s="4">
        <v>170.40620000000001</v>
      </c>
      <c r="H160" s="4">
        <v>399.41969999999998</v>
      </c>
      <c r="I160" s="6">
        <v>0.37</v>
      </c>
      <c r="J160" s="5">
        <f t="shared" si="120"/>
        <v>1789</v>
      </c>
      <c r="K160" s="5">
        <f t="shared" si="121"/>
        <v>763</v>
      </c>
      <c r="L160" s="2">
        <f t="shared" si="122"/>
        <v>2068</v>
      </c>
      <c r="M160" s="2">
        <f t="shared" si="123"/>
        <v>14.275</v>
      </c>
      <c r="N160" s="8">
        <f t="shared" si="124"/>
        <v>672</v>
      </c>
      <c r="O160" s="9">
        <f t="shared" si="125"/>
        <v>4.6500000000000004</v>
      </c>
      <c r="P160" s="9">
        <f t="shared" si="126"/>
        <v>0.67500000000000004</v>
      </c>
      <c r="Q160" s="2">
        <f t="shared" si="127"/>
        <v>0.38900000000000001</v>
      </c>
      <c r="R160" s="2">
        <f t="shared" si="128"/>
        <v>1.0940000000000001</v>
      </c>
      <c r="S160" s="2">
        <f t="shared" si="129"/>
        <v>4.5579999999999998</v>
      </c>
      <c r="T160" s="2">
        <f t="shared" si="130"/>
        <v>3.0390000000000001</v>
      </c>
      <c r="U160" s="2">
        <f t="shared" si="131"/>
        <v>3.0369999999999999</v>
      </c>
      <c r="V160" s="2">
        <f t="shared" si="132"/>
        <v>1.9750000000000001</v>
      </c>
      <c r="W160" s="2">
        <f t="shared" si="147"/>
        <v>286450</v>
      </c>
      <c r="X160" s="2">
        <f t="shared" si="133"/>
        <v>2.327</v>
      </c>
      <c r="Y160" s="2">
        <f t="shared" si="134"/>
        <v>337503</v>
      </c>
      <c r="Z160" s="2">
        <f t="shared" si="135"/>
        <v>12.585000000000001</v>
      </c>
      <c r="AA160" s="2">
        <f t="shared" si="136"/>
        <v>2.96</v>
      </c>
      <c r="AB160" s="2">
        <f t="shared" si="137"/>
        <v>1824</v>
      </c>
      <c r="AC160" s="2">
        <f t="shared" si="138"/>
        <v>428</v>
      </c>
      <c r="AD160" s="2">
        <f t="shared" si="139"/>
        <v>2330</v>
      </c>
      <c r="AE160" s="2">
        <f t="shared" si="140"/>
        <v>934</v>
      </c>
      <c r="AF160" s="2">
        <f t="shared" si="141"/>
        <v>16.076000000000001</v>
      </c>
      <c r="AG160" s="2">
        <f t="shared" si="142"/>
        <v>6.4509999999999996</v>
      </c>
      <c r="AH160" s="2">
        <f t="shared" si="143"/>
        <v>2021</v>
      </c>
      <c r="AI160" s="2">
        <f t="shared" si="144"/>
        <v>625</v>
      </c>
      <c r="AJ160" s="2">
        <f t="shared" si="145"/>
        <v>13.943</v>
      </c>
      <c r="AK160" s="2">
        <f t="shared" si="146"/>
        <v>4.3179999999999996</v>
      </c>
    </row>
    <row r="161" spans="1:37" x14ac:dyDescent="0.25">
      <c r="A161" s="1">
        <v>2545</v>
      </c>
      <c r="B161" s="1">
        <f t="shared" si="118"/>
        <v>776</v>
      </c>
      <c r="C161" s="3">
        <v>1398</v>
      </c>
      <c r="D161" s="13">
        <f t="shared" si="119"/>
        <v>9.6389999999999993</v>
      </c>
      <c r="E161" s="1">
        <v>1.93</v>
      </c>
      <c r="F161" s="1">
        <v>1930</v>
      </c>
      <c r="G161" s="4">
        <v>163.05609999999999</v>
      </c>
      <c r="H161" s="4">
        <v>381.04450000000003</v>
      </c>
      <c r="I161" s="6">
        <v>0.33</v>
      </c>
      <c r="J161" s="5">
        <f t="shared" si="120"/>
        <v>1869</v>
      </c>
      <c r="K161" s="5">
        <f t="shared" si="121"/>
        <v>800</v>
      </c>
      <c r="L161" s="2">
        <f t="shared" si="122"/>
        <v>2127</v>
      </c>
      <c r="M161" s="2">
        <f t="shared" si="123"/>
        <v>14.692</v>
      </c>
      <c r="N161" s="8">
        <f t="shared" si="124"/>
        <v>729</v>
      </c>
      <c r="O161" s="9">
        <f t="shared" si="125"/>
        <v>5.0529999999999999</v>
      </c>
      <c r="P161" s="9">
        <f t="shared" si="126"/>
        <v>0.65700000000000003</v>
      </c>
      <c r="Q161" s="2">
        <f t="shared" si="127"/>
        <v>0.38800000000000001</v>
      </c>
      <c r="R161" s="2">
        <f t="shared" si="128"/>
        <v>1.2350000000000001</v>
      </c>
      <c r="S161" s="2">
        <f t="shared" si="129"/>
        <v>5.0949999999999998</v>
      </c>
      <c r="T161" s="2">
        <f t="shared" si="130"/>
        <v>3.4279999999999999</v>
      </c>
      <c r="U161" s="2">
        <f t="shared" si="131"/>
        <v>3.4249999999999998</v>
      </c>
      <c r="V161" s="2">
        <f t="shared" si="132"/>
        <v>2.2280000000000002</v>
      </c>
      <c r="W161" s="2">
        <f t="shared" si="147"/>
        <v>323145</v>
      </c>
      <c r="X161" s="2">
        <f t="shared" si="133"/>
        <v>2.6230000000000002</v>
      </c>
      <c r="Y161" s="2">
        <f t="shared" si="134"/>
        <v>380434</v>
      </c>
      <c r="Z161" s="2">
        <f t="shared" si="135"/>
        <v>12.843</v>
      </c>
      <c r="AA161" s="2">
        <f t="shared" si="136"/>
        <v>3.2040000000000002</v>
      </c>
      <c r="AB161" s="2">
        <f t="shared" si="137"/>
        <v>1860</v>
      </c>
      <c r="AC161" s="2">
        <f t="shared" si="138"/>
        <v>462</v>
      </c>
      <c r="AD161" s="2">
        <f t="shared" si="139"/>
        <v>2431</v>
      </c>
      <c r="AE161" s="2">
        <f t="shared" si="140"/>
        <v>1033</v>
      </c>
      <c r="AF161" s="2">
        <f t="shared" si="141"/>
        <v>16.777000000000001</v>
      </c>
      <c r="AG161" s="2">
        <f t="shared" si="142"/>
        <v>7.1379999999999999</v>
      </c>
      <c r="AH161" s="2">
        <f t="shared" si="143"/>
        <v>2082</v>
      </c>
      <c r="AI161" s="2">
        <f t="shared" si="144"/>
        <v>684</v>
      </c>
      <c r="AJ161" s="2">
        <f t="shared" si="145"/>
        <v>14.369</v>
      </c>
      <c r="AK161" s="2">
        <f t="shared" si="146"/>
        <v>4.7300000000000004</v>
      </c>
    </row>
    <row r="162" spans="1:37" x14ac:dyDescent="0.25">
      <c r="A162" s="1">
        <v>2550</v>
      </c>
      <c r="B162" s="1">
        <f t="shared" ref="B162:B168" si="148">ROUND(A162*0.3048,0)</f>
        <v>777</v>
      </c>
      <c r="C162" s="3">
        <v>1400</v>
      </c>
      <c r="D162" s="13">
        <f t="shared" ref="D162:D168" si="149">ROUND(C162*0.00689476,3)</f>
        <v>9.6530000000000005</v>
      </c>
      <c r="E162" s="1">
        <v>1.96</v>
      </c>
      <c r="F162" s="1">
        <v>1960</v>
      </c>
      <c r="G162" s="4">
        <v>168.66540000000001</v>
      </c>
      <c r="H162" s="4">
        <v>359.96129999999999</v>
      </c>
      <c r="I162" s="6">
        <v>0.32</v>
      </c>
      <c r="J162" s="5">
        <f t="shared" ref="J162:J168" si="150">ROUND(((10^6)/G162)*0.3048,0)</f>
        <v>1807</v>
      </c>
      <c r="K162" s="5">
        <f t="shared" ref="K162:K168" si="151">ROUND(((10^6)/H162)*0.3048,0)</f>
        <v>847</v>
      </c>
      <c r="L162" s="2">
        <f t="shared" ref="L162:L168" si="152">ROUND(0.433*rho_gmcc*Depth_m,0)</f>
        <v>2164</v>
      </c>
      <c r="M162" s="2">
        <f t="shared" ref="M162:M168" si="153">ROUND(9.81*rho_kgm3*Depth_ft*10^-6,3)</f>
        <v>14.94</v>
      </c>
      <c r="N162" s="8">
        <f t="shared" ref="N162:N168" si="154">ROUND(Sv_psi-PoreP_psi,0)</f>
        <v>764</v>
      </c>
      <c r="O162" s="9">
        <f t="shared" ref="O162:O168" si="155">ROUND(Sv_MPa-PoreP_MPa,3)</f>
        <v>5.2869999999999999</v>
      </c>
      <c r="P162" s="9">
        <f t="shared" ref="P162:P168" si="156">ROUND(C162/L162,3)</f>
        <v>0.64700000000000002</v>
      </c>
      <c r="Q162" s="2">
        <f t="shared" ref="Q162:Q168" si="157">ROUND((((J162/K162)^2)-2)/(2*(((J162/K162)^2)-1)),3)</f>
        <v>0.35899999999999999</v>
      </c>
      <c r="R162" s="2">
        <f t="shared" ref="R162:R168" si="158">ROUND(rho_kgm3*Vs_ms^2*10^-9,3)</f>
        <v>1.4059999999999999</v>
      </c>
      <c r="S162" s="2">
        <f t="shared" ref="S162:S168" si="159">ROUND(rho_kgm3*(Vp_ms^2-(4/3)*Vs_ms^2)*10^-9,3)</f>
        <v>4.5250000000000004</v>
      </c>
      <c r="T162" s="2">
        <f t="shared" ref="T162:T168" si="160">ROUND(((9*K_GPa*G_GPa)/(3*K_GPa+G_GPa)),3)</f>
        <v>3.8220000000000001</v>
      </c>
      <c r="U162" s="2">
        <f t="shared" ref="U162:U168" si="161">ROUND(rho_kgm3*(Vp_ms^2)*(((1+v)*(1-(2*v)))/(1-v))*10^-9,3)</f>
        <v>3.8260000000000001</v>
      </c>
      <c r="V162" s="2">
        <f t="shared" ref="V162:V168" si="162">ROUND(E_Dyn_GPa*0.65,3)</f>
        <v>2.484</v>
      </c>
      <c r="W162" s="2">
        <f t="shared" si="147"/>
        <v>360274</v>
      </c>
      <c r="X162" s="2">
        <f t="shared" ref="X162:X168" si="163">ROUND(E_Static_GPa/(1-(v^2)),3)</f>
        <v>2.8519999999999999</v>
      </c>
      <c r="Y162" s="2">
        <f t="shared" ref="Y162:Y168" si="164">ROUND(E_Static_Plane_GPa*(10^9)/6894.76,0)</f>
        <v>413647</v>
      </c>
      <c r="Z162" s="2">
        <f t="shared" ref="Z162:Z168" si="165">ROUND(σh_MPa+PoreP_MPa,3)</f>
        <v>12.614000000000001</v>
      </c>
      <c r="AA162" s="2">
        <f t="shared" ref="AA162:AA168" si="166">ROUND(((v/(1-v))*σv_MPa),3)</f>
        <v>2.9609999999999999</v>
      </c>
      <c r="AB162" s="2">
        <f t="shared" ref="AB162:AB168" si="167">ROUND(AC162+C162,0)</f>
        <v>1828</v>
      </c>
      <c r="AC162" s="2">
        <f t="shared" ref="AC162:AC168" si="168">ROUND(((v/(1-v))*σv_psi),0)</f>
        <v>428</v>
      </c>
      <c r="AD162" s="2">
        <f t="shared" ref="AD162:AD168" si="169">ROUND(σhmax_psi+PoreP_psi,0)</f>
        <v>2448</v>
      </c>
      <c r="AE162" s="2">
        <f t="shared" ref="AE162:AE168" si="170">ROUND(((E_Static_psi/(1-(v^2)))*0.0015)+(((v*E_Static_psi)/(1-(v^2)))*0)+((v/(1-v))*σv_psi),0)</f>
        <v>1048</v>
      </c>
      <c r="AF162" s="2">
        <f t="shared" ref="AF162:AF168" si="171">ROUND(σhmax_MPa+PoreP_MPa,3)</f>
        <v>16.890999999999998</v>
      </c>
      <c r="AG162" s="2">
        <f t="shared" ref="AG162:AG168" si="172">ROUND((((E_Static_GPa*1000)/(1-(v^2)))*0.0015)+(((v*(E_Static_GPa*1000))/(1-(v^2)))*0)+((v/(1-v))*σv_MPa),3)</f>
        <v>7.2380000000000004</v>
      </c>
      <c r="AH162" s="2">
        <f t="shared" ref="AH162:AH168" si="173">ROUND(σhmin_psi+PoreP_psi,0)</f>
        <v>2051</v>
      </c>
      <c r="AI162" s="2">
        <f t="shared" ref="AI162:AI168" si="174">ROUND((((v*E_Static_psi)/(1-(v^2)))*0.0015)+((E_Static_psi/(1-(v^2)))*0)+((v/(1-v))*σv_psi),0)</f>
        <v>651</v>
      </c>
      <c r="AJ162" s="2">
        <f t="shared" ref="AJ162:AJ168" si="175">ROUND(σhmin_MPa+PoreP_MPa,3)</f>
        <v>14.15</v>
      </c>
      <c r="AK162" s="2">
        <f t="shared" ref="AK162:AK168" si="176">ROUND((((Q162*(E_Static_GPa*1000))/(1-(v^2)))*0.0015)+(((E_Static_GPa*1000)/(1-(v^2)))*0)+((v/(1-v))*σv_MPa),3)</f>
        <v>4.4969999999999999</v>
      </c>
    </row>
    <row r="163" spans="1:37" x14ac:dyDescent="0.25">
      <c r="A163" s="1">
        <v>2555</v>
      </c>
      <c r="B163" s="1">
        <f t="shared" si="148"/>
        <v>779</v>
      </c>
      <c r="C163" s="3">
        <v>1402</v>
      </c>
      <c r="D163" s="13">
        <f t="shared" si="149"/>
        <v>9.6660000000000004</v>
      </c>
      <c r="E163" s="1">
        <v>1.84</v>
      </c>
      <c r="F163" s="1">
        <v>1840</v>
      </c>
      <c r="G163" s="4">
        <v>170.8897</v>
      </c>
      <c r="H163" s="4">
        <v>334.62279999999998</v>
      </c>
      <c r="I163" s="6">
        <v>0.39</v>
      </c>
      <c r="J163" s="5">
        <f t="shared" si="150"/>
        <v>1784</v>
      </c>
      <c r="K163" s="5">
        <f t="shared" si="151"/>
        <v>911</v>
      </c>
      <c r="L163" s="2">
        <f t="shared" si="152"/>
        <v>2036</v>
      </c>
      <c r="M163" s="2">
        <f t="shared" si="153"/>
        <v>14.061</v>
      </c>
      <c r="N163" s="8">
        <f t="shared" si="154"/>
        <v>634</v>
      </c>
      <c r="O163" s="9">
        <f t="shared" si="155"/>
        <v>4.3949999999999996</v>
      </c>
      <c r="P163" s="9">
        <f t="shared" si="156"/>
        <v>0.68899999999999995</v>
      </c>
      <c r="Q163" s="2">
        <f t="shared" si="157"/>
        <v>0.32400000000000001</v>
      </c>
      <c r="R163" s="2">
        <f t="shared" si="158"/>
        <v>1.5269999999999999</v>
      </c>
      <c r="S163" s="2">
        <f t="shared" si="159"/>
        <v>3.82</v>
      </c>
      <c r="T163" s="2">
        <f t="shared" si="160"/>
        <v>4.0419999999999998</v>
      </c>
      <c r="U163" s="2">
        <f t="shared" si="161"/>
        <v>4.0369999999999999</v>
      </c>
      <c r="V163" s="2">
        <f t="shared" si="162"/>
        <v>2.6269999999999998</v>
      </c>
      <c r="W163" s="2">
        <f t="shared" si="147"/>
        <v>381015</v>
      </c>
      <c r="X163" s="2">
        <f t="shared" si="163"/>
        <v>2.9350000000000001</v>
      </c>
      <c r="Y163" s="2">
        <f t="shared" si="164"/>
        <v>425686</v>
      </c>
      <c r="Z163" s="2">
        <f t="shared" si="165"/>
        <v>11.772</v>
      </c>
      <c r="AA163" s="2">
        <f t="shared" si="166"/>
        <v>2.1059999999999999</v>
      </c>
      <c r="AB163" s="2">
        <f t="shared" si="167"/>
        <v>1706</v>
      </c>
      <c r="AC163" s="2">
        <f t="shared" si="168"/>
        <v>304</v>
      </c>
      <c r="AD163" s="2">
        <f t="shared" si="169"/>
        <v>2344</v>
      </c>
      <c r="AE163" s="2">
        <f t="shared" si="170"/>
        <v>942</v>
      </c>
      <c r="AF163" s="2">
        <f t="shared" si="171"/>
        <v>16.175000000000001</v>
      </c>
      <c r="AG163" s="2">
        <f t="shared" si="172"/>
        <v>6.5090000000000003</v>
      </c>
      <c r="AH163" s="2">
        <f t="shared" si="173"/>
        <v>1913</v>
      </c>
      <c r="AI163" s="2">
        <f t="shared" si="174"/>
        <v>511</v>
      </c>
      <c r="AJ163" s="2">
        <f t="shared" si="175"/>
        <v>13.199</v>
      </c>
      <c r="AK163" s="2">
        <f t="shared" si="176"/>
        <v>3.5329999999999999</v>
      </c>
    </row>
    <row r="164" spans="1:37" x14ac:dyDescent="0.25">
      <c r="A164" s="1">
        <v>2560</v>
      </c>
      <c r="B164" s="1">
        <f t="shared" si="148"/>
        <v>780</v>
      </c>
      <c r="C164" s="3">
        <v>1404</v>
      </c>
      <c r="D164" s="13">
        <f t="shared" si="149"/>
        <v>9.68</v>
      </c>
      <c r="E164" s="1">
        <v>1.76</v>
      </c>
      <c r="F164" s="1">
        <v>1760</v>
      </c>
      <c r="G164" s="4">
        <v>158.41390000000001</v>
      </c>
      <c r="H164" s="4">
        <v>382.78530000000001</v>
      </c>
      <c r="I164" s="6">
        <v>0.4</v>
      </c>
      <c r="J164" s="5">
        <f t="shared" si="150"/>
        <v>1924</v>
      </c>
      <c r="K164" s="5">
        <f t="shared" si="151"/>
        <v>796</v>
      </c>
      <c r="L164" s="2">
        <f t="shared" si="152"/>
        <v>1951</v>
      </c>
      <c r="M164" s="2">
        <f t="shared" si="153"/>
        <v>13.467000000000001</v>
      </c>
      <c r="N164" s="8">
        <f t="shared" si="154"/>
        <v>547</v>
      </c>
      <c r="O164" s="9">
        <f t="shared" si="155"/>
        <v>3.7869999999999999</v>
      </c>
      <c r="P164" s="9">
        <f t="shared" si="156"/>
        <v>0.72</v>
      </c>
      <c r="Q164" s="2">
        <f t="shared" si="157"/>
        <v>0.39700000000000002</v>
      </c>
      <c r="R164" s="2">
        <f t="shared" si="158"/>
        <v>1.115</v>
      </c>
      <c r="S164" s="2">
        <f t="shared" si="159"/>
        <v>5.0279999999999996</v>
      </c>
      <c r="T164" s="2">
        <f t="shared" si="160"/>
        <v>3.1150000000000002</v>
      </c>
      <c r="U164" s="2">
        <f t="shared" si="161"/>
        <v>3.109</v>
      </c>
      <c r="V164" s="2">
        <f t="shared" si="162"/>
        <v>2.0249999999999999</v>
      </c>
      <c r="W164" s="2">
        <f t="shared" si="147"/>
        <v>293702</v>
      </c>
      <c r="X164" s="2">
        <f t="shared" si="163"/>
        <v>2.4039999999999999</v>
      </c>
      <c r="Y164" s="2">
        <f t="shared" si="164"/>
        <v>348671</v>
      </c>
      <c r="Z164" s="2">
        <f t="shared" si="165"/>
        <v>12.173</v>
      </c>
      <c r="AA164" s="2">
        <f t="shared" si="166"/>
        <v>2.4929999999999999</v>
      </c>
      <c r="AB164" s="2">
        <f t="shared" si="167"/>
        <v>1764</v>
      </c>
      <c r="AC164" s="2">
        <f t="shared" si="168"/>
        <v>360</v>
      </c>
      <c r="AD164" s="2">
        <f t="shared" si="169"/>
        <v>2287</v>
      </c>
      <c r="AE164" s="2">
        <f t="shared" si="170"/>
        <v>883</v>
      </c>
      <c r="AF164" s="2">
        <f t="shared" si="171"/>
        <v>15.779</v>
      </c>
      <c r="AG164" s="2">
        <f t="shared" si="172"/>
        <v>6.0990000000000002</v>
      </c>
      <c r="AH164" s="2">
        <f t="shared" si="173"/>
        <v>1972</v>
      </c>
      <c r="AI164" s="2">
        <f t="shared" si="174"/>
        <v>568</v>
      </c>
      <c r="AJ164" s="2">
        <f t="shared" si="175"/>
        <v>13.605</v>
      </c>
      <c r="AK164" s="2">
        <f t="shared" si="176"/>
        <v>3.9249999999999998</v>
      </c>
    </row>
    <row r="165" spans="1:37" x14ac:dyDescent="0.25">
      <c r="A165" s="1">
        <v>2565</v>
      </c>
      <c r="B165" s="1">
        <f t="shared" si="148"/>
        <v>782</v>
      </c>
      <c r="C165" s="7">
        <v>1406</v>
      </c>
      <c r="D165" s="13">
        <f t="shared" si="149"/>
        <v>9.6940000000000008</v>
      </c>
      <c r="E165" s="1">
        <v>1.94</v>
      </c>
      <c r="F165" s="1">
        <v>1940</v>
      </c>
      <c r="G165" s="4">
        <v>166.7311</v>
      </c>
      <c r="H165" s="4">
        <v>397.2921</v>
      </c>
      <c r="I165" s="6">
        <v>0.33</v>
      </c>
      <c r="J165" s="5">
        <f t="shared" si="150"/>
        <v>1828</v>
      </c>
      <c r="K165" s="5">
        <f t="shared" si="151"/>
        <v>767</v>
      </c>
      <c r="L165" s="2">
        <f t="shared" si="152"/>
        <v>2155</v>
      </c>
      <c r="M165" s="2">
        <f t="shared" si="153"/>
        <v>14.882999999999999</v>
      </c>
      <c r="N165" s="8">
        <f t="shared" si="154"/>
        <v>749</v>
      </c>
      <c r="O165" s="9">
        <f t="shared" si="155"/>
        <v>5.1890000000000001</v>
      </c>
      <c r="P165" s="9">
        <f t="shared" si="156"/>
        <v>0.65200000000000002</v>
      </c>
      <c r="Q165" s="2">
        <f t="shared" si="157"/>
        <v>0.39300000000000002</v>
      </c>
      <c r="R165" s="2">
        <f t="shared" si="158"/>
        <v>1.141</v>
      </c>
      <c r="S165" s="2">
        <f t="shared" si="159"/>
        <v>4.9610000000000003</v>
      </c>
      <c r="T165" s="2">
        <f t="shared" si="160"/>
        <v>3.1789999999999998</v>
      </c>
      <c r="U165" s="2">
        <f t="shared" si="161"/>
        <v>3.1840000000000002</v>
      </c>
      <c r="V165" s="2">
        <f t="shared" si="162"/>
        <v>2.0659999999999998</v>
      </c>
      <c r="W165" s="2">
        <f t="shared" si="147"/>
        <v>299649</v>
      </c>
      <c r="X165" s="2">
        <f t="shared" si="163"/>
        <v>2.4430000000000001</v>
      </c>
      <c r="Y165" s="2">
        <f t="shared" si="164"/>
        <v>354327</v>
      </c>
      <c r="Z165" s="2">
        <f t="shared" si="165"/>
        <v>13.054</v>
      </c>
      <c r="AA165" s="2">
        <f t="shared" si="166"/>
        <v>3.36</v>
      </c>
      <c r="AB165" s="2">
        <f t="shared" si="167"/>
        <v>1891</v>
      </c>
      <c r="AC165" s="2">
        <f t="shared" si="168"/>
        <v>485</v>
      </c>
      <c r="AD165" s="2">
        <f t="shared" si="169"/>
        <v>2423</v>
      </c>
      <c r="AE165" s="2">
        <f t="shared" si="170"/>
        <v>1017</v>
      </c>
      <c r="AF165" s="2">
        <f t="shared" si="171"/>
        <v>16.719000000000001</v>
      </c>
      <c r="AG165" s="2">
        <f t="shared" si="172"/>
        <v>7.0250000000000004</v>
      </c>
      <c r="AH165" s="2">
        <f t="shared" si="173"/>
        <v>2100</v>
      </c>
      <c r="AI165" s="2">
        <f t="shared" si="174"/>
        <v>694</v>
      </c>
      <c r="AJ165" s="2">
        <f t="shared" si="175"/>
        <v>14.494</v>
      </c>
      <c r="AK165" s="2">
        <f t="shared" si="176"/>
        <v>4.8</v>
      </c>
    </row>
    <row r="166" spans="1:37" x14ac:dyDescent="0.25">
      <c r="A166" s="1">
        <v>2570</v>
      </c>
      <c r="B166" s="1">
        <f t="shared" si="148"/>
        <v>783</v>
      </c>
      <c r="C166" s="3">
        <v>1408</v>
      </c>
      <c r="D166" s="13">
        <f t="shared" si="149"/>
        <v>9.7080000000000002</v>
      </c>
      <c r="E166" s="1">
        <v>1.95</v>
      </c>
      <c r="F166" s="1">
        <v>1950</v>
      </c>
      <c r="G166" s="4">
        <v>174.66149999999999</v>
      </c>
      <c r="H166" s="4">
        <v>402.7079</v>
      </c>
      <c r="I166" s="6">
        <v>0.32</v>
      </c>
      <c r="J166" s="5">
        <f t="shared" si="150"/>
        <v>1745</v>
      </c>
      <c r="K166" s="5">
        <f t="shared" si="151"/>
        <v>757</v>
      </c>
      <c r="L166" s="2">
        <f t="shared" si="152"/>
        <v>2170</v>
      </c>
      <c r="M166" s="2">
        <f t="shared" si="153"/>
        <v>14.978</v>
      </c>
      <c r="N166" s="8">
        <f t="shared" si="154"/>
        <v>762</v>
      </c>
      <c r="O166" s="9">
        <f t="shared" si="155"/>
        <v>5.27</v>
      </c>
      <c r="P166" s="9">
        <f t="shared" si="156"/>
        <v>0.64900000000000002</v>
      </c>
      <c r="Q166" s="2">
        <f t="shared" si="157"/>
        <v>0.38400000000000001</v>
      </c>
      <c r="R166" s="2">
        <f t="shared" si="158"/>
        <v>1.117</v>
      </c>
      <c r="S166" s="2">
        <f t="shared" si="159"/>
        <v>4.4480000000000004</v>
      </c>
      <c r="T166" s="2">
        <f t="shared" si="160"/>
        <v>3.0920000000000001</v>
      </c>
      <c r="U166" s="2">
        <f t="shared" si="161"/>
        <v>3.0950000000000002</v>
      </c>
      <c r="V166" s="2">
        <f t="shared" si="162"/>
        <v>2.0099999999999998</v>
      </c>
      <c r="W166" s="2">
        <f t="shared" si="147"/>
        <v>291526</v>
      </c>
      <c r="X166" s="2">
        <f t="shared" si="163"/>
        <v>2.3580000000000001</v>
      </c>
      <c r="Y166" s="2">
        <f t="shared" si="164"/>
        <v>341999</v>
      </c>
      <c r="Z166" s="2">
        <f t="shared" si="165"/>
        <v>12.993</v>
      </c>
      <c r="AA166" s="2">
        <f t="shared" si="166"/>
        <v>3.2850000000000001</v>
      </c>
      <c r="AB166" s="2">
        <f t="shared" si="167"/>
        <v>1883</v>
      </c>
      <c r="AC166" s="2">
        <f t="shared" si="168"/>
        <v>475</v>
      </c>
      <c r="AD166" s="2">
        <f t="shared" si="169"/>
        <v>2396</v>
      </c>
      <c r="AE166" s="2">
        <f t="shared" si="170"/>
        <v>988</v>
      </c>
      <c r="AF166" s="2">
        <f t="shared" si="171"/>
        <v>16.53</v>
      </c>
      <c r="AG166" s="2">
        <f t="shared" si="172"/>
        <v>6.8220000000000001</v>
      </c>
      <c r="AH166" s="2">
        <f t="shared" si="173"/>
        <v>2080</v>
      </c>
      <c r="AI166" s="2">
        <f t="shared" si="174"/>
        <v>672</v>
      </c>
      <c r="AJ166" s="2">
        <f t="shared" si="175"/>
        <v>14.351000000000001</v>
      </c>
      <c r="AK166" s="2">
        <f t="shared" si="176"/>
        <v>4.6429999999999998</v>
      </c>
    </row>
    <row r="167" spans="1:37" x14ac:dyDescent="0.25">
      <c r="A167" s="1">
        <v>2575</v>
      </c>
      <c r="B167" s="1">
        <f t="shared" si="148"/>
        <v>785</v>
      </c>
      <c r="C167" s="3">
        <v>1410</v>
      </c>
      <c r="D167" s="13">
        <f t="shared" si="149"/>
        <v>9.7219999999999995</v>
      </c>
      <c r="E167" s="1">
        <v>1.91</v>
      </c>
      <c r="F167" s="1">
        <v>1910</v>
      </c>
      <c r="G167" s="4">
        <v>173.6944</v>
      </c>
      <c r="H167" s="4">
        <v>413.53960000000001</v>
      </c>
      <c r="I167" s="6">
        <v>0.35</v>
      </c>
      <c r="J167" s="5">
        <f t="shared" si="150"/>
        <v>1755</v>
      </c>
      <c r="K167" s="5">
        <f t="shared" si="151"/>
        <v>737</v>
      </c>
      <c r="L167" s="2">
        <f t="shared" si="152"/>
        <v>2130</v>
      </c>
      <c r="M167" s="2">
        <f t="shared" si="153"/>
        <v>14.709</v>
      </c>
      <c r="N167" s="8">
        <f t="shared" si="154"/>
        <v>720</v>
      </c>
      <c r="O167" s="9">
        <f t="shared" si="155"/>
        <v>4.9870000000000001</v>
      </c>
      <c r="P167" s="9">
        <f t="shared" si="156"/>
        <v>0.66200000000000003</v>
      </c>
      <c r="Q167" s="2">
        <f t="shared" si="157"/>
        <v>0.39300000000000002</v>
      </c>
      <c r="R167" s="2">
        <f t="shared" si="158"/>
        <v>1.0369999999999999</v>
      </c>
      <c r="S167" s="2">
        <f t="shared" si="159"/>
        <v>4.5</v>
      </c>
      <c r="T167" s="2">
        <f t="shared" si="160"/>
        <v>2.8889999999999998</v>
      </c>
      <c r="U167" s="2">
        <f t="shared" si="161"/>
        <v>2.8889999999999998</v>
      </c>
      <c r="V167" s="2">
        <f t="shared" si="162"/>
        <v>1.8779999999999999</v>
      </c>
      <c r="W167" s="2">
        <f t="shared" si="147"/>
        <v>272381</v>
      </c>
      <c r="X167" s="2">
        <f t="shared" si="163"/>
        <v>2.2210000000000001</v>
      </c>
      <c r="Y167" s="2">
        <f t="shared" si="164"/>
        <v>322129</v>
      </c>
      <c r="Z167" s="2">
        <f t="shared" si="165"/>
        <v>12.951000000000001</v>
      </c>
      <c r="AA167" s="2">
        <f t="shared" si="166"/>
        <v>3.2290000000000001</v>
      </c>
      <c r="AB167" s="2">
        <f t="shared" si="167"/>
        <v>1876</v>
      </c>
      <c r="AC167" s="2">
        <f t="shared" si="168"/>
        <v>466</v>
      </c>
      <c r="AD167" s="2">
        <f t="shared" si="169"/>
        <v>2359</v>
      </c>
      <c r="AE167" s="2">
        <f t="shared" si="170"/>
        <v>949</v>
      </c>
      <c r="AF167" s="2">
        <f t="shared" si="171"/>
        <v>16.282</v>
      </c>
      <c r="AG167" s="2">
        <f t="shared" si="172"/>
        <v>6.56</v>
      </c>
      <c r="AH167" s="2">
        <f t="shared" si="173"/>
        <v>2066</v>
      </c>
      <c r="AI167" s="2">
        <f t="shared" si="174"/>
        <v>656</v>
      </c>
      <c r="AJ167" s="2">
        <f t="shared" si="175"/>
        <v>14.26</v>
      </c>
      <c r="AK167" s="2">
        <f t="shared" si="176"/>
        <v>4.5380000000000003</v>
      </c>
    </row>
    <row r="168" spans="1:37" x14ac:dyDescent="0.25">
      <c r="A168" s="1">
        <v>2580</v>
      </c>
      <c r="B168" s="1">
        <f t="shared" si="148"/>
        <v>786</v>
      </c>
      <c r="C168" s="3">
        <v>1412</v>
      </c>
      <c r="D168" s="13">
        <f t="shared" si="149"/>
        <v>9.7349999999999994</v>
      </c>
      <c r="E168" s="1">
        <v>1.95</v>
      </c>
      <c r="F168" s="1">
        <v>1950</v>
      </c>
      <c r="G168" s="4">
        <v>165.18369999999999</v>
      </c>
      <c r="H168" s="4">
        <v>368.66539999999998</v>
      </c>
      <c r="I168" s="6">
        <v>0.32</v>
      </c>
      <c r="J168" s="5">
        <f t="shared" si="150"/>
        <v>1845</v>
      </c>
      <c r="K168" s="5">
        <f t="shared" si="151"/>
        <v>827</v>
      </c>
      <c r="L168" s="2">
        <f t="shared" si="152"/>
        <v>2178</v>
      </c>
      <c r="M168" s="2">
        <f t="shared" si="153"/>
        <v>15.036</v>
      </c>
      <c r="N168" s="8">
        <f t="shared" si="154"/>
        <v>766</v>
      </c>
      <c r="O168" s="9">
        <f t="shared" si="155"/>
        <v>5.3010000000000002</v>
      </c>
      <c r="P168" s="9">
        <f t="shared" si="156"/>
        <v>0.64800000000000002</v>
      </c>
      <c r="Q168" s="2">
        <f t="shared" si="157"/>
        <v>0.374</v>
      </c>
      <c r="R168" s="2">
        <f t="shared" si="158"/>
        <v>1.3340000000000001</v>
      </c>
      <c r="S168" s="2">
        <f t="shared" si="159"/>
        <v>4.8600000000000003</v>
      </c>
      <c r="T168" s="2">
        <f t="shared" si="160"/>
        <v>3.6669999999999998</v>
      </c>
      <c r="U168" s="2">
        <f t="shared" si="161"/>
        <v>3.6709999999999998</v>
      </c>
      <c r="V168" s="2">
        <f t="shared" si="162"/>
        <v>2.3839999999999999</v>
      </c>
      <c r="W168" s="2">
        <f t="shared" si="147"/>
        <v>345771</v>
      </c>
      <c r="X168" s="2">
        <f t="shared" si="163"/>
        <v>2.7719999999999998</v>
      </c>
      <c r="Y168" s="2">
        <f t="shared" si="164"/>
        <v>402044</v>
      </c>
      <c r="Z168" s="2">
        <f t="shared" si="165"/>
        <v>12.901999999999999</v>
      </c>
      <c r="AA168" s="2">
        <f t="shared" si="166"/>
        <v>3.1669999999999998</v>
      </c>
      <c r="AB168" s="2">
        <f t="shared" si="167"/>
        <v>1870</v>
      </c>
      <c r="AC168" s="2">
        <f t="shared" si="168"/>
        <v>458</v>
      </c>
      <c r="AD168" s="2">
        <f t="shared" si="169"/>
        <v>2473</v>
      </c>
      <c r="AE168" s="2">
        <f t="shared" si="170"/>
        <v>1061</v>
      </c>
      <c r="AF168" s="2">
        <f t="shared" si="171"/>
        <v>17.059999999999999</v>
      </c>
      <c r="AG168" s="2">
        <f t="shared" si="172"/>
        <v>7.3250000000000002</v>
      </c>
      <c r="AH168" s="2">
        <f t="shared" si="173"/>
        <v>2095</v>
      </c>
      <c r="AI168" s="2">
        <f t="shared" si="174"/>
        <v>683</v>
      </c>
      <c r="AJ168" s="2">
        <f t="shared" si="175"/>
        <v>14.457000000000001</v>
      </c>
      <c r="AK168" s="2">
        <f t="shared" si="176"/>
        <v>4.7220000000000004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"/>
  <sheetViews>
    <sheetView tabSelected="1" workbookViewId="0"/>
  </sheetViews>
  <sheetFormatPr defaultColWidth="10" defaultRowHeight="14.25" x14ac:dyDescent="0.25"/>
  <cols>
    <col min="1" max="1" width="23.28515625" style="14" bestFit="1" customWidth="1"/>
    <col min="2" max="2" width="10.7109375" style="14" bestFit="1" customWidth="1"/>
    <col min="3" max="3" width="13.7109375" style="14" bestFit="1" customWidth="1"/>
    <col min="4" max="4" width="9.5703125" style="14" customWidth="1"/>
    <col min="5" max="5" width="7" style="14" bestFit="1" customWidth="1"/>
    <col min="6" max="6" width="6.42578125" style="14" bestFit="1" customWidth="1"/>
    <col min="7" max="7" width="6.28515625" style="14" bestFit="1" customWidth="1"/>
    <col min="8" max="8" width="11.28515625" style="14" bestFit="1" customWidth="1"/>
    <col min="9" max="9" width="12.7109375" style="14" bestFit="1" customWidth="1"/>
    <col min="10" max="16384" width="10" style="14"/>
  </cols>
  <sheetData>
    <row r="1" spans="1:9" ht="17.25" x14ac:dyDescent="0.25">
      <c r="A1" s="2" t="s">
        <v>36</v>
      </c>
      <c r="B1" s="14" t="s">
        <v>53</v>
      </c>
      <c r="C1" s="2" t="s">
        <v>37</v>
      </c>
      <c r="D1" s="2" t="s">
        <v>50</v>
      </c>
      <c r="E1" s="14" t="s">
        <v>38</v>
      </c>
      <c r="F1" s="14" t="s">
        <v>39</v>
      </c>
      <c r="G1" s="14" t="s">
        <v>40</v>
      </c>
      <c r="H1" s="14" t="s">
        <v>41</v>
      </c>
      <c r="I1" s="14" t="s">
        <v>42</v>
      </c>
    </row>
    <row r="2" spans="1:9" ht="17.25" x14ac:dyDescent="0.25">
      <c r="A2" s="14" t="s">
        <v>54</v>
      </c>
      <c r="B2" s="14" t="s">
        <v>51</v>
      </c>
      <c r="C2" s="2">
        <v>170</v>
      </c>
      <c r="D2" s="2" t="s">
        <v>50</v>
      </c>
      <c r="E2" s="14">
        <v>0</v>
      </c>
      <c r="F2" s="14">
        <f>E2*60</f>
        <v>0</v>
      </c>
      <c r="G2" s="15">
        <f>ROUND(0.524*((((i^3)*E*10^6)/(u*(hf^4)))^(1/5))*(F2^(4/5)),0)</f>
        <v>0</v>
      </c>
      <c r="H2" s="15">
        <f>ROUND(3.04*((((i^2)*u)/(E*10^6*hf))^(1/5))*(F2^(1/5))*1000,3)</f>
        <v>0</v>
      </c>
      <c r="I2" s="15">
        <f>ROUND(1.52*(((((E*10^6)^4)*(i^2)*u)/(hf^6))^(1/5))*(F2^(1/5))/10^6,3)</f>
        <v>0</v>
      </c>
    </row>
    <row r="3" spans="1:9" x14ac:dyDescent="0.25">
      <c r="A3" s="14" t="s">
        <v>55</v>
      </c>
      <c r="B3" s="14" t="s">
        <v>46</v>
      </c>
      <c r="C3" s="2">
        <v>8.9</v>
      </c>
      <c r="D3" s="2" t="s">
        <v>50</v>
      </c>
      <c r="E3" s="14">
        <v>0.25</v>
      </c>
      <c r="F3" s="14">
        <f t="shared" ref="F3:F12" si="0">E3*60</f>
        <v>15</v>
      </c>
      <c r="G3" s="15">
        <f>ROUND(0.524*((((i^3)*E*10^6)/(u*(hf^4)))^(1/5))*(F3^(4/5)),0)</f>
        <v>19</v>
      </c>
      <c r="H3" s="15">
        <f>ROUND(3.04*((((i^2)*u)/(E*10^6*hf))^(1/5))*(F3^(1/5))*1000,3)</f>
        <v>1.6080000000000001</v>
      </c>
      <c r="I3" s="15">
        <f>ROUND(1.52*(((((E*10^6)^4)*(i^2)*u)/(hf^6))^(1/5))*(F3^(1/5))/10^6,3)</f>
        <v>0.95199999999999996</v>
      </c>
    </row>
    <row r="4" spans="1:9" x14ac:dyDescent="0.25">
      <c r="A4" s="14" t="s">
        <v>57</v>
      </c>
      <c r="B4" s="14" t="s">
        <v>47</v>
      </c>
      <c r="C4" s="2">
        <v>2</v>
      </c>
      <c r="D4" s="2" t="s">
        <v>50</v>
      </c>
      <c r="E4" s="14">
        <v>1</v>
      </c>
      <c r="F4" s="14">
        <f t="shared" si="0"/>
        <v>60</v>
      </c>
      <c r="G4" s="15">
        <f>ROUND(0.524*((((i^3)*E*10^6)/(u*(hf^4)))^(1/5))*(F4^(4/5)),0)</f>
        <v>58</v>
      </c>
      <c r="H4" s="15">
        <f>ROUND(3.04*((((i^2)*u)/(E*10^6*hf))^(1/5))*(F4^(1/5))*1000,3)</f>
        <v>2.1219999999999999</v>
      </c>
      <c r="I4" s="15">
        <f>ROUND(1.52*(((((E*10^6)^4)*(i^2)*u)/(hf^6))^(1/5))*(F4^(1/5))/10^6,3)</f>
        <v>1.256</v>
      </c>
    </row>
    <row r="5" spans="1:9" x14ac:dyDescent="0.25">
      <c r="A5" s="14" t="s">
        <v>56</v>
      </c>
      <c r="B5" s="14" t="s">
        <v>48</v>
      </c>
      <c r="C5" s="2">
        <v>25</v>
      </c>
      <c r="D5" s="2" t="s">
        <v>50</v>
      </c>
      <c r="E5" s="14">
        <v>2.5</v>
      </c>
      <c r="F5" s="14">
        <f t="shared" si="0"/>
        <v>150</v>
      </c>
      <c r="G5" s="15">
        <f>ROUND(0.524*((((i^3)*E*10^6)/(u*(hf^4)))^(1/5))*(F5^(4/5)),0)</f>
        <v>120</v>
      </c>
      <c r="H5" s="15">
        <f>ROUND(3.04*((((i^2)*u)/(E*10^6*hf))^(1/5))*(F5^(1/5))*1000,3)</f>
        <v>2.548</v>
      </c>
      <c r="I5" s="15">
        <f>ROUND(1.52*(((((E*10^6)^4)*(i^2)*u)/(hf^6))^(1/5))*(F5^(1/5))/10^6,3)</f>
        <v>1.5089999999999999</v>
      </c>
    </row>
    <row r="6" spans="1:9" x14ac:dyDescent="0.25">
      <c r="A6" s="14" t="s">
        <v>58</v>
      </c>
      <c r="B6" s="14" t="s">
        <v>49</v>
      </c>
      <c r="C6" s="2">
        <v>1</v>
      </c>
      <c r="D6" s="2" t="s">
        <v>50</v>
      </c>
      <c r="E6" s="14">
        <v>5</v>
      </c>
      <c r="F6" s="14">
        <f t="shared" si="0"/>
        <v>300</v>
      </c>
      <c r="G6" s="15">
        <f>ROUND(0.524*((((i^3)*E*10^6)/(u*(hf^4)))^(1/5))*(F6^(4/5)),0)</f>
        <v>209</v>
      </c>
      <c r="H6" s="15">
        <f>ROUND(3.04*((((i^2)*u)/(E*10^6*hf))^(1/5))*(F6^(1/5))*1000,3)</f>
        <v>2.927</v>
      </c>
      <c r="I6" s="15">
        <f>ROUND(1.52*(((((E*10^6)^4)*(i^2)*u)/(hf^6))^(1/5))*(F6^(1/5))/10^6,3)</f>
        <v>1.7330000000000001</v>
      </c>
    </row>
    <row r="7" spans="1:9" ht="17.25" x14ac:dyDescent="0.25">
      <c r="A7" s="14" t="s">
        <v>54</v>
      </c>
      <c r="B7" s="2" t="s">
        <v>60</v>
      </c>
      <c r="C7" s="2">
        <f>C2*0.3048</f>
        <v>51.816000000000003</v>
      </c>
      <c r="D7" s="2" t="s">
        <v>50</v>
      </c>
      <c r="E7" s="14">
        <v>10</v>
      </c>
      <c r="F7" s="14">
        <f t="shared" si="0"/>
        <v>600</v>
      </c>
      <c r="G7" s="15">
        <f>ROUND(0.524*((((i^3)*E*10^6)/(u*(hf^4)))^(1/5))*(F7^(4/5)),0)</f>
        <v>363</v>
      </c>
      <c r="H7" s="15">
        <f>ROUND(3.04*((((i^2)*u)/(E*10^6*hf))^(1/5))*(F7^(1/5))*1000,3)</f>
        <v>3.363</v>
      </c>
      <c r="I7" s="15">
        <f>ROUND(1.52*(((((E*10^6)^4)*(i^2)*u)/(hf^6))^(1/5))*(F7^(1/5))/10^6,3)</f>
        <v>1.9910000000000001</v>
      </c>
    </row>
    <row r="8" spans="1:9" x14ac:dyDescent="0.25">
      <c r="A8" s="14" t="s">
        <v>55</v>
      </c>
      <c r="B8" s="2" t="s">
        <v>61</v>
      </c>
      <c r="C8" s="20">
        <f>C3*(10^6)*6894.76/10^6</f>
        <v>61363.364000000001</v>
      </c>
      <c r="D8" s="2" t="s">
        <v>50</v>
      </c>
      <c r="E8" s="14">
        <v>20</v>
      </c>
      <c r="F8" s="14">
        <f t="shared" si="0"/>
        <v>1200</v>
      </c>
      <c r="G8" s="15">
        <f>ROUND(0.524*((((i^3)*E*10^6)/(u*(hf^4)))^(1/5))*(F8^(4/5)),0)</f>
        <v>633</v>
      </c>
      <c r="H8" s="15">
        <f>ROUND(3.04*((((i^2)*u)/(E*10^6*hf))^(1/5))*(F8^(1/5))*1000,3)</f>
        <v>3.863</v>
      </c>
      <c r="I8" s="15">
        <f>ROUND(1.52*(((((E*10^6)^4)*(i^2)*u)/(hf^6))^(1/5))*(F8^(1/5))/10^6,3)</f>
        <v>2.2869999999999999</v>
      </c>
    </row>
    <row r="9" spans="1:9" x14ac:dyDescent="0.25">
      <c r="A9" s="14" t="s">
        <v>57</v>
      </c>
      <c r="B9" s="2" t="s">
        <v>43</v>
      </c>
      <c r="C9" s="14">
        <f>C4/1000</f>
        <v>2E-3</v>
      </c>
      <c r="D9" s="2" t="s">
        <v>50</v>
      </c>
      <c r="E9" s="14">
        <v>30</v>
      </c>
      <c r="F9" s="14">
        <f t="shared" si="0"/>
        <v>1800</v>
      </c>
      <c r="G9" s="15">
        <f>ROUND(0.524*((((i^3)*E*10^6)/(u*(hf^4)))^(1/5))*(F9^(4/5)),0)</f>
        <v>875</v>
      </c>
      <c r="H9" s="15">
        <f>ROUND(3.04*((((i^2)*u)/(E*10^6*hf))^(1/5))*(F9^(1/5))*1000,3)</f>
        <v>4.1890000000000001</v>
      </c>
      <c r="I9" s="15">
        <f>ROUND(1.52*(((((E*10^6)^4)*(i^2)*u)/(hf^6))^(1/5))*(F9^(1/5))/10^6,3)</f>
        <v>2.48</v>
      </c>
    </row>
    <row r="10" spans="1:9" x14ac:dyDescent="0.25">
      <c r="A10" s="14" t="s">
        <v>56</v>
      </c>
      <c r="B10" s="2" t="s">
        <v>44</v>
      </c>
      <c r="C10" s="19">
        <f>C5/6.29/60</f>
        <v>6.6242713301536832E-2</v>
      </c>
      <c r="D10" s="2" t="s">
        <v>50</v>
      </c>
      <c r="E10" s="14">
        <v>40</v>
      </c>
      <c r="F10" s="14">
        <f t="shared" si="0"/>
        <v>2400</v>
      </c>
      <c r="G10" s="15">
        <f>ROUND(0.524*((((i^3)*E*10^6)/(u*(hf^4)))^(1/5))*(F10^(4/5)),0)</f>
        <v>1102</v>
      </c>
      <c r="H10" s="15">
        <f>ROUND(3.04*((((i^2)*u)/(E*10^6*hf))^(1/5))*(F10^(1/5))*1000,3)</f>
        <v>4.4370000000000003</v>
      </c>
      <c r="I10" s="15">
        <f>ROUND(1.52*(((((E*10^6)^4)*(i^2)*u)/(hf^6))^(1/5))*(F10^(1/5))/10^6,3)</f>
        <v>2.6269999999999998</v>
      </c>
    </row>
    <row r="11" spans="1:9" x14ac:dyDescent="0.25">
      <c r="A11" s="14" t="s">
        <v>58</v>
      </c>
      <c r="B11" s="2" t="s">
        <v>45</v>
      </c>
      <c r="C11" s="2">
        <f>C6*60*60</f>
        <v>3600</v>
      </c>
      <c r="D11" s="2" t="s">
        <v>50</v>
      </c>
      <c r="E11" s="14">
        <v>50</v>
      </c>
      <c r="F11" s="14">
        <f t="shared" si="0"/>
        <v>3000</v>
      </c>
      <c r="G11" s="15">
        <f>ROUND(0.524*((((i^3)*E*10^6)/(u*(hf^4)))^(1/5))*(F11^(4/5)),0)</f>
        <v>1317</v>
      </c>
      <c r="H11" s="15">
        <f>ROUND(3.04*((((i^2)*u)/(E*10^6*hf))^(1/5))*(F11^(1/5))*1000,3)</f>
        <v>4.6399999999999997</v>
      </c>
      <c r="I11" s="15">
        <f>ROUND(1.52*(((((E*10^6)^4)*(i^2)*u)/(hf^6))^(1/5))*(F11^(1/5))/10^6,3)</f>
        <v>2.7469999999999999</v>
      </c>
    </row>
    <row r="12" spans="1:9" ht="16.5" x14ac:dyDescent="0.25">
      <c r="A12" s="14" t="s">
        <v>59</v>
      </c>
      <c r="B12" s="14" t="s">
        <v>52</v>
      </c>
      <c r="C12" s="20">
        <f>2*((PI()/5*H12)/1000)*G12*hf</f>
        <v>477.51204810345644</v>
      </c>
      <c r="D12" s="2" t="s">
        <v>50</v>
      </c>
      <c r="E12" s="14">
        <v>60</v>
      </c>
      <c r="F12" s="14">
        <f t="shared" si="0"/>
        <v>3600</v>
      </c>
      <c r="G12" s="15">
        <f>ROUND(0.524*((((i^3)*E*10^6)/(u*(hf^4)))^(1/5))*(F12^(4/5)),0)</f>
        <v>1524</v>
      </c>
      <c r="H12" s="15">
        <f>ROUND(3.04*((((i^2)*u)/(E*10^6*hf))^(1/5))*(F12^(1/5))*1000,3)</f>
        <v>4.8120000000000003</v>
      </c>
      <c r="I12" s="15">
        <f>ROUND(1.52*(((((E*10^6)^4)*(i^2)*u)/(hf^6))^(1/5))*(F12^(1/5))/10^6,3)</f>
        <v>2.8490000000000002</v>
      </c>
    </row>
    <row r="14" spans="1:9" x14ac:dyDescent="0.25">
      <c r="G14" s="16"/>
      <c r="H14" s="17"/>
      <c r="I14" s="17"/>
    </row>
    <row r="15" spans="1:9" x14ac:dyDescent="0.25">
      <c r="G15" s="16"/>
      <c r="H15" s="17"/>
      <c r="I15" s="17"/>
    </row>
    <row r="17" spans="7:9" x14ac:dyDescent="0.25">
      <c r="G17" s="16"/>
      <c r="H17" s="17"/>
      <c r="I17" s="17"/>
    </row>
    <row r="18" spans="7:9" x14ac:dyDescent="0.25">
      <c r="G18" s="16"/>
      <c r="H18" s="17"/>
      <c r="I18" s="17"/>
    </row>
    <row r="19" spans="7:9" x14ac:dyDescent="0.25">
      <c r="G19" s="16"/>
      <c r="H19" s="17"/>
      <c r="I19" s="17"/>
    </row>
    <row r="20" spans="7:9" x14ac:dyDescent="0.25">
      <c r="G20" s="16"/>
      <c r="H20" s="17"/>
      <c r="I20" s="17"/>
    </row>
    <row r="21" spans="7:9" x14ac:dyDescent="0.25">
      <c r="G21" s="16"/>
      <c r="H21" s="17"/>
      <c r="I21" s="17"/>
    </row>
    <row r="22" spans="7:9" x14ac:dyDescent="0.25">
      <c r="G22" s="16"/>
      <c r="H22" s="17"/>
      <c r="I22" s="17"/>
    </row>
    <row r="23" spans="7:9" x14ac:dyDescent="0.25">
      <c r="G23" s="16"/>
      <c r="H23" s="17"/>
      <c r="I23" s="17"/>
    </row>
    <row r="24" spans="7:9" x14ac:dyDescent="0.25">
      <c r="G24" s="16"/>
      <c r="H24" s="17"/>
      <c r="I24" s="17"/>
    </row>
    <row r="25" spans="7:9" x14ac:dyDescent="0.25">
      <c r="G25" s="16"/>
      <c r="H25" s="17"/>
      <c r="I25" s="17"/>
    </row>
    <row r="26" spans="7:9" x14ac:dyDescent="0.25">
      <c r="G26" s="16"/>
      <c r="H26" s="17"/>
      <c r="I26" s="17"/>
    </row>
    <row r="27" spans="7:9" x14ac:dyDescent="0.25">
      <c r="G27" s="16"/>
      <c r="H27" s="17"/>
      <c r="I27" s="17"/>
    </row>
    <row r="28" spans="7:9" x14ac:dyDescent="0.25">
      <c r="G28" s="16"/>
      <c r="H28" s="17"/>
      <c r="I28" s="17"/>
    </row>
    <row r="29" spans="7:9" x14ac:dyDescent="0.25">
      <c r="G29" s="16"/>
      <c r="H29" s="17"/>
      <c r="I29" s="17"/>
    </row>
    <row r="30" spans="7:9" x14ac:dyDescent="0.25">
      <c r="G30" s="16"/>
      <c r="H30" s="17"/>
      <c r="I30" s="17"/>
    </row>
    <row r="31" spans="7:9" x14ac:dyDescent="0.25">
      <c r="G31" s="16"/>
      <c r="H31" s="17"/>
      <c r="I31" s="17"/>
    </row>
    <row r="32" spans="7:9" x14ac:dyDescent="0.25">
      <c r="G32" s="16"/>
      <c r="H32" s="17"/>
      <c r="I32" s="17"/>
    </row>
    <row r="33" spans="7:9" x14ac:dyDescent="0.25">
      <c r="G33" s="16"/>
      <c r="H33" s="17"/>
      <c r="I33" s="17"/>
    </row>
    <row r="34" spans="7:9" x14ac:dyDescent="0.25">
      <c r="G34" s="16"/>
      <c r="H34" s="17"/>
      <c r="I34" s="17"/>
    </row>
    <row r="35" spans="7:9" x14ac:dyDescent="0.25">
      <c r="G35" s="16"/>
      <c r="H35" s="17"/>
      <c r="I35" s="17"/>
    </row>
    <row r="36" spans="7:9" x14ac:dyDescent="0.25">
      <c r="G36" s="16"/>
      <c r="H36" s="17"/>
      <c r="I36" s="17"/>
    </row>
    <row r="37" spans="7:9" x14ac:dyDescent="0.25">
      <c r="G37" s="16"/>
      <c r="H37" s="17"/>
      <c r="I37" s="17"/>
    </row>
    <row r="38" spans="7:9" x14ac:dyDescent="0.25">
      <c r="G38" s="16"/>
      <c r="H38" s="17"/>
      <c r="I38" s="17"/>
    </row>
    <row r="39" spans="7:9" x14ac:dyDescent="0.25">
      <c r="G39" s="16"/>
      <c r="H39" s="17"/>
      <c r="I39" s="17"/>
    </row>
    <row r="40" spans="7:9" x14ac:dyDescent="0.25">
      <c r="G40" s="16"/>
      <c r="H40" s="17"/>
      <c r="I40" s="17"/>
    </row>
    <row r="41" spans="7:9" x14ac:dyDescent="0.25">
      <c r="G41" s="16"/>
      <c r="H41" s="17"/>
      <c r="I41" s="17"/>
    </row>
    <row r="42" spans="7:9" x14ac:dyDescent="0.25">
      <c r="G42" s="16"/>
      <c r="H42" s="17"/>
      <c r="I42" s="17"/>
    </row>
    <row r="43" spans="7:9" x14ac:dyDescent="0.25">
      <c r="G43" s="16"/>
      <c r="H43" s="17"/>
      <c r="I43" s="17"/>
    </row>
    <row r="44" spans="7:9" x14ac:dyDescent="0.25">
      <c r="G44" s="16"/>
      <c r="H44" s="17"/>
      <c r="I44" s="17"/>
    </row>
    <row r="45" spans="7:9" x14ac:dyDescent="0.25">
      <c r="G45" s="16"/>
      <c r="H45" s="17"/>
      <c r="I45" s="17"/>
    </row>
    <row r="46" spans="7:9" x14ac:dyDescent="0.25">
      <c r="G46" s="16"/>
      <c r="H46" s="17"/>
      <c r="I46" s="17"/>
    </row>
    <row r="47" spans="7:9" x14ac:dyDescent="0.25">
      <c r="G47" s="16"/>
      <c r="H47" s="17"/>
      <c r="I47" s="17"/>
    </row>
    <row r="48" spans="7:9" x14ac:dyDescent="0.25">
      <c r="G48" s="16"/>
      <c r="H48" s="17"/>
      <c r="I48" s="17"/>
    </row>
    <row r="49" spans="7:9" x14ac:dyDescent="0.25">
      <c r="G49" s="16"/>
      <c r="H49" s="17"/>
      <c r="I49" s="17"/>
    </row>
    <row r="50" spans="7:9" x14ac:dyDescent="0.25">
      <c r="G50" s="16"/>
      <c r="H50" s="17"/>
      <c r="I50" s="17"/>
    </row>
    <row r="51" spans="7:9" x14ac:dyDescent="0.25">
      <c r="G51" s="16"/>
      <c r="H51" s="17"/>
      <c r="I51" s="17"/>
    </row>
    <row r="52" spans="7:9" x14ac:dyDescent="0.25">
      <c r="G52" s="16"/>
      <c r="H52" s="17"/>
      <c r="I52" s="17"/>
    </row>
    <row r="53" spans="7:9" x14ac:dyDescent="0.25">
      <c r="G53" s="16"/>
      <c r="H53" s="17"/>
      <c r="I53" s="17"/>
    </row>
    <row r="54" spans="7:9" x14ac:dyDescent="0.25">
      <c r="G54" s="16"/>
      <c r="H54" s="17"/>
      <c r="I54" s="17"/>
    </row>
    <row r="55" spans="7:9" x14ac:dyDescent="0.25">
      <c r="G55" s="16"/>
      <c r="H55" s="17"/>
      <c r="I55" s="17"/>
    </row>
    <row r="56" spans="7:9" x14ac:dyDescent="0.25">
      <c r="G56" s="16"/>
      <c r="H56" s="17"/>
      <c r="I56" s="17"/>
    </row>
    <row r="57" spans="7:9" x14ac:dyDescent="0.25">
      <c r="G57" s="16"/>
      <c r="H57" s="17"/>
      <c r="I57" s="17"/>
    </row>
    <row r="58" spans="7:9" x14ac:dyDescent="0.25">
      <c r="G58" s="16"/>
      <c r="H58" s="17"/>
      <c r="I58" s="17"/>
    </row>
    <row r="59" spans="7:9" x14ac:dyDescent="0.25">
      <c r="G59" s="16"/>
      <c r="H59" s="17"/>
      <c r="I59" s="17"/>
    </row>
    <row r="60" spans="7:9" x14ac:dyDescent="0.25">
      <c r="G60" s="16"/>
      <c r="H60" s="17"/>
      <c r="I60" s="17"/>
    </row>
    <row r="61" spans="7:9" x14ac:dyDescent="0.25">
      <c r="G61" s="16"/>
      <c r="H61" s="17"/>
      <c r="I61" s="17"/>
    </row>
    <row r="62" spans="7:9" x14ac:dyDescent="0.25">
      <c r="G62" s="16"/>
      <c r="H62" s="17"/>
      <c r="I62" s="17"/>
    </row>
    <row r="63" spans="7:9" x14ac:dyDescent="0.25">
      <c r="G63" s="16"/>
      <c r="H63" s="17"/>
      <c r="I63" s="17"/>
    </row>
    <row r="64" spans="7:9" x14ac:dyDescent="0.25">
      <c r="G64" s="17"/>
      <c r="H64" s="18"/>
    </row>
    <row r="65" spans="7:8" x14ac:dyDescent="0.25">
      <c r="G65" s="17"/>
      <c r="H65" s="18"/>
    </row>
    <row r="66" spans="7:8" x14ac:dyDescent="0.25">
      <c r="G66" s="17"/>
      <c r="H66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30</vt:i4>
      </vt:variant>
    </vt:vector>
  </HeadingPairs>
  <TitlesOfParts>
    <vt:vector size="32" baseType="lpstr">
      <vt:lpstr>Q1</vt:lpstr>
      <vt:lpstr>Q2</vt:lpstr>
      <vt:lpstr>Depth_ft</vt:lpstr>
      <vt:lpstr>Depth_m</vt:lpstr>
      <vt:lpstr>E</vt:lpstr>
      <vt:lpstr>E_Dyn_GPa</vt:lpstr>
      <vt:lpstr>E_Dyn1_GPa</vt:lpstr>
      <vt:lpstr>E_Static_GPa</vt:lpstr>
      <vt:lpstr>E_Static_Plane_GPa</vt:lpstr>
      <vt:lpstr>E_Static_psi</vt:lpstr>
      <vt:lpstr>G_GPa</vt:lpstr>
      <vt:lpstr>hf</vt:lpstr>
      <vt:lpstr>i</vt:lpstr>
      <vt:lpstr>K_GPa</vt:lpstr>
      <vt:lpstr>PoreP_MPa</vt:lpstr>
      <vt:lpstr>PoreP_psi</vt:lpstr>
      <vt:lpstr>rho_gmcc</vt:lpstr>
      <vt:lpstr>rho_kgm3</vt:lpstr>
      <vt:lpstr>Sv_MPa</vt:lpstr>
      <vt:lpstr>Sv_psi</vt:lpstr>
      <vt:lpstr>u</vt:lpstr>
      <vt:lpstr>v</vt:lpstr>
      <vt:lpstr>Vp_ms</vt:lpstr>
      <vt:lpstr>Vs_ms</vt:lpstr>
      <vt:lpstr>σh_MPa</vt:lpstr>
      <vt:lpstr>σh_psi</vt:lpstr>
      <vt:lpstr>σhmax_MPa</vt:lpstr>
      <vt:lpstr>σhmax_psi</vt:lpstr>
      <vt:lpstr>σhmin_MPa</vt:lpstr>
      <vt:lpstr>σhmin_psi</vt:lpstr>
      <vt:lpstr>σv_MPa</vt:lpstr>
      <vt:lpstr>σv_psi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Nicolas Espinoza</dc:creator>
  <cp:lastModifiedBy>Jeffery</cp:lastModifiedBy>
  <dcterms:created xsi:type="dcterms:W3CDTF">2016-11-22T04:34:09Z</dcterms:created>
  <dcterms:modified xsi:type="dcterms:W3CDTF">2018-12-04T04:58:55Z</dcterms:modified>
</cp:coreProperties>
</file>