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olegk\Documents\unifloc_vba\excercises\excercises\"/>
    </mc:Choice>
  </mc:AlternateContent>
  <xr:revisionPtr revIDLastSave="0" documentId="13_ncr:1_{072B373A-8200-408C-9259-1C37AC69C5A4}" xr6:coauthVersionLast="43" xr6:coauthVersionMax="43" xr10:uidLastSave="{00000000-0000-0000-0000-000000000000}"/>
  <bookViews>
    <workbookView xWindow="-120" yWindow="-120" windowWidth="24240" windowHeight="13140" xr2:uid="{D87573BE-CE25-4BB0-B737-F86120CA6188}"/>
  </bookViews>
  <sheets>
    <sheet name="Лист1" sheetId="1" r:id="rId1"/>
  </sheets>
  <externalReferences>
    <externalReference r:id="rId2"/>
    <externalReference r:id="rId3"/>
  </externalReferences>
  <definedNames>
    <definedName name="F">Лист1!$H$6</definedName>
    <definedName name="Fnom">Лист1!$C$6</definedName>
    <definedName name="ID">Лист1!$C$8</definedName>
    <definedName name="Inom">Лист1!$C$7</definedName>
    <definedName name="Pnom_">Лист1!$C$10</definedName>
    <definedName name="U">Лист1!$H$5</definedName>
    <definedName name="Unom">Лист1!$C$5</definedName>
    <definedName name="версия_">[1]Unifloc!$A$1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8" i="1" l="1"/>
  <c r="E88" i="1"/>
  <c r="C88" i="1"/>
  <c r="B92" i="1"/>
  <c r="B93" i="1"/>
  <c r="B94" i="1"/>
  <c r="B95" i="1"/>
  <c r="B96" i="1"/>
  <c r="B97" i="1"/>
  <c r="B98" i="1"/>
  <c r="B99" i="1"/>
  <c r="B91" i="1"/>
  <c r="C10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F18" i="1"/>
  <c r="D59" i="1"/>
  <c r="D57" i="1"/>
  <c r="D56" i="1"/>
  <c r="D54" i="1"/>
  <c r="D53" i="1"/>
  <c r="D52" i="1"/>
  <c r="D50" i="1"/>
  <c r="D49" i="1"/>
  <c r="D47" i="1"/>
  <c r="D46" i="1"/>
  <c r="D45" i="1"/>
  <c r="F56" i="1"/>
  <c r="F54" i="1"/>
  <c r="F52" i="1"/>
  <c r="F49" i="1"/>
  <c r="F47" i="1"/>
  <c r="F45" i="1"/>
  <c r="G18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8" i="1"/>
  <c r="D55" i="1"/>
  <c r="D51" i="1"/>
  <c r="D48" i="1"/>
  <c r="E18" i="1"/>
  <c r="F51" i="1"/>
  <c r="C18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D18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5" i="1"/>
  <c r="F53" i="1"/>
  <c r="F50" i="1"/>
  <c r="F48" i="1"/>
  <c r="F46" i="1"/>
  <c r="D90" i="1" l="1"/>
  <c r="C90" i="1"/>
  <c r="E90" i="1"/>
  <c r="B19" i="1"/>
  <c r="E91" i="1"/>
  <c r="D93" i="1"/>
  <c r="D97" i="1"/>
  <c r="D92" i="1"/>
  <c r="D96" i="1"/>
  <c r="D91" i="1"/>
  <c r="D95" i="1"/>
  <c r="D99" i="1"/>
  <c r="D94" i="1"/>
  <c r="D98" i="1"/>
  <c r="E94" i="1"/>
  <c r="E98" i="1"/>
  <c r="E93" i="1"/>
  <c r="E97" i="1"/>
  <c r="E92" i="1"/>
  <c r="E96" i="1"/>
  <c r="E95" i="1"/>
  <c r="E99" i="1"/>
  <c r="C92" i="1"/>
  <c r="C96" i="1"/>
  <c r="C91" i="1"/>
  <c r="C95" i="1"/>
  <c r="C99" i="1"/>
  <c r="C94" i="1"/>
  <c r="C98" i="1"/>
  <c r="C93" i="1"/>
  <c r="C97" i="1"/>
  <c r="F19" i="1"/>
  <c r="C19" i="1"/>
  <c r="G19" i="1"/>
  <c r="D19" i="1"/>
  <c r="E19" i="1"/>
  <c r="B20" i="1" l="1"/>
  <c r="F20" i="1"/>
  <c r="G20" i="1"/>
  <c r="E20" i="1"/>
  <c r="C20" i="1"/>
  <c r="D20" i="1"/>
  <c r="B21" i="1" l="1"/>
  <c r="D21" i="1"/>
  <c r="E21" i="1"/>
  <c r="F21" i="1"/>
  <c r="C21" i="1"/>
  <c r="G21" i="1"/>
  <c r="B22" i="1" l="1"/>
  <c r="G22" i="1"/>
  <c r="D22" i="1"/>
  <c r="C22" i="1"/>
  <c r="E22" i="1"/>
  <c r="F22" i="1"/>
  <c r="B23" i="1" l="1"/>
  <c r="C23" i="1"/>
  <c r="G23" i="1"/>
  <c r="F23" i="1"/>
  <c r="D23" i="1"/>
  <c r="E23" i="1"/>
  <c r="A1" i="1" l="1"/>
  <c r="B24" i="1"/>
  <c r="F24" i="1"/>
  <c r="C24" i="1"/>
  <c r="E24" i="1"/>
  <c r="G24" i="1"/>
  <c r="D24" i="1"/>
  <c r="B25" i="1" l="1"/>
  <c r="D25" i="1"/>
  <c r="E25" i="1"/>
  <c r="F25" i="1"/>
  <c r="C25" i="1"/>
  <c r="G25" i="1"/>
  <c r="B26" i="1" l="1"/>
  <c r="G26" i="1"/>
  <c r="D26" i="1"/>
  <c r="C26" i="1"/>
  <c r="E26" i="1"/>
  <c r="F26" i="1"/>
  <c r="B27" i="1" l="1"/>
  <c r="C27" i="1"/>
  <c r="G27" i="1"/>
  <c r="D27" i="1"/>
  <c r="F27" i="1"/>
  <c r="E27" i="1"/>
  <c r="B28" i="1" l="1"/>
  <c r="F28" i="1"/>
  <c r="E28" i="1"/>
  <c r="C28" i="1"/>
  <c r="G28" i="1"/>
  <c r="D28" i="1"/>
  <c r="B29" i="1" l="1"/>
  <c r="D29" i="1"/>
  <c r="E29" i="1"/>
  <c r="F29" i="1"/>
  <c r="C29" i="1"/>
  <c r="G29" i="1"/>
  <c r="B30" i="1" l="1"/>
  <c r="G30" i="1"/>
  <c r="D30" i="1"/>
  <c r="C30" i="1"/>
  <c r="E30" i="1"/>
  <c r="F30" i="1"/>
  <c r="B31" i="1" l="1"/>
  <c r="C31" i="1"/>
  <c r="G31" i="1"/>
  <c r="F31" i="1"/>
  <c r="D31" i="1"/>
  <c r="E31" i="1"/>
  <c r="B32" i="1" l="1"/>
  <c r="E32" i="1"/>
  <c r="F32" i="1"/>
  <c r="G32" i="1"/>
  <c r="C32" i="1"/>
  <c r="D32" i="1"/>
  <c r="B33" i="1" l="1"/>
  <c r="E33" i="1"/>
  <c r="D33" i="1"/>
  <c r="F33" i="1"/>
  <c r="C33" i="1"/>
  <c r="G33" i="1"/>
  <c r="B34" i="1" l="1"/>
  <c r="G34" i="1"/>
  <c r="D34" i="1"/>
  <c r="C34" i="1"/>
  <c r="E34" i="1"/>
  <c r="F34" i="1"/>
  <c r="B35" i="1" l="1"/>
  <c r="C35" i="1"/>
  <c r="G35" i="1"/>
  <c r="D35" i="1"/>
  <c r="F35" i="1"/>
  <c r="E35" i="1"/>
  <c r="B36" i="1" l="1"/>
  <c r="E36" i="1"/>
  <c r="F36" i="1"/>
  <c r="C36" i="1"/>
  <c r="G36" i="1"/>
  <c r="D36" i="1"/>
  <c r="B37" i="1" l="1"/>
  <c r="E37" i="1"/>
  <c r="D37" i="1"/>
  <c r="F37" i="1"/>
  <c r="C37" i="1"/>
  <c r="G37" i="1"/>
  <c r="B38" i="1" l="1"/>
  <c r="C38" i="1"/>
  <c r="D38" i="1"/>
  <c r="G38" i="1"/>
  <c r="E38" i="1"/>
  <c r="F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F7F0DCA0-7A4E-4F85-8CF0-75FF0E69406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</commentList>
</comments>
</file>

<file path=xl/sharedStrings.xml><?xml version="1.0" encoding="utf-8"?>
<sst xmlns="http://schemas.openxmlformats.org/spreadsheetml/2006/main" count="32" uniqueCount="24">
  <si>
    <t>Анализ характеристик ПЭД</t>
  </si>
  <si>
    <t>V</t>
  </si>
  <si>
    <t>Hz</t>
  </si>
  <si>
    <t>A</t>
  </si>
  <si>
    <t>Pnom</t>
  </si>
  <si>
    <t>kW</t>
  </si>
  <si>
    <t>ID</t>
  </si>
  <si>
    <t>P</t>
  </si>
  <si>
    <t>I</t>
  </si>
  <si>
    <t>s</t>
  </si>
  <si>
    <t>Параметры ПЭД номинальные</t>
  </si>
  <si>
    <t>Параметры ПЭД рабочие</t>
  </si>
  <si>
    <t>U</t>
  </si>
  <si>
    <t>F</t>
  </si>
  <si>
    <t>M</t>
  </si>
  <si>
    <r>
      <t>U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</si>
  <si>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</si>
  <si>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nom</t>
    </r>
  </si>
  <si>
    <t>Расчетная номинальная мощность</t>
  </si>
  <si>
    <t>Характеристика ПЭД</t>
  </si>
  <si>
    <t>КПД</t>
  </si>
  <si>
    <r>
      <t xml:space="preserve">cos </t>
    </r>
    <r>
      <rPr>
        <sz val="11"/>
        <color theme="1"/>
        <rFont val="Calibri"/>
        <family val="2"/>
        <charset val="204"/>
      </rPr>
      <t>ϕ</t>
    </r>
  </si>
  <si>
    <t>Электромеханическая характеристика ПЭД</t>
  </si>
  <si>
    <t>Зависимость КПД от напряжения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</si>
</sst>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Лист1!$D$17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Лист1!$D$18:$D$38</c:f>
              <c:numCache>
                <c:formatCode>0.00</c:formatCode>
                <c:ptCount val="21"/>
                <c:pt idx="0">
                  <c:v>3.9440559399999998E-3</c:v>
                </c:pt>
                <c:pt idx="1">
                  <c:v>0.13931248804209567</c:v>
                </c:pt>
                <c:pt idx="2">
                  <c:v>0.25715911744034176</c:v>
                </c:pt>
                <c:pt idx="3">
                  <c:v>0.35903338588621025</c:v>
                </c:pt>
                <c:pt idx="4">
                  <c:v>0.44644065192341637</c:v>
                </c:pt>
                <c:pt idx="5">
                  <c:v>0.52083708898899994</c:v>
                </c:pt>
                <c:pt idx="6">
                  <c:v>0.58362458351440771</c:v>
                </c:pt>
                <c:pt idx="7">
                  <c:v>0.63614563302657379</c:v>
                </c:pt>
                <c:pt idx="8">
                  <c:v>0.67967824424900225</c:v>
                </c:pt>
                <c:pt idx="9">
                  <c:v>0.71543083120284834</c:v>
                </c:pt>
                <c:pt idx="10">
                  <c:v>0.7445371133080001</c:v>
                </c:pt>
                <c:pt idx="11">
                  <c:v>0.76805101348415972</c:v>
                </c:pt>
                <c:pt idx="12">
                  <c:v>0.78694155625192574</c:v>
                </c:pt>
                <c:pt idx="13">
                  <c:v>0.80208776583387431</c:v>
                </c:pt>
                <c:pt idx="14">
                  <c:v>0.81427356425564046</c:v>
                </c:pt>
                <c:pt idx="15">
                  <c:v>0.82418266944700003</c:v>
                </c:pt>
                <c:pt idx="16">
                  <c:v>0.83239349334295187</c:v>
                </c:pt>
                <c:pt idx="17">
                  <c:v>0.83937403998479776</c:v>
                </c:pt>
                <c:pt idx="18">
                  <c:v>0.84547680362122635</c:v>
                </c:pt>
                <c:pt idx="19">
                  <c:v>0.85093366680939242</c:v>
                </c:pt>
                <c:pt idx="20">
                  <c:v>0.8558507985160001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2A-4F68-A530-981AF05AEEDA}"/>
            </c:ext>
          </c:extLst>
        </c:ser>
        <c:ser>
          <c:idx val="2"/>
          <c:order val="2"/>
          <c:tx>
            <c:strRef>
              <c:f>Лист1!$E$17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Лист1!$E$18:$E$38</c:f>
              <c:numCache>
                <c:formatCode>0.00</c:formatCode>
                <c:ptCount val="21"/>
                <c:pt idx="0">
                  <c:v>0.16133216780000001</c:v>
                </c:pt>
                <c:pt idx="1">
                  <c:v>0.35712941053088004</c:v>
                </c:pt>
                <c:pt idx="2">
                  <c:v>0.50401686067616003</c:v>
                </c:pt>
                <c:pt idx="3">
                  <c:v>0.61165983869984009</c:v>
                </c:pt>
                <c:pt idx="4">
                  <c:v>0.68838152124512009</c:v>
                </c:pt>
                <c:pt idx="5">
                  <c:v>0.74125917380000006</c:v>
                </c:pt>
                <c:pt idx="6">
                  <c:v>0.77622038336288002</c:v>
                </c:pt>
                <c:pt idx="7">
                  <c:v>0.79813929110816006</c:v>
                </c:pt>
                <c:pt idx="8">
                  <c:v>0.81093282505184006</c:v>
                </c:pt>
                <c:pt idx="9">
                  <c:v>0.81765693271712014</c:v>
                </c:pt>
                <c:pt idx="10">
                  <c:v>0.82060281380000011</c:v>
                </c:pt>
                <c:pt idx="11">
                  <c:v>0.82139315283488001</c:v>
                </c:pt>
                <c:pt idx="12">
                  <c:v>0.82107835186016009</c:v>
                </c:pt>
                <c:pt idx="13">
                  <c:v>0.82023276308384008</c:v>
                </c:pt>
                <c:pt idx="14">
                  <c:v>0.81905092154912007</c:v>
                </c:pt>
                <c:pt idx="15">
                  <c:v>0.8174437778000001</c:v>
                </c:pt>
                <c:pt idx="16">
                  <c:v>0.81513493054688002</c:v>
                </c:pt>
                <c:pt idx="17">
                  <c:v>0.81175685933216002</c:v>
                </c:pt>
                <c:pt idx="18">
                  <c:v>0.80694715719583998</c:v>
                </c:pt>
                <c:pt idx="19">
                  <c:v>0.80044476334111991</c:v>
                </c:pt>
                <c:pt idx="20">
                  <c:v>0.79218619579999983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Лист1!$C$17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Лист1!$C$18:$C$38</c:f>
              <c:numCache>
                <c:formatCode>0.00</c:formatCode>
                <c:ptCount val="21"/>
                <c:pt idx="0">
                  <c:v>12.517668653332775</c:v>
                </c:pt>
                <c:pt idx="1">
                  <c:v>13.264081618154266</c:v>
                </c:pt>
                <c:pt idx="2">
                  <c:v>14.036599256539414</c:v>
                </c:pt>
                <c:pt idx="3">
                  <c:v>14.854748752275302</c:v>
                </c:pt>
                <c:pt idx="4">
                  <c:v>15.734486104233678</c:v>
                </c:pt>
                <c:pt idx="5">
                  <c:v>16.688387818946566</c:v>
                </c:pt>
                <c:pt idx="6">
                  <c:v>17.725842603181803</c:v>
                </c:pt>
                <c:pt idx="7">
                  <c:v>18.853243056518629</c:v>
                </c:pt>
                <c:pt idx="8">
                  <c:v>20.074177363923269</c:v>
                </c:pt>
                <c:pt idx="9">
                  <c:v>21.389620988324481</c:v>
                </c:pt>
                <c:pt idx="10">
                  <c:v>22.798128363189168</c:v>
                </c:pt>
                <c:pt idx="11">
                  <c:v>24.2960245850979</c:v>
                </c:pt>
                <c:pt idx="12">
                  <c:v>25.877597106320543</c:v>
                </c:pt>
                <c:pt idx="13">
                  <c:v>27.535287427391786</c:v>
                </c:pt>
                <c:pt idx="14">
                  <c:v>29.259882789686745</c:v>
                </c:pt>
                <c:pt idx="15">
                  <c:v>31.040707867996524</c:v>
                </c:pt>
                <c:pt idx="16">
                  <c:v>32.865816463103791</c:v>
                </c:pt>
                <c:pt idx="17">
                  <c:v>34.72218319435833</c:v>
                </c:pt>
                <c:pt idx="18">
                  <c:v>36.595895192252669</c:v>
                </c:pt>
                <c:pt idx="19">
                  <c:v>38.472343790997598</c:v>
                </c:pt>
                <c:pt idx="20">
                  <c:v>40.336416221097764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2A-4F68-A530-981AF05AE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Характеристики ПЭД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1"/>
          <c:tx>
            <c:strRef>
              <c:f>Лист1!$G$17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Лист1!$G$18:$G$38</c:f>
              <c:numCache>
                <c:formatCode>0.00</c:formatCode>
                <c:ptCount val="21"/>
                <c:pt idx="0">
                  <c:v>3.6466315454021257E-2</c:v>
                </c:pt>
                <c:pt idx="1">
                  <c:v>3.0291471051521071</c:v>
                </c:pt>
                <c:pt idx="2">
                  <c:v>8.3735081664627025</c:v>
                </c:pt>
                <c:pt idx="3">
                  <c:v>15.056793691111102</c:v>
                </c:pt>
                <c:pt idx="4">
                  <c:v>22.384519526636858</c:v>
                </c:pt>
                <c:pt idx="5">
                  <c:v>29.917580483950939</c:v>
                </c:pt>
                <c:pt idx="6">
                  <c:v>37.407792832824363</c:v>
                </c:pt>
                <c:pt idx="7">
                  <c:v>44.741730805739223</c:v>
                </c:pt>
                <c:pt idx="8">
                  <c:v>51.895517264608671</c:v>
                </c:pt>
                <c:pt idx="9">
                  <c:v>58.899836389836182</c:v>
                </c:pt>
                <c:pt idx="10">
                  <c:v>65.813267965532972</c:v>
                </c:pt>
                <c:pt idx="11">
                  <c:v>72.702024348327726</c:v>
                </c:pt>
                <c:pt idx="12">
                  <c:v>79.624624882242202</c:v>
                </c:pt>
                <c:pt idx="13">
                  <c:v>86.620586325580689</c:v>
                </c:pt>
                <c:pt idx="14">
                  <c:v>93.702666947122893</c:v>
                </c:pt>
                <c:pt idx="15">
                  <c:v>100.85253350443335</c:v>
                </c:pt>
                <c:pt idx="16">
                  <c:v>108.01995165627025</c:v>
                </c:pt>
                <c:pt idx="17">
                  <c:v>115.12578019798387</c:v>
                </c:pt>
                <c:pt idx="18">
                  <c:v>122.06921207209315</c:v>
                </c:pt>
                <c:pt idx="19">
                  <c:v>128.73984678935253</c:v>
                </c:pt>
                <c:pt idx="20">
                  <c:v>135.03524690714451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030976"/>
        <c:axId val="1706892496"/>
      </c:scatterChart>
      <c:scatterChart>
        <c:scatterStyle val="smoothMarker"/>
        <c:varyColors val="0"/>
        <c:ser>
          <c:idx val="0"/>
          <c:order val="0"/>
          <c:tx>
            <c:strRef>
              <c:f>Лист1!$F$17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Лист1!$B$18:$B$38</c:f>
              <c:numCache>
                <c:formatCode>0</c:formatCode>
                <c:ptCount val="21"/>
                <c:pt idx="0">
                  <c:v>0</c:v>
                </c:pt>
                <c:pt idx="1">
                  <c:v>2.0070790239876999</c:v>
                </c:pt>
                <c:pt idx="2">
                  <c:v>4.0141580479753998</c:v>
                </c:pt>
                <c:pt idx="3">
                  <c:v>6.0212370719630997</c:v>
                </c:pt>
                <c:pt idx="4">
                  <c:v>8.0283160959507995</c:v>
                </c:pt>
                <c:pt idx="5">
                  <c:v>10.035395119938499</c:v>
                </c:pt>
                <c:pt idx="6">
                  <c:v>12.042474143926199</c:v>
                </c:pt>
                <c:pt idx="7">
                  <c:v>14.049553167913899</c:v>
                </c:pt>
                <c:pt idx="8">
                  <c:v>16.056632191901599</c:v>
                </c:pt>
                <c:pt idx="9">
                  <c:v>18.063711215889299</c:v>
                </c:pt>
                <c:pt idx="10">
                  <c:v>20.070790239876999</c:v>
                </c:pt>
                <c:pt idx="11">
                  <c:v>22.077869263864699</c:v>
                </c:pt>
                <c:pt idx="12">
                  <c:v>24.084948287852399</c:v>
                </c:pt>
                <c:pt idx="13">
                  <c:v>26.092027311840098</c:v>
                </c:pt>
                <c:pt idx="14">
                  <c:v>28.099106335827798</c:v>
                </c:pt>
                <c:pt idx="15">
                  <c:v>30.106185359815498</c:v>
                </c:pt>
                <c:pt idx="16">
                  <c:v>32.113264383803198</c:v>
                </c:pt>
                <c:pt idx="17">
                  <c:v>34.120343407790898</c:v>
                </c:pt>
                <c:pt idx="18">
                  <c:v>36.127422431778598</c:v>
                </c:pt>
                <c:pt idx="19">
                  <c:v>38.134501455766298</c:v>
                </c:pt>
                <c:pt idx="20">
                  <c:v>40.141580479753998</c:v>
                </c:pt>
              </c:numCache>
            </c:numRef>
          </c:xVal>
          <c:yVal>
            <c:numRef>
              <c:f>Лист1!$F$18:$F$38</c:f>
              <c:numCache>
                <c:formatCode>0.00</c:formatCode>
                <c:ptCount val="21"/>
                <c:pt idx="0">
                  <c:v>-3.517871111111015E-3</c:v>
                </c:pt>
                <c:pt idx="1">
                  <c:v>-9.2605641961207574E-4</c:v>
                </c:pt>
                <c:pt idx="2">
                  <c:v>1.769229194534816E-3</c:v>
                </c:pt>
                <c:pt idx="3">
                  <c:v>4.5782629648897233E-3</c:v>
                </c:pt>
                <c:pt idx="4">
                  <c:v>7.5075029564367624E-3</c:v>
                </c:pt>
                <c:pt idx="5">
                  <c:v>1.0560125623055527E-2</c:v>
                </c:pt>
                <c:pt idx="6">
                  <c:v>1.3736563364994514E-2</c:v>
                </c:pt>
                <c:pt idx="7">
                  <c:v>1.7035042086341434E-2</c:v>
                </c:pt>
                <c:pt idx="8">
                  <c:v>2.0452118752496418E-2</c:v>
                </c:pt>
                <c:pt idx="9">
                  <c:v>2.3983218947643326E-2</c:v>
                </c:pt>
                <c:pt idx="10">
                  <c:v>2.7623174432222286E-2</c:v>
                </c:pt>
                <c:pt idx="11">
                  <c:v>3.136676070040112E-2</c:v>
                </c:pt>
                <c:pt idx="12">
                  <c:v>3.5209234537548206E-2</c:v>
                </c:pt>
                <c:pt idx="13">
                  <c:v>3.9146871577703024E-2</c:v>
                </c:pt>
                <c:pt idx="14">
                  <c:v>4.3177503861050015E-2</c:v>
                </c:pt>
                <c:pt idx="15">
                  <c:v>4.7301057391389012E-2</c:v>
                </c:pt>
                <c:pt idx="16">
                  <c:v>5.1520089693607884E-2</c:v>
                </c:pt>
                <c:pt idx="17">
                  <c:v>5.5840327371154852E-2</c:v>
                </c:pt>
                <c:pt idx="18">
                  <c:v>6.0271203663509798E-2</c:v>
                </c:pt>
                <c:pt idx="19">
                  <c:v>6.4826396003656583E-2</c:v>
                </c:pt>
                <c:pt idx="20">
                  <c:v>6.9524363575555581E-2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E5-4319-A193-D3A7A4D05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73856"/>
        <c:axId val="1393071360"/>
      </c:scatterChart>
      <c:valAx>
        <c:axId val="143103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 на валу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2496"/>
        <c:crosses val="autoZero"/>
        <c:crossBetween val="midCat"/>
      </c:valAx>
      <c:valAx>
        <c:axId val="17068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 на валу Нм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31030976"/>
        <c:crosses val="autoZero"/>
        <c:crossBetween val="midCat"/>
      </c:valAx>
      <c:valAx>
        <c:axId val="13930713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Проскальзыванеи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3073856"/>
        <c:crosses val="max"/>
        <c:crossBetween val="midCat"/>
      </c:valAx>
      <c:valAx>
        <c:axId val="139307385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930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Лист1!$C$45:$C$83</c:f>
              <c:numCache>
                <c:formatCode>0.00</c:formatCode>
                <c:ptCount val="39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  <c:pt idx="21">
                  <c:v>172.2775532214425</c:v>
                </c:pt>
                <c:pt idx="22">
                  <c:v>171.97399890335438</c:v>
                </c:pt>
                <c:pt idx="23">
                  <c:v>170.79853869207599</c:v>
                </c:pt>
                <c:pt idx="24">
                  <c:v>168.96751405381158</c:v>
                </c:pt>
                <c:pt idx="25">
                  <c:v>166.65179935515502</c:v>
                </c:pt>
                <c:pt idx="26">
                  <c:v>163.98555490020314</c:v>
                </c:pt>
                <c:pt idx="27">
                  <c:v>161.07359466188197</c:v>
                </c:pt>
                <c:pt idx="28">
                  <c:v>157.99743871392505</c:v>
                </c:pt>
                <c:pt idx="29">
                  <c:v>154.82020557563558</c:v>
                </c:pt>
                <c:pt idx="30">
                  <c:v>151.5905243446586</c:v>
                </c:pt>
                <c:pt idx="31">
                  <c:v>121.39425877897952</c:v>
                </c:pt>
                <c:pt idx="32">
                  <c:v>98.693404211183037</c:v>
                </c:pt>
                <c:pt idx="33">
                  <c:v>82.242410244955451</c:v>
                </c:pt>
                <c:pt idx="34">
                  <c:v>70.033857316114492</c:v>
                </c:pt>
                <c:pt idx="35">
                  <c:v>60.695549543055684</c:v>
                </c:pt>
                <c:pt idx="36">
                  <c:v>53.353159750456562</c:v>
                </c:pt>
                <c:pt idx="37">
                  <c:v>47.442508108093918</c:v>
                </c:pt>
                <c:pt idx="38">
                  <c:v>42.588868474732728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2-42D9-95D8-2A9C4027BC9A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Лист1!$D$45:$D$83</c:f>
              <c:numCache>
                <c:formatCode>0.00</c:formatCode>
                <c:ptCount val="39"/>
                <c:pt idx="0">
                  <c:v>11.354164126856894</c:v>
                </c:pt>
                <c:pt idx="1">
                  <c:v>12.658243058642951</c:v>
                </c:pt>
                <c:pt idx="2">
                  <c:v>15.580673940592819</c:v>
                </c:pt>
                <c:pt idx="3">
                  <c:v>19.108904169085008</c:v>
                </c:pt>
                <c:pt idx="4">
                  <c:v>22.850398520048074</c:v>
                </c:pt>
                <c:pt idx="5">
                  <c:v>26.617210148186317</c:v>
                </c:pt>
                <c:pt idx="6">
                  <c:v>30.316409395893078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43.761355939368634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57.100208104966768</c:v>
                </c:pt>
                <c:pt idx="16">
                  <c:v>59.342803077305781</c:v>
                </c:pt>
                <c:pt idx="17">
                  <c:v>61.459330121624632</c:v>
                </c:pt>
                <c:pt idx="18">
                  <c:v>63.456840258488249</c:v>
                </c:pt>
                <c:pt idx="19">
                  <c:v>65.342265401046603</c:v>
                </c:pt>
                <c:pt idx="20">
                  <c:v>67.122334167734621</c:v>
                </c:pt>
                <c:pt idx="21">
                  <c:v>70.39198142334341</c:v>
                </c:pt>
                <c:pt idx="22">
                  <c:v>73.313867526746222</c:v>
                </c:pt>
                <c:pt idx="23">
                  <c:v>75.930930706812362</c:v>
                </c:pt>
                <c:pt idx="24">
                  <c:v>78.280994946846732</c:v>
                </c:pt>
                <c:pt idx="25">
                  <c:v>80.397095298801602</c:v>
                </c:pt>
                <c:pt idx="26">
                  <c:v>82.307934401329533</c:v>
                </c:pt>
                <c:pt idx="27">
                  <c:v>84.038378446784435</c:v>
                </c:pt>
                <c:pt idx="28">
                  <c:v>85.609942541244166</c:v>
                </c:pt>
                <c:pt idx="29">
                  <c:v>87.041240244931757</c:v>
                </c:pt>
                <c:pt idx="30">
                  <c:v>88.348386583392369</c:v>
                </c:pt>
                <c:pt idx="31">
                  <c:v>96.932414318470379</c:v>
                </c:pt>
                <c:pt idx="32">
                  <c:v>101.28739291498862</c:v>
                </c:pt>
                <c:pt idx="33">
                  <c:v>103.85439788171455</c:v>
                </c:pt>
                <c:pt idx="34">
                  <c:v>105.52630723397222</c:v>
                </c:pt>
                <c:pt idx="35">
                  <c:v>106.69394848523537</c:v>
                </c:pt>
                <c:pt idx="36">
                  <c:v>107.55215596677904</c:v>
                </c:pt>
                <c:pt idx="37">
                  <c:v>108.20789723832284</c:v>
                </c:pt>
                <c:pt idx="38">
                  <c:v>108.72440135783683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Лист1!$E$45:$E$83</c:f>
              <c:numCache>
                <c:formatCode>0.00</c:formatCode>
                <c:ptCount val="39"/>
                <c:pt idx="0">
                  <c:v>2.6777822282330017E-2</c:v>
                </c:pt>
                <c:pt idx="1">
                  <c:v>0.52684819904549673</c:v>
                </c:pt>
                <c:pt idx="2">
                  <c:v>0.70806633232072069</c:v>
                </c:pt>
                <c:pt idx="3">
                  <c:v>0.77189370310834171</c:v>
                </c:pt>
                <c:pt idx="4">
                  <c:v>0.80004729481654069</c:v>
                </c:pt>
                <c:pt idx="5">
                  <c:v>0.81283464964630447</c:v>
                </c:pt>
                <c:pt idx="6">
                  <c:v>0.81770882024484715</c:v>
                </c:pt>
                <c:pt idx="7">
                  <c:v>0.81804474736978683</c:v>
                </c:pt>
                <c:pt idx="8">
                  <c:v>0.81558936606877597</c:v>
                </c:pt>
                <c:pt idx="9">
                  <c:v>0.81133500178274331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0.79281659046305542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  <c:pt idx="21">
                  <c:v>0.71704197692839844</c:v>
                </c:pt>
                <c:pt idx="22">
                  <c:v>0.70227312586798762</c:v>
                </c:pt>
                <c:pt idx="23">
                  <c:v>0.68788956433912929</c:v>
                </c:pt>
                <c:pt idx="24">
                  <c:v>0.67391757795322416</c:v>
                </c:pt>
                <c:pt idx="25">
                  <c:v>0.66036829562574306</c:v>
                </c:pt>
                <c:pt idx="26">
                  <c:v>0.64724314942688643</c:v>
                </c:pt>
                <c:pt idx="27">
                  <c:v>0.63453734025740016</c:v>
                </c:pt>
                <c:pt idx="28">
                  <c:v>0.62224208879865217</c:v>
                </c:pt>
                <c:pt idx="29">
                  <c:v>0.61034612421854972</c:v>
                </c:pt>
                <c:pt idx="30">
                  <c:v>0.59883668234682952</c:v>
                </c:pt>
                <c:pt idx="31">
                  <c:v>0.50201047425271972</c:v>
                </c:pt>
                <c:pt idx="32">
                  <c:v>0.43021384795266587</c:v>
                </c:pt>
                <c:pt idx="33">
                  <c:v>0.37510554541135332</c:v>
                </c:pt>
                <c:pt idx="34">
                  <c:v>0.33153937066369921</c:v>
                </c:pt>
                <c:pt idx="35">
                  <c:v>0.29625607905792939</c:v>
                </c:pt>
                <c:pt idx="36">
                  <c:v>0.26710820429027687</c:v>
                </c:pt>
                <c:pt idx="37">
                  <c:v>0.24262793328636234</c:v>
                </c:pt>
                <c:pt idx="38">
                  <c:v>0.22177952311141455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62-42D9-95D8-2A9C4027BC9A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Лист1!$B$45:$B$83</c:f>
              <c:numCache>
                <c:formatCode>0.00</c:formatCode>
                <c:ptCount val="39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0.16</c:v>
                </c:pt>
                <c:pt idx="27">
                  <c:v>0.17</c:v>
                </c:pt>
                <c:pt idx="28">
                  <c:v>0.18</c:v>
                </c:pt>
                <c:pt idx="29">
                  <c:v>0.19</c:v>
                </c:pt>
                <c:pt idx="30">
                  <c:v>0.2</c:v>
                </c:pt>
                <c:pt idx="31">
                  <c:v>0.3</c:v>
                </c:pt>
                <c:pt idx="32">
                  <c:v>0.4</c:v>
                </c:pt>
                <c:pt idx="33">
                  <c:v>0.5</c:v>
                </c:pt>
                <c:pt idx="34">
                  <c:v>0.6</c:v>
                </c:pt>
                <c:pt idx="35">
                  <c:v>0.7</c:v>
                </c:pt>
                <c:pt idx="36">
                  <c:v>0.8</c:v>
                </c:pt>
                <c:pt idx="37">
                  <c:v>0.9</c:v>
                </c:pt>
                <c:pt idx="38">
                  <c:v>1</c:v>
                </c:pt>
              </c:numCache>
            </c:numRef>
          </c:xVal>
          <c:yVal>
            <c:numRef>
              <c:f>Лист1!$F$45:$F$83</c:f>
              <c:numCache>
                <c:formatCode>0.00</c:formatCode>
                <c:ptCount val="39"/>
                <c:pt idx="0">
                  <c:v>0.25045768344878028</c:v>
                </c:pt>
                <c:pt idx="1">
                  <c:v>0.47155464737112168</c:v>
                </c:pt>
                <c:pt idx="2">
                  <c:v>0.66032400326919938</c:v>
                </c:pt>
                <c:pt idx="3">
                  <c:v>0.75403379383120051</c:v>
                </c:pt>
                <c:pt idx="4">
                  <c:v>0.80117974088426347</c:v>
                </c:pt>
                <c:pt idx="5">
                  <c:v>0.82534024685309237</c:v>
                </c:pt>
                <c:pt idx="6">
                  <c:v>0.83726621978521731</c:v>
                </c:pt>
                <c:pt idx="7">
                  <c:v>0.842135678886484</c:v>
                </c:pt>
                <c:pt idx="8">
                  <c:v>0.84264531301300061</c:v>
                </c:pt>
                <c:pt idx="9">
                  <c:v>0.84031185888949367</c:v>
                </c:pt>
                <c:pt idx="10">
                  <c:v>0.83604967911963868</c:v>
                </c:pt>
                <c:pt idx="11">
                  <c:v>0.83044425084784801</c:v>
                </c:pt>
                <c:pt idx="12">
                  <c:v>0.8238900767527636</c:v>
                </c:pt>
                <c:pt idx="13">
                  <c:v>0.81666438460969437</c:v>
                </c:pt>
                <c:pt idx="14">
                  <c:v>0.80896866178506333</c:v>
                </c:pt>
                <c:pt idx="15">
                  <c:v>0.80095323717894329</c:v>
                </c:pt>
                <c:pt idx="16">
                  <c:v>0.79273250617933233</c:v>
                </c:pt>
                <c:pt idx="17">
                  <c:v>0.78439476714244571</c:v>
                </c:pt>
                <c:pt idx="18">
                  <c:v>0.77600882943078819</c:v>
                </c:pt>
                <c:pt idx="19">
                  <c:v>0.76762861337656019</c:v>
                </c:pt>
                <c:pt idx="20">
                  <c:v>0.75929645590345696</c:v>
                </c:pt>
                <c:pt idx="21">
                  <c:v>0.7429018084556287</c:v>
                </c:pt>
                <c:pt idx="22">
                  <c:v>0.72701120009437126</c:v>
                </c:pt>
                <c:pt idx="23">
                  <c:v>0.71173315598790088</c:v>
                </c:pt>
                <c:pt idx="24">
                  <c:v>0.69712488316222199</c:v>
                </c:pt>
                <c:pt idx="25">
                  <c:v>0.68320954590435401</c:v>
                </c:pt>
                <c:pt idx="26">
                  <c:v>0.66998783907073789</c:v>
                </c:pt>
                <c:pt idx="27">
                  <c:v>0.65744585932670796</c:v>
                </c:pt>
                <c:pt idx="28">
                  <c:v>0.64556049930661485</c:v>
                </c:pt>
                <c:pt idx="29">
                  <c:v>0.63430315191371311</c:v>
                </c:pt>
                <c:pt idx="30">
                  <c:v>0.6236422476143606</c:v>
                </c:pt>
                <c:pt idx="31">
                  <c:v>0.54298374744525379</c:v>
                </c:pt>
                <c:pt idx="32">
                  <c:v>0.49296812876560941</c:v>
                </c:pt>
                <c:pt idx="33">
                  <c:v>0.45950256934074796</c:v>
                </c:pt>
                <c:pt idx="34">
                  <c:v>0.43569511319147636</c:v>
                </c:pt>
                <c:pt idx="35">
                  <c:v>0.41794610383771225</c:v>
                </c:pt>
                <c:pt idx="36">
                  <c:v>0.4042260408594463</c:v>
                </c:pt>
                <c:pt idx="37">
                  <c:v>0.39331306714419811</c:v>
                </c:pt>
                <c:pt idx="38">
                  <c:v>0.38443075331109738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62-42D9-95D8-2A9C4027B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Электромеханическая</a:t>
            </a:r>
            <a:r>
              <a:rPr lang="ru-RU" baseline="0"/>
              <a:t> характеристика АПЭД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Лист1!$C$44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Лист1!$C$45:$C$65</c:f>
              <c:numCache>
                <c:formatCode>0.00</c:formatCode>
                <c:ptCount val="21"/>
                <c:pt idx="0">
                  <c:v>0.34985999907695309</c:v>
                </c:pt>
                <c:pt idx="1">
                  <c:v>14.448423684442965</c:v>
                </c:pt>
                <c:pt idx="2">
                  <c:v>33.469311375598011</c:v>
                </c:pt>
                <c:pt idx="3">
                  <c:v>51.099140989339361</c:v>
                </c:pt>
                <c:pt idx="4">
                  <c:v>67.292847729864064</c:v>
                </c:pt>
                <c:pt idx="5">
                  <c:v>82.040306483768134</c:v>
                </c:pt>
                <c:pt idx="6">
                  <c:v>95.360720493781457</c:v>
                </c:pt>
                <c:pt idx="7">
                  <c:v>107.29680347575611</c:v>
                </c:pt>
                <c:pt idx="8">
                  <c:v>117.90916456471876</c:v>
                </c:pt>
                <c:pt idx="9">
                  <c:v>127.27117804595468</c:v>
                </c:pt>
                <c:pt idx="10">
                  <c:v>135.4645038939818</c:v>
                </c:pt>
                <c:pt idx="11">
                  <c:v>142.57533025220971</c:v>
                </c:pt>
                <c:pt idx="12">
                  <c:v>148.69133834897011</c:v>
                </c:pt>
                <c:pt idx="13">
                  <c:v>153.89934284417734</c:v>
                </c:pt>
                <c:pt idx="14">
                  <c:v>158.28353270349413</c:v>
                </c:pt>
                <c:pt idx="15">
                  <c:v>161.92422494645672</c:v>
                </c:pt>
                <c:pt idx="16">
                  <c:v>164.89704161249989</c:v>
                </c:pt>
                <c:pt idx="17">
                  <c:v>167.27242523202293</c:v>
                </c:pt>
                <c:pt idx="18">
                  <c:v>169.1154169848889</c:v>
                </c:pt>
                <c:pt idx="19">
                  <c:v>170.48563239593003</c:v>
                </c:pt>
                <c:pt idx="20">
                  <c:v>171.43738038508653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2-4A93-818D-47A54D35185F}"/>
            </c:ext>
          </c:extLst>
        </c:ser>
        <c:ser>
          <c:idx val="1"/>
          <c:order val="1"/>
          <c:tx>
            <c:strRef>
              <c:f>Лист1!$D$44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Лист1!$D$45:$D$65</c:f>
              <c:numCache>
                <c:formatCode>0.00</c:formatCode>
                <c:ptCount val="21"/>
                <c:pt idx="0">
                  <c:v>11.354164126856894</c:v>
                </c:pt>
                <c:pt idx="1">
                  <c:v>12.658243058642951</c:v>
                </c:pt>
                <c:pt idx="2">
                  <c:v>15.580673940592819</c:v>
                </c:pt>
                <c:pt idx="3">
                  <c:v>19.108904169085008</c:v>
                </c:pt>
                <c:pt idx="4">
                  <c:v>22.850398520048074</c:v>
                </c:pt>
                <c:pt idx="5">
                  <c:v>26.617210148186317</c:v>
                </c:pt>
                <c:pt idx="6">
                  <c:v>30.316409395893078</c:v>
                </c:pt>
                <c:pt idx="7">
                  <c:v>33.899878942604325</c:v>
                </c:pt>
                <c:pt idx="8">
                  <c:v>37.342353809009268</c:v>
                </c:pt>
                <c:pt idx="9">
                  <c:v>40.631218864996519</c:v>
                </c:pt>
                <c:pt idx="10">
                  <c:v>43.761355939368634</c:v>
                </c:pt>
                <c:pt idx="11">
                  <c:v>46.732314208683803</c:v>
                </c:pt>
                <c:pt idx="12">
                  <c:v>49.546634523792854</c:v>
                </c:pt>
                <c:pt idx="13">
                  <c:v>52.208792211885886</c:v>
                </c:pt>
                <c:pt idx="14">
                  <c:v>54.724496287701392</c:v>
                </c:pt>
                <c:pt idx="15">
                  <c:v>57.100208104966768</c:v>
                </c:pt>
                <c:pt idx="16">
                  <c:v>59.342803077305781</c:v>
                </c:pt>
                <c:pt idx="17">
                  <c:v>61.459330121624632</c:v>
                </c:pt>
                <c:pt idx="18">
                  <c:v>63.456840258488249</c:v>
                </c:pt>
                <c:pt idx="19">
                  <c:v>65.342265401046603</c:v>
                </c:pt>
                <c:pt idx="20">
                  <c:v>67.122334167734621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939680"/>
        <c:axId val="1567900832"/>
      </c:scatterChart>
      <c:scatterChart>
        <c:scatterStyle val="smoothMarker"/>
        <c:varyColors val="0"/>
        <c:ser>
          <c:idx val="2"/>
          <c:order val="2"/>
          <c:tx>
            <c:strRef>
              <c:f>Лист1!$E$44</c:f>
              <c:strCache>
                <c:ptCount val="1"/>
                <c:pt idx="0">
                  <c:v>КПД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Лист1!$E$45:$E$65</c:f>
              <c:numCache>
                <c:formatCode>0.00</c:formatCode>
                <c:ptCount val="21"/>
                <c:pt idx="0">
                  <c:v>2.6777822282330017E-2</c:v>
                </c:pt>
                <c:pt idx="1">
                  <c:v>0.52684819904549673</c:v>
                </c:pt>
                <c:pt idx="2">
                  <c:v>0.70806633232072069</c:v>
                </c:pt>
                <c:pt idx="3">
                  <c:v>0.77189370310834171</c:v>
                </c:pt>
                <c:pt idx="4">
                  <c:v>0.80004729481654069</c:v>
                </c:pt>
                <c:pt idx="5">
                  <c:v>0.81283464964630447</c:v>
                </c:pt>
                <c:pt idx="6">
                  <c:v>0.81770882024484715</c:v>
                </c:pt>
                <c:pt idx="7">
                  <c:v>0.81804474736978683</c:v>
                </c:pt>
                <c:pt idx="8">
                  <c:v>0.81558936606877597</c:v>
                </c:pt>
                <c:pt idx="9">
                  <c:v>0.81133500178274331</c:v>
                </c:pt>
                <c:pt idx="10">
                  <c:v>0.80588513975507914</c:v>
                </c:pt>
                <c:pt idx="11">
                  <c:v>0.79962636803307763</c:v>
                </c:pt>
                <c:pt idx="12">
                  <c:v>0.79281659046305542</c:v>
                </c:pt>
                <c:pt idx="13">
                  <c:v>0.78563350078966643</c:v>
                </c:pt>
                <c:pt idx="14">
                  <c:v>0.77820273931343931</c:v>
                </c:pt>
                <c:pt idx="15">
                  <c:v>0.77061501421513534</c:v>
                </c:pt>
                <c:pt idx="16">
                  <c:v>0.76293692057202755</c:v>
                </c:pt>
                <c:pt idx="17">
                  <c:v>0.75521800434134034</c:v>
                </c:pt>
                <c:pt idx="18">
                  <c:v>0.74749550640661544</c:v>
                </c:pt>
                <c:pt idx="19">
                  <c:v>0.73979762760377143</c:v>
                </c:pt>
                <c:pt idx="20">
                  <c:v>0.73214582459047806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2-4A93-818D-47A54D35185F}"/>
            </c:ext>
          </c:extLst>
        </c:ser>
        <c:ser>
          <c:idx val="3"/>
          <c:order val="3"/>
          <c:tx>
            <c:strRef>
              <c:f>Лист1!$F$44</c:f>
              <c:strCache>
                <c:ptCount val="1"/>
                <c:pt idx="0">
                  <c:v>cos ϕ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Лист1!$B$45:$B$65</c:f>
              <c:numCache>
                <c:formatCode>0.00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</c:numCache>
            </c:numRef>
          </c:xVal>
          <c:yVal>
            <c:numRef>
              <c:f>Лист1!$F$45:$F$65</c:f>
              <c:numCache>
                <c:formatCode>0.00</c:formatCode>
                <c:ptCount val="21"/>
                <c:pt idx="0">
                  <c:v>0.25045768344878028</c:v>
                </c:pt>
                <c:pt idx="1">
                  <c:v>0.47155464737112168</c:v>
                </c:pt>
                <c:pt idx="2">
                  <c:v>0.66032400326919938</c:v>
                </c:pt>
                <c:pt idx="3">
                  <c:v>0.75403379383120051</c:v>
                </c:pt>
                <c:pt idx="4">
                  <c:v>0.80117974088426347</c:v>
                </c:pt>
                <c:pt idx="5">
                  <c:v>0.82534024685309237</c:v>
                </c:pt>
                <c:pt idx="6">
                  <c:v>0.83726621978521731</c:v>
                </c:pt>
                <c:pt idx="7">
                  <c:v>0.842135678886484</c:v>
                </c:pt>
                <c:pt idx="8">
                  <c:v>0.84264531301300061</c:v>
                </c:pt>
                <c:pt idx="9">
                  <c:v>0.84031185888949367</c:v>
                </c:pt>
                <c:pt idx="10">
                  <c:v>0.83604967911963868</c:v>
                </c:pt>
                <c:pt idx="11">
                  <c:v>0.83044425084784801</c:v>
                </c:pt>
                <c:pt idx="12">
                  <c:v>0.8238900767527636</c:v>
                </c:pt>
                <c:pt idx="13">
                  <c:v>0.81666438460969437</c:v>
                </c:pt>
                <c:pt idx="14">
                  <c:v>0.80896866178506333</c:v>
                </c:pt>
                <c:pt idx="15">
                  <c:v>0.80095323717894329</c:v>
                </c:pt>
                <c:pt idx="16">
                  <c:v>0.79273250617933233</c:v>
                </c:pt>
                <c:pt idx="17">
                  <c:v>0.78439476714244571</c:v>
                </c:pt>
                <c:pt idx="18">
                  <c:v>0.77600882943078819</c:v>
                </c:pt>
                <c:pt idx="19">
                  <c:v>0.76762861337656019</c:v>
                </c:pt>
                <c:pt idx="20">
                  <c:v>0.75929645590345696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2-4A93-818D-47A54D351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264208"/>
        <c:axId val="1574271280"/>
      </c:scatterChart>
      <c:valAx>
        <c:axId val="10639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Проскальзывание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7900832"/>
        <c:crosses val="autoZero"/>
        <c:crossBetween val="midCat"/>
      </c:valAx>
      <c:valAx>
        <c:axId val="1567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Момент, Нм, Ток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3939680"/>
        <c:crosses val="autoZero"/>
        <c:crossBetween val="midCat"/>
      </c:valAx>
      <c:valAx>
        <c:axId val="1574271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КПД, </a:t>
                </a:r>
                <a:r>
                  <a:rPr lang="en-US"/>
                  <a:t>cos </a:t>
                </a:r>
                <a:r>
                  <a:rPr lang="el-GR"/>
                  <a:t>ϕ</a:t>
                </a:r>
                <a:r>
                  <a:rPr lang="ru-RU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4264208"/>
        <c:crosses val="max"/>
        <c:crossBetween val="midCat"/>
      </c:valAx>
      <c:valAx>
        <c:axId val="157426420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574271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КПД</a:t>
            </a:r>
            <a:r>
              <a:rPr lang="ru-RU" baseline="0"/>
              <a:t> АПЭД от напряжения</a:t>
            </a:r>
            <a:endParaRPr lang="ru-RU"/>
          </a:p>
        </c:rich>
      </c:tx>
      <c:layout>
        <c:manualLayout>
          <c:xMode val="edge"/>
          <c:yMode val="edge"/>
          <c:x val="0.20604505490793401"/>
          <c:y val="2.1828100557074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Лист1!$C$88</c:f>
              <c:strCache>
                <c:ptCount val="1"/>
                <c:pt idx="0">
                  <c:v>Загрузка 0.6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Лист1!$C$91:$C$99</c:f>
              <c:numCache>
                <c:formatCode>0.00</c:formatCode>
                <c:ptCount val="9"/>
                <c:pt idx="0">
                  <c:v>0.79186525033863675</c:v>
                </c:pt>
                <c:pt idx="1">
                  <c:v>0.80559955930273786</c:v>
                </c:pt>
                <c:pt idx="2">
                  <c:v>0.81504701819177705</c:v>
                </c:pt>
                <c:pt idx="3">
                  <c:v>0.82020762700575456</c:v>
                </c:pt>
                <c:pt idx="4">
                  <c:v>0.82107835186016009</c:v>
                </c:pt>
                <c:pt idx="5">
                  <c:v>0.81766829440852362</c:v>
                </c:pt>
                <c:pt idx="6">
                  <c:v>0.80996835299731518</c:v>
                </c:pt>
                <c:pt idx="7">
                  <c:v>0.79798156151104527</c:v>
                </c:pt>
                <c:pt idx="8">
                  <c:v>0.781707919949713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AF-4B7F-9F34-3164FC38169B}"/>
            </c:ext>
          </c:extLst>
        </c:ser>
        <c:ser>
          <c:idx val="1"/>
          <c:order val="1"/>
          <c:tx>
            <c:strRef>
              <c:f>Лист1!$D$88</c:f>
              <c:strCache>
                <c:ptCount val="1"/>
                <c:pt idx="0">
                  <c:v>Загрузка 0.8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Лист1!$D$91:$D$99</c:f>
              <c:numCache>
                <c:formatCode>0.00</c:formatCode>
                <c:ptCount val="9"/>
                <c:pt idx="0">
                  <c:v>0.78613328968537366</c:v>
                </c:pt>
                <c:pt idx="1">
                  <c:v>0.79976818209022016</c:v>
                </c:pt>
                <c:pt idx="2">
                  <c:v>0.80914725502268137</c:v>
                </c:pt>
                <c:pt idx="3">
                  <c:v>0.81427050848275739</c:v>
                </c:pt>
                <c:pt idx="4">
                  <c:v>0.81513493054688002</c:v>
                </c:pt>
                <c:pt idx="5">
                  <c:v>0.8117495569857538</c:v>
                </c:pt>
                <c:pt idx="6">
                  <c:v>0.80410535202867384</c:v>
                </c:pt>
                <c:pt idx="7">
                  <c:v>0.79220532759920903</c:v>
                </c:pt>
                <c:pt idx="8">
                  <c:v>0.7760494836973586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AF-4B7F-9F34-3164FC38169B}"/>
            </c:ext>
          </c:extLst>
        </c:ser>
        <c:ser>
          <c:idx val="2"/>
          <c:order val="2"/>
          <c:tx>
            <c:strRef>
              <c:f>Лист1!$E$88</c:f>
              <c:strCache>
                <c:ptCount val="1"/>
                <c:pt idx="0">
                  <c:v>Загрузка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Лист1!$B$91:$B$99</c:f>
              <c:numCache>
                <c:formatCode>General</c:formatCode>
                <c:ptCount val="9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</c:numCache>
            </c:numRef>
          </c:xVal>
          <c:yVal>
            <c:numRef>
              <c:f>Лист1!$E$91:$E$99</c:f>
              <c:numCache>
                <c:formatCode>0.00</c:formatCode>
                <c:ptCount val="9"/>
                <c:pt idx="0">
                  <c:v>0.76400104670987234</c:v>
                </c:pt>
                <c:pt idx="1">
                  <c:v>0.77725207195681023</c:v>
                </c:pt>
                <c:pt idx="2">
                  <c:v>0.78636709307547625</c:v>
                </c:pt>
                <c:pt idx="3">
                  <c:v>0.79134611006587063</c:v>
                </c:pt>
                <c:pt idx="4">
                  <c:v>0.79218619579999983</c:v>
                </c:pt>
                <c:pt idx="5">
                  <c:v>0.78889613166184391</c:v>
                </c:pt>
                <c:pt idx="6">
                  <c:v>0.7814671362674227</c:v>
                </c:pt>
                <c:pt idx="7">
                  <c:v>0.76990213674472996</c:v>
                </c:pt>
                <c:pt idx="8">
                  <c:v>0.75420113309376513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AF-4B7F-9F34-3164FC381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858800"/>
        <c:axId val="1334242720"/>
      </c:scatterChart>
      <c:valAx>
        <c:axId val="17758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ПЭД, 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4242720"/>
        <c:crosses val="autoZero"/>
        <c:crossBetween val="midCat"/>
      </c:valAx>
      <c:valAx>
        <c:axId val="13342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585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83202</xdr:colOff>
      <xdr:row>15</xdr:row>
      <xdr:rowOff>177613</xdr:rowOff>
    </xdr:from>
    <xdr:to>
      <xdr:col>15</xdr:col>
      <xdr:colOff>78441</xdr:colOff>
      <xdr:row>38</xdr:row>
      <xdr:rowOff>22412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05FC47-A0DA-4E69-BCFB-460C6CAF8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236444</xdr:colOff>
      <xdr:row>16</xdr:row>
      <xdr:rowOff>1681</xdr:rowOff>
    </xdr:from>
    <xdr:to>
      <xdr:col>23</xdr:col>
      <xdr:colOff>134471</xdr:colOff>
      <xdr:row>38</xdr:row>
      <xdr:rowOff>11206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5A9C7-B838-4253-945F-A20743329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80521</xdr:colOff>
      <xdr:row>62</xdr:row>
      <xdr:rowOff>111179</xdr:rowOff>
    </xdr:from>
    <xdr:to>
      <xdr:col>19</xdr:col>
      <xdr:colOff>204107</xdr:colOff>
      <xdr:row>82</xdr:row>
      <xdr:rowOff>176893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3E35372-F393-433D-ADC8-EF887331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82923</xdr:colOff>
      <xdr:row>42</xdr:row>
      <xdr:rowOff>189379</xdr:rowOff>
    </xdr:from>
    <xdr:to>
      <xdr:col>19</xdr:col>
      <xdr:colOff>204107</xdr:colOff>
      <xdr:row>62</xdr:row>
      <xdr:rowOff>108856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0B4EDEE-210F-4AC9-AA48-C944ED6A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108856</xdr:colOff>
      <xdr:row>86</xdr:row>
      <xdr:rowOff>18368</xdr:rowOff>
    </xdr:from>
    <xdr:to>
      <xdr:col>13</xdr:col>
      <xdr:colOff>444954</xdr:colOff>
      <xdr:row>104</xdr:row>
      <xdr:rowOff>80281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5227238-799C-45DF-AF88-B7CC43997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189635</xdr:colOff>
      <xdr:row>1</xdr:row>
      <xdr:rowOff>116033</xdr:rowOff>
    </xdr:from>
    <xdr:to>
      <xdr:col>23</xdr:col>
      <xdr:colOff>303935</xdr:colOff>
      <xdr:row>15</xdr:row>
      <xdr:rowOff>86592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029C95F-909E-4492-8985-15DCBCC2DB07}"/>
            </a:ext>
          </a:extLst>
        </xdr:cNvPr>
        <xdr:cNvSpPr txBox="1"/>
      </xdr:nvSpPr>
      <xdr:spPr>
        <a:xfrm>
          <a:off x="9143135" y="306533"/>
          <a:ext cx="5569527" cy="274146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Упражнение</a:t>
          </a:r>
          <a:r>
            <a:rPr lang="ru-RU" sz="1100" baseline="0"/>
            <a:t> показывает характеристики погружного асинхронного электрического двигателя, применяемого в УЭЦН.</a:t>
          </a:r>
        </a:p>
        <a:p>
          <a:endParaRPr lang="ru-RU" sz="1100" baseline="0"/>
        </a:p>
        <a:p>
          <a:r>
            <a:rPr lang="ru-RU" sz="1100" baseline="0"/>
            <a:t>Вопросы для проработки</a:t>
          </a:r>
        </a:p>
        <a:p>
          <a:r>
            <a:rPr lang="ru-RU" sz="1100" baseline="0"/>
            <a:t>1. Почему ассинхронный двигатель называется ассинхронным?</a:t>
          </a:r>
        </a:p>
        <a:p>
          <a:r>
            <a:rPr lang="ru-RU" sz="1100" baseline="0"/>
            <a:t>2. Что такое проскальзывание?</a:t>
          </a:r>
        </a:p>
        <a:p>
          <a:r>
            <a:rPr lang="ru-RU" sz="1100" baseline="0"/>
            <a:t>3. Что такое ток холостого хода? Где его увидеть на графиках?</a:t>
          </a:r>
        </a:p>
        <a:p>
          <a:r>
            <a:rPr lang="ru-RU" sz="1100" baseline="0"/>
            <a:t>4. Что то такое загрузка ПЭД?</a:t>
          </a:r>
        </a:p>
        <a:p>
          <a:r>
            <a:rPr lang="ru-RU" sz="1100" baseline="0"/>
            <a:t>5. В каком режиме работы ПЭД КПД максимален?</a:t>
          </a:r>
        </a:p>
        <a:p>
          <a:r>
            <a:rPr lang="ru-RU" sz="1100" baseline="0"/>
            <a:t>6. Насколько важно соблюдение напряжения подаваемого на двигатель?</a:t>
          </a:r>
        </a:p>
        <a:p>
          <a:r>
            <a:rPr lang="ru-RU" sz="1100" baseline="0"/>
            <a:t>7. Почему на ПЭД подают высокое напряжение?</a:t>
          </a:r>
        </a:p>
        <a:p>
          <a:endParaRPr lang="ru-RU" sz="1100" baseline="0"/>
        </a:p>
        <a:p>
          <a:endParaRPr lang="ru-RU" sz="1100" baseline="0"/>
        </a:p>
        <a:p>
          <a:r>
            <a:rPr lang="ru-RU" sz="1100" baseline="0"/>
            <a:t>Расчетные функции для образовательных целей. Детального сопоставления расчетных характеристик с фактическими не проводилось. (06.2019)</a:t>
          </a:r>
          <a:endParaRPr lang="ru-RU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nt\unifloc_vba\apps\UF7_calc_wel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gk/Documents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loc"/>
      <sheetName val="PVT"/>
      <sheetName val="Construction"/>
      <sheetName val="ESP"/>
      <sheetName val="GasLift"/>
      <sheetName val="Calc ESP"/>
      <sheetName val="Calc GasLift"/>
      <sheetName val="Calc Self Flow"/>
    </sheetNames>
    <sheetDataSet>
      <sheetData sheetId="0">
        <row r="1">
          <cell r="A1" t="str">
            <v>вер 7.7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motor_CosPhi_d"/>
      <definedName name="motor_CosPhi_slip"/>
      <definedName name="motor_Eff_d"/>
      <definedName name="motor_Eff_slip"/>
      <definedName name="motor_I_A"/>
      <definedName name="motor_I_slip_A"/>
      <definedName name="motor_M_Nm"/>
      <definedName name="motor_M_slip_Nm"/>
      <definedName name="Motor_Pnom_kW"/>
      <definedName name="motor_S_d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406D6-01FB-43E6-A9BD-45327783DFF7}">
  <sheetPr codeName="Лист1"/>
  <dimension ref="A1:I99"/>
  <sheetViews>
    <sheetView tabSelected="1" topLeftCell="A64" zoomScale="70" zoomScaleNormal="70" workbookViewId="0">
      <selection activeCell="E91" sqref="E91"/>
    </sheetView>
  </sheetViews>
  <sheetFormatPr defaultRowHeight="15" x14ac:dyDescent="0.25"/>
  <cols>
    <col min="3" max="5" width="11.42578125" customWidth="1"/>
  </cols>
  <sheetData>
    <row r="1" spans="1:9" x14ac:dyDescent="0.25">
      <c r="A1" s="1" t="str">
        <f>"Унифлок "&amp;версия_&amp;" приложение версия 1.0"</f>
        <v>Унифлок вер 7.7 приложение версия 1.0</v>
      </c>
    </row>
    <row r="2" spans="1:9" x14ac:dyDescent="0.25">
      <c r="A2" s="12" t="s">
        <v>0</v>
      </c>
      <c r="B2" s="12"/>
      <c r="C2" s="12"/>
      <c r="D2" s="12"/>
      <c r="E2" s="12"/>
    </row>
    <row r="4" spans="1:9" x14ac:dyDescent="0.25">
      <c r="B4" s="3" t="s">
        <v>10</v>
      </c>
      <c r="G4" t="s">
        <v>11</v>
      </c>
    </row>
    <row r="5" spans="1:9" ht="18" x14ac:dyDescent="0.35">
      <c r="B5" s="4" t="s">
        <v>15</v>
      </c>
      <c r="C5" s="5">
        <v>1000</v>
      </c>
      <c r="D5" s="6" t="s">
        <v>1</v>
      </c>
      <c r="G5" s="4" t="s">
        <v>12</v>
      </c>
      <c r="H5" s="5">
        <v>1000</v>
      </c>
      <c r="I5" s="6" t="s">
        <v>1</v>
      </c>
    </row>
    <row r="6" spans="1:9" ht="18" x14ac:dyDescent="0.35">
      <c r="B6" s="4" t="s">
        <v>16</v>
      </c>
      <c r="C6" s="5">
        <v>50</v>
      </c>
      <c r="D6" s="6" t="s">
        <v>2</v>
      </c>
      <c r="G6" s="4" t="s">
        <v>13</v>
      </c>
      <c r="H6" s="5">
        <v>60</v>
      </c>
      <c r="I6" s="6" t="s">
        <v>2</v>
      </c>
    </row>
    <row r="7" spans="1:9" ht="18" x14ac:dyDescent="0.35">
      <c r="B7" s="4" t="s">
        <v>17</v>
      </c>
      <c r="C7" s="5">
        <v>34</v>
      </c>
      <c r="D7" s="6" t="s">
        <v>3</v>
      </c>
    </row>
    <row r="8" spans="1:9" x14ac:dyDescent="0.25">
      <c r="B8" s="4" t="s">
        <v>6</v>
      </c>
      <c r="C8" s="5">
        <v>1</v>
      </c>
      <c r="D8" s="6"/>
    </row>
    <row r="9" spans="1:9" x14ac:dyDescent="0.25">
      <c r="B9" s="3" t="s">
        <v>18</v>
      </c>
      <c r="D9" s="2"/>
    </row>
    <row r="10" spans="1:9" x14ac:dyDescent="0.25">
      <c r="B10" s="4" t="s">
        <v>4</v>
      </c>
      <c r="C10" s="10">
        <f>[2]!Motor_Pnom_kW(Unom,Inom,Fnom,ID)</f>
        <v>40.141580479753998</v>
      </c>
      <c r="D10" s="6" t="s">
        <v>5</v>
      </c>
    </row>
    <row r="16" spans="1:9" x14ac:dyDescent="0.25">
      <c r="B16" s="3" t="s">
        <v>19</v>
      </c>
    </row>
    <row r="17" spans="2:7" x14ac:dyDescent="0.25">
      <c r="B17" s="7" t="s">
        <v>7</v>
      </c>
      <c r="C17" s="7" t="s">
        <v>8</v>
      </c>
      <c r="D17" s="7" t="s">
        <v>21</v>
      </c>
      <c r="E17" s="7" t="s">
        <v>20</v>
      </c>
      <c r="F17" s="7" t="s">
        <v>9</v>
      </c>
      <c r="G17" s="7" t="s">
        <v>14</v>
      </c>
    </row>
    <row r="18" spans="2:7" x14ac:dyDescent="0.25">
      <c r="B18" s="8">
        <v>0</v>
      </c>
      <c r="C18" s="9">
        <f>[2]!motor_I_A(B18,F,U,Unom,Inom,Fnom,ID)</f>
        <v>12.517668653332775</v>
      </c>
      <c r="D18" s="9">
        <f>[2]!motor_CosPhi_d(B18,F,U,Unom,Inom,Fnom,ID)</f>
        <v>3.9440559399999998E-3</v>
      </c>
      <c r="E18" s="9">
        <f>[2]!motor_Eff_d(B18,F,U,Unom,Inom,Fnom,ID)</f>
        <v>0.16133216780000001</v>
      </c>
      <c r="F18" s="9">
        <f>[2]!motor_S_d(B18,F,U,Unom,Inom,Fnom,ID)</f>
        <v>-3.517871111111015E-3</v>
      </c>
      <c r="G18" s="9">
        <f>[2]!motor_M_Nm(B18,F,U,Unom,Inom,Fnom,ID)</f>
        <v>3.6466315454021257E-2</v>
      </c>
    </row>
    <row r="19" spans="2:7" x14ac:dyDescent="0.25">
      <c r="B19" s="8">
        <f t="shared" ref="B19:B38" si="0">Pnom_*0.05+B18</f>
        <v>2.0070790239876999</v>
      </c>
      <c r="C19" s="9">
        <f>[2]!motor_I_A(B19,F,U,Unom,Inom,Fnom,ID)</f>
        <v>13.264081618154266</v>
      </c>
      <c r="D19" s="9">
        <f>[2]!motor_CosPhi_d(B19,F,U,Unom,Inom,Fnom,ID)</f>
        <v>0.13931248804209567</v>
      </c>
      <c r="E19" s="9">
        <f>[2]!motor_Eff_d(B19,F,U,Unom,Inom,Fnom,ID)</f>
        <v>0.35712941053088004</v>
      </c>
      <c r="F19" s="9">
        <f>[2]!motor_S_d(B19,F,U,Unom,Inom,Fnom,ID)</f>
        <v>-9.2605641961207574E-4</v>
      </c>
      <c r="G19" s="9">
        <f>[2]!motor_M_Nm(B19,F,U,Unom,Inom,Fnom,ID)</f>
        <v>3.0291471051521071</v>
      </c>
    </row>
    <row r="20" spans="2:7" x14ac:dyDescent="0.25">
      <c r="B20" s="8">
        <f t="shared" si="0"/>
        <v>4.0141580479753998</v>
      </c>
      <c r="C20" s="9">
        <f>[2]!motor_I_A(B20,F,U,Unom,Inom,Fnom,ID)</f>
        <v>14.036599256539414</v>
      </c>
      <c r="D20" s="9">
        <f>[2]!motor_CosPhi_d(B20,F,U,Unom,Inom,Fnom,ID)</f>
        <v>0.25715911744034176</v>
      </c>
      <c r="E20" s="9">
        <f>[2]!motor_Eff_d(B20,F,U,Unom,Inom,Fnom,ID)</f>
        <v>0.50401686067616003</v>
      </c>
      <c r="F20" s="9">
        <f>[2]!motor_S_d(B20,F,U,Unom,Inom,Fnom,ID)</f>
        <v>1.769229194534816E-3</v>
      </c>
      <c r="G20" s="9">
        <f>[2]!motor_M_Nm(B20,F,U,Unom,Inom,Fnom,ID)</f>
        <v>8.3735081664627025</v>
      </c>
    </row>
    <row r="21" spans="2:7" x14ac:dyDescent="0.25">
      <c r="B21" s="8">
        <f t="shared" si="0"/>
        <v>6.0212370719630997</v>
      </c>
      <c r="C21" s="9">
        <f>[2]!motor_I_A(B21,F,U,Unom,Inom,Fnom,ID)</f>
        <v>14.854748752275302</v>
      </c>
      <c r="D21" s="9">
        <f>[2]!motor_CosPhi_d(B21,F,U,Unom,Inom,Fnom,ID)</f>
        <v>0.35903338588621025</v>
      </c>
      <c r="E21" s="9">
        <f>[2]!motor_Eff_d(B21,F,U,Unom,Inom,Fnom,ID)</f>
        <v>0.61165983869984009</v>
      </c>
      <c r="F21" s="9">
        <f>[2]!motor_S_d(B21,F,U,Unom,Inom,Fnom,ID)</f>
        <v>4.5782629648897233E-3</v>
      </c>
      <c r="G21" s="9">
        <f>[2]!motor_M_Nm(B21,F,U,Unom,Inom,Fnom,ID)</f>
        <v>15.056793691111102</v>
      </c>
    </row>
    <row r="22" spans="2:7" x14ac:dyDescent="0.25">
      <c r="B22" s="8">
        <f t="shared" si="0"/>
        <v>8.0283160959507995</v>
      </c>
      <c r="C22" s="9">
        <f>[2]!motor_I_A(B22,F,U,Unom,Inom,Fnom,ID)</f>
        <v>15.734486104233678</v>
      </c>
      <c r="D22" s="9">
        <f>[2]!motor_CosPhi_d(B22,F,U,Unom,Inom,Fnom,ID)</f>
        <v>0.44644065192341637</v>
      </c>
      <c r="E22" s="9">
        <f>[2]!motor_Eff_d(B22,F,U,Unom,Inom,Fnom,ID)</f>
        <v>0.68838152124512009</v>
      </c>
      <c r="F22" s="9">
        <f>[2]!motor_S_d(B22,F,U,Unom,Inom,Fnom,ID)</f>
        <v>7.5075029564367624E-3</v>
      </c>
      <c r="G22" s="9">
        <f>[2]!motor_M_Nm(B22,F,U,Unom,Inom,Fnom,ID)</f>
        <v>22.384519526636858</v>
      </c>
    </row>
    <row r="23" spans="2:7" x14ac:dyDescent="0.25">
      <c r="B23" s="8">
        <f t="shared" si="0"/>
        <v>10.035395119938499</v>
      </c>
      <c r="C23" s="9">
        <f>[2]!motor_I_A(B23,F,U,Unom,Inom,Fnom,ID)</f>
        <v>16.688387818946566</v>
      </c>
      <c r="D23" s="9">
        <f>[2]!motor_CosPhi_d(B23,F,U,Unom,Inom,Fnom,ID)</f>
        <v>0.52083708898899994</v>
      </c>
      <c r="E23" s="9">
        <f>[2]!motor_Eff_d(B23,F,U,Unom,Inom,Fnom,ID)</f>
        <v>0.74125917380000006</v>
      </c>
      <c r="F23" s="9">
        <f>[2]!motor_S_d(B23,F,U,Unom,Inom,Fnom,ID)</f>
        <v>1.0560125623055527E-2</v>
      </c>
      <c r="G23" s="9">
        <f>[2]!motor_M_Nm(B23,F,U,Unom,Inom,Fnom,ID)</f>
        <v>29.917580483950939</v>
      </c>
    </row>
    <row r="24" spans="2:7" x14ac:dyDescent="0.25">
      <c r="B24" s="8">
        <f t="shared" si="0"/>
        <v>12.042474143926199</v>
      </c>
      <c r="C24" s="9">
        <f>[2]!motor_I_A(B24,F,U,Unom,Inom,Fnom,ID)</f>
        <v>17.725842603181803</v>
      </c>
      <c r="D24" s="9">
        <f>[2]!motor_CosPhi_d(B24,F,U,Unom,Inom,Fnom,ID)</f>
        <v>0.58362458351440771</v>
      </c>
      <c r="E24" s="9">
        <f>[2]!motor_Eff_d(B24,F,U,Unom,Inom,Fnom,ID)</f>
        <v>0.77622038336288002</v>
      </c>
      <c r="F24" s="9">
        <f>[2]!motor_S_d(B24,F,U,Unom,Inom,Fnom,ID)</f>
        <v>1.3736563364994514E-2</v>
      </c>
      <c r="G24" s="9">
        <f>[2]!motor_M_Nm(B24,F,U,Unom,Inom,Fnom,ID)</f>
        <v>37.407792832824363</v>
      </c>
    </row>
    <row r="25" spans="2:7" x14ac:dyDescent="0.25">
      <c r="B25" s="8">
        <f t="shared" si="0"/>
        <v>14.049553167913899</v>
      </c>
      <c r="C25" s="9">
        <f>[2]!motor_I_A(B25,F,U,Unom,Inom,Fnom,ID)</f>
        <v>18.853243056518629</v>
      </c>
      <c r="D25" s="9">
        <f>[2]!motor_CosPhi_d(B25,F,U,Unom,Inom,Fnom,ID)</f>
        <v>0.63614563302657379</v>
      </c>
      <c r="E25" s="9">
        <f>[2]!motor_Eff_d(B25,F,U,Unom,Inom,Fnom,ID)</f>
        <v>0.79813929110816006</v>
      </c>
      <c r="F25" s="9">
        <f>[2]!motor_S_d(B25,F,U,Unom,Inom,Fnom,ID)</f>
        <v>1.7035042086341434E-2</v>
      </c>
      <c r="G25" s="9">
        <f>[2]!motor_M_Nm(B25,F,U,Unom,Inom,Fnom,ID)</f>
        <v>44.741730805739223</v>
      </c>
    </row>
    <row r="26" spans="2:7" x14ac:dyDescent="0.25">
      <c r="B26" s="8">
        <f t="shared" si="0"/>
        <v>16.056632191901599</v>
      </c>
      <c r="C26" s="9">
        <f>[2]!motor_I_A(B26,F,U,Unom,Inom,Fnom,ID)</f>
        <v>20.074177363923269</v>
      </c>
      <c r="D26" s="9">
        <f>[2]!motor_CosPhi_d(B26,F,U,Unom,Inom,Fnom,ID)</f>
        <v>0.67967824424900225</v>
      </c>
      <c r="E26" s="9">
        <f>[2]!motor_Eff_d(B26,F,U,Unom,Inom,Fnom,ID)</f>
        <v>0.81093282505184006</v>
      </c>
      <c r="F26" s="9">
        <f>[2]!motor_S_d(B26,F,U,Unom,Inom,Fnom,ID)</f>
        <v>2.0452118752496418E-2</v>
      </c>
      <c r="G26" s="9">
        <f>[2]!motor_M_Nm(B26,F,U,Unom,Inom,Fnom,ID)</f>
        <v>51.895517264608671</v>
      </c>
    </row>
    <row r="27" spans="2:7" x14ac:dyDescent="0.25">
      <c r="B27" s="8">
        <f t="shared" si="0"/>
        <v>18.063711215889299</v>
      </c>
      <c r="C27" s="9">
        <f>[2]!motor_I_A(B27,F,U,Unom,Inom,Fnom,ID)</f>
        <v>21.389620988324481</v>
      </c>
      <c r="D27" s="9">
        <f>[2]!motor_CosPhi_d(B27,F,U,Unom,Inom,Fnom,ID)</f>
        <v>0.71543083120284834</v>
      </c>
      <c r="E27" s="9">
        <f>[2]!motor_Eff_d(B27,F,U,Unom,Inom,Fnom,ID)</f>
        <v>0.81765693271712014</v>
      </c>
      <c r="F27" s="9">
        <f>[2]!motor_S_d(B27,F,U,Unom,Inom,Fnom,ID)</f>
        <v>2.3983218947643326E-2</v>
      </c>
      <c r="G27" s="9">
        <f>[2]!motor_M_Nm(B27,F,U,Unom,Inom,Fnom,ID)</f>
        <v>58.899836389836182</v>
      </c>
    </row>
    <row r="28" spans="2:7" x14ac:dyDescent="0.25">
      <c r="B28" s="8">
        <f t="shared" si="0"/>
        <v>20.070790239876999</v>
      </c>
      <c r="C28" s="9">
        <f>[2]!motor_I_A(B28,F,U,Unom,Inom,Fnom,ID)</f>
        <v>22.798128363189168</v>
      </c>
      <c r="D28" s="9">
        <f>[2]!motor_CosPhi_d(B28,F,U,Unom,Inom,Fnom,ID)</f>
        <v>0.7445371133080001</v>
      </c>
      <c r="E28" s="9">
        <f>[2]!motor_Eff_d(B28,F,U,Unom,Inom,Fnom,ID)</f>
        <v>0.82060281380000011</v>
      </c>
      <c r="F28" s="9">
        <f>[2]!motor_S_d(B28,F,U,Unom,Inom,Fnom,ID)</f>
        <v>2.7623174432222286E-2</v>
      </c>
      <c r="G28" s="9">
        <f>[2]!motor_M_Nm(B28,F,U,Unom,Inom,Fnom,ID)</f>
        <v>65.813267965532972</v>
      </c>
    </row>
    <row r="29" spans="2:7" x14ac:dyDescent="0.25">
      <c r="B29" s="8">
        <f t="shared" si="0"/>
        <v>22.077869263864699</v>
      </c>
      <c r="C29" s="9">
        <f>[2]!motor_I_A(B29,F,U,Unom,Inom,Fnom,ID)</f>
        <v>24.2960245850979</v>
      </c>
      <c r="D29" s="9">
        <f>[2]!motor_CosPhi_d(B29,F,U,Unom,Inom,Fnom,ID)</f>
        <v>0.76805101348415972</v>
      </c>
      <c r="E29" s="9">
        <f>[2]!motor_Eff_d(B29,F,U,Unom,Inom,Fnom,ID)</f>
        <v>0.82139315283488001</v>
      </c>
      <c r="F29" s="9">
        <f>[2]!motor_S_d(B29,F,U,Unom,Inom,Fnom,ID)</f>
        <v>3.136676070040112E-2</v>
      </c>
      <c r="G29" s="9">
        <f>[2]!motor_M_Nm(B29,F,U,Unom,Inom,Fnom,ID)</f>
        <v>72.702024348327726</v>
      </c>
    </row>
    <row r="30" spans="2:7" x14ac:dyDescent="0.25">
      <c r="B30" s="8">
        <f t="shared" si="0"/>
        <v>24.084948287852399</v>
      </c>
      <c r="C30" s="9">
        <f>[2]!motor_I_A(B30,F,U,Unom,Inom,Fnom,ID)</f>
        <v>25.877597106320543</v>
      </c>
      <c r="D30" s="9">
        <f>[2]!motor_CosPhi_d(B30,F,U,Unom,Inom,Fnom,ID)</f>
        <v>0.78694155625192574</v>
      </c>
      <c r="E30" s="9">
        <f>[2]!motor_Eff_d(B30,F,U,Unom,Inom,Fnom,ID)</f>
        <v>0.82107835186016009</v>
      </c>
      <c r="F30" s="9">
        <f>[2]!motor_S_d(B30,F,U,Unom,Inom,Fnom,ID)</f>
        <v>3.5209234537548206E-2</v>
      </c>
      <c r="G30" s="9">
        <f>[2]!motor_M_Nm(B30,F,U,Unom,Inom,Fnom,ID)</f>
        <v>79.624624882242202</v>
      </c>
    </row>
    <row r="31" spans="2:7" x14ac:dyDescent="0.25">
      <c r="B31" s="8">
        <f t="shared" si="0"/>
        <v>26.092027311840098</v>
      </c>
      <c r="C31" s="9">
        <f>[2]!motor_I_A(B31,F,U,Unom,Inom,Fnom,ID)</f>
        <v>27.535287427391786</v>
      </c>
      <c r="D31" s="9">
        <f>[2]!motor_CosPhi_d(B31,F,U,Unom,Inom,Fnom,ID)</f>
        <v>0.80208776583387431</v>
      </c>
      <c r="E31" s="9">
        <f>[2]!motor_Eff_d(B31,F,U,Unom,Inom,Fnom,ID)</f>
        <v>0.82023276308384008</v>
      </c>
      <c r="F31" s="9">
        <f>[2]!motor_S_d(B31,F,U,Unom,Inom,Fnom,ID)</f>
        <v>3.9146871577703024E-2</v>
      </c>
      <c r="G31" s="9">
        <f>[2]!motor_M_Nm(B31,F,U,Unom,Inom,Fnom,ID)</f>
        <v>86.620586325580689</v>
      </c>
    </row>
    <row r="32" spans="2:7" x14ac:dyDescent="0.25">
      <c r="B32" s="8">
        <f t="shared" si="0"/>
        <v>28.099106335827798</v>
      </c>
      <c r="C32" s="9">
        <f>[2]!motor_I_A(B32,F,U,Unom,Inom,Fnom,ID)</f>
        <v>29.259882789686745</v>
      </c>
      <c r="D32" s="9">
        <f>[2]!motor_CosPhi_d(B32,F,U,Unom,Inom,Fnom,ID)</f>
        <v>0.81427356425564046</v>
      </c>
      <c r="E32" s="9">
        <f>[2]!motor_Eff_d(B32,F,U,Unom,Inom,Fnom,ID)</f>
        <v>0.81905092154912007</v>
      </c>
      <c r="F32" s="9">
        <f>[2]!motor_S_d(B32,F,U,Unom,Inom,Fnom,ID)</f>
        <v>4.3177503861050015E-2</v>
      </c>
      <c r="G32" s="9">
        <f>[2]!motor_M_Nm(B32,F,U,Unom,Inom,Fnom,ID)</f>
        <v>93.702666947122893</v>
      </c>
    </row>
    <row r="33" spans="2:7" x14ac:dyDescent="0.25">
      <c r="B33" s="8">
        <f t="shared" si="0"/>
        <v>30.106185359815498</v>
      </c>
      <c r="C33" s="9">
        <f>[2]!motor_I_A(B33,F,U,Unom,Inom,Fnom,ID)</f>
        <v>31.040707867996524</v>
      </c>
      <c r="D33" s="9">
        <f>[2]!motor_CosPhi_d(B33,F,U,Unom,Inom,Fnom,ID)</f>
        <v>0.82418266944700003</v>
      </c>
      <c r="E33" s="9">
        <f>[2]!motor_Eff_d(B33,F,U,Unom,Inom,Fnom,ID)</f>
        <v>0.8174437778000001</v>
      </c>
      <c r="F33" s="9">
        <f>[2]!motor_S_d(B33,F,U,Unom,Inom,Fnom,ID)</f>
        <v>4.7301057391389012E-2</v>
      </c>
      <c r="G33" s="9">
        <f>[2]!motor_M_Nm(B33,F,U,Unom,Inom,Fnom,ID)</f>
        <v>100.85253350443335</v>
      </c>
    </row>
    <row r="34" spans="2:7" x14ac:dyDescent="0.25">
      <c r="B34" s="8">
        <f t="shared" si="0"/>
        <v>32.113264383803198</v>
      </c>
      <c r="C34" s="9">
        <f>[2]!motor_I_A(B34,F,U,Unom,Inom,Fnom,ID)</f>
        <v>32.865816463103791</v>
      </c>
      <c r="D34" s="9">
        <f>[2]!motor_CosPhi_d(B34,F,U,Unom,Inom,Fnom,ID)</f>
        <v>0.83239349334295187</v>
      </c>
      <c r="E34" s="9">
        <f>[2]!motor_Eff_d(B34,F,U,Unom,Inom,Fnom,ID)</f>
        <v>0.81513493054688002</v>
      </c>
      <c r="F34" s="9">
        <f>[2]!motor_S_d(B34,F,U,Unom,Inom,Fnom,ID)</f>
        <v>5.1520089693607884E-2</v>
      </c>
      <c r="G34" s="9">
        <f>[2]!motor_M_Nm(B34,F,U,Unom,Inom,Fnom,ID)</f>
        <v>108.01995165627025</v>
      </c>
    </row>
    <row r="35" spans="2:7" x14ac:dyDescent="0.25">
      <c r="B35" s="8">
        <f t="shared" si="0"/>
        <v>34.120343407790898</v>
      </c>
      <c r="C35" s="9">
        <f>[2]!motor_I_A(B35,F,U,Unom,Inom,Fnom,ID)</f>
        <v>34.72218319435833</v>
      </c>
      <c r="D35" s="9">
        <f>[2]!motor_CosPhi_d(B35,F,U,Unom,Inom,Fnom,ID)</f>
        <v>0.83937403998479776</v>
      </c>
      <c r="E35" s="9">
        <f>[2]!motor_Eff_d(B35,F,U,Unom,Inom,Fnom,ID)</f>
        <v>0.81175685933216002</v>
      </c>
      <c r="F35" s="9">
        <f>[2]!motor_S_d(B35,F,U,Unom,Inom,Fnom,ID)</f>
        <v>5.5840327371154852E-2</v>
      </c>
      <c r="G35" s="9">
        <f>[2]!motor_M_Nm(B35,F,U,Unom,Inom,Fnom,ID)</f>
        <v>115.12578019798387</v>
      </c>
    </row>
    <row r="36" spans="2:7" x14ac:dyDescent="0.25">
      <c r="B36" s="8">
        <f t="shared" si="0"/>
        <v>36.127422431778598</v>
      </c>
      <c r="C36" s="9">
        <f>[2]!motor_I_A(B36,F,U,Unom,Inom,Fnom,ID)</f>
        <v>36.595895192252669</v>
      </c>
      <c r="D36" s="9">
        <f>[2]!motor_CosPhi_d(B36,F,U,Unom,Inom,Fnom,ID)</f>
        <v>0.84547680362122635</v>
      </c>
      <c r="E36" s="9">
        <f>[2]!motor_Eff_d(B36,F,U,Unom,Inom,Fnom,ID)</f>
        <v>0.80694715719583998</v>
      </c>
      <c r="F36" s="9">
        <f>[2]!motor_S_d(B36,F,U,Unom,Inom,Fnom,ID)</f>
        <v>6.0271203663509798E-2</v>
      </c>
      <c r="G36" s="9">
        <f>[2]!motor_M_Nm(B36,F,U,Unom,Inom,Fnom,ID)</f>
        <v>122.06921207209315</v>
      </c>
    </row>
    <row r="37" spans="2:7" x14ac:dyDescent="0.25">
      <c r="B37" s="8">
        <f t="shared" si="0"/>
        <v>38.134501455766298</v>
      </c>
      <c r="C37" s="9">
        <f>[2]!motor_I_A(B37,F,U,Unom,Inom,Fnom,ID)</f>
        <v>38.472343790997598</v>
      </c>
      <c r="D37" s="9">
        <f>[2]!motor_CosPhi_d(B37,F,U,Unom,Inom,Fnom,ID)</f>
        <v>0.85093366680939242</v>
      </c>
      <c r="E37" s="9">
        <f>[2]!motor_Eff_d(B37,F,U,Unom,Inom,Fnom,ID)</f>
        <v>0.80044476334111991</v>
      </c>
      <c r="F37" s="9">
        <f>[2]!motor_S_d(B37,F,U,Unom,Inom,Fnom,ID)</f>
        <v>6.4826396003656583E-2</v>
      </c>
      <c r="G37" s="9">
        <f>[2]!motor_M_Nm(B37,F,U,Unom,Inom,Fnom,ID)</f>
        <v>128.73984678935253</v>
      </c>
    </row>
    <row r="38" spans="2:7" x14ac:dyDescent="0.25">
      <c r="B38" s="8">
        <f t="shared" si="0"/>
        <v>40.141580479753998</v>
      </c>
      <c r="C38" s="9">
        <f>[2]!motor_I_A(B38,F,U,Unom,Inom,Fnom,ID)</f>
        <v>40.336416221097764</v>
      </c>
      <c r="D38" s="9">
        <f>[2]!motor_CosPhi_d(B38,F,U,Unom,Inom,Fnom,ID)</f>
        <v>0.8558507985160001</v>
      </c>
      <c r="E38" s="9">
        <f>[2]!motor_Eff_d(B38,F,U,Unom,Inom,Fnom,ID)</f>
        <v>0.79218619579999983</v>
      </c>
      <c r="F38" s="9">
        <f>[2]!motor_S_d(B38,F,U,Unom,Inom,Fnom,ID)</f>
        <v>6.9524363575555581E-2</v>
      </c>
      <c r="G38" s="9">
        <f>[2]!motor_M_Nm(B38,F,U,Unom,Inom,Fnom,ID)</f>
        <v>135.03524690714451</v>
      </c>
    </row>
    <row r="42" spans="2:7" x14ac:dyDescent="0.25">
      <c r="B42" s="3" t="s">
        <v>22</v>
      </c>
    </row>
    <row r="44" spans="2:7" x14ac:dyDescent="0.25">
      <c r="B44" s="7" t="s">
        <v>9</v>
      </c>
      <c r="C44" s="7" t="s">
        <v>14</v>
      </c>
      <c r="D44" s="7" t="s">
        <v>8</v>
      </c>
      <c r="E44" s="7" t="s">
        <v>20</v>
      </c>
      <c r="F44" s="7" t="s">
        <v>21</v>
      </c>
    </row>
    <row r="45" spans="2:7" x14ac:dyDescent="0.25">
      <c r="B45" s="11">
        <v>0</v>
      </c>
      <c r="C45" s="9">
        <f>[2]!motor_M_slip_Nm(B45,F,U,Unom,Inom,Fnom,0)</f>
        <v>0.34985999907695309</v>
      </c>
      <c r="D45" s="9">
        <f>[2]!motor_I_slip_A(B45,F,U,Unom,Inom,Fnom,0)</f>
        <v>11.354164126856894</v>
      </c>
      <c r="E45" s="9">
        <f>[2]!motor_Eff_slip(B45,F,U,Unom,Inom,Fnom,0)</f>
        <v>2.6777822282330017E-2</v>
      </c>
      <c r="F45" s="9">
        <f>[2]!motor_CosPhi_slip(B45,F,U,Unom,Inom,Fnom,0)</f>
        <v>0.25045768344878028</v>
      </c>
    </row>
    <row r="46" spans="2:7" x14ac:dyDescent="0.25">
      <c r="B46" s="11">
        <v>5.0000000000000001E-3</v>
      </c>
      <c r="C46" s="9">
        <f>[2]!motor_M_slip_Nm(B46,F,U,Unom,Inom,Fnom,0)</f>
        <v>14.448423684442965</v>
      </c>
      <c r="D46" s="9">
        <f>[2]!motor_I_slip_A(B46,F,U,Unom,Inom,Fnom,0)</f>
        <v>12.658243058642951</v>
      </c>
      <c r="E46" s="9">
        <f>[2]!motor_Eff_slip(B46,F,U,Unom,Inom,Fnom,0)</f>
        <v>0.52684819904549673</v>
      </c>
      <c r="F46" s="9">
        <f>[2]!motor_CosPhi_slip(B46,F,U,Unom,Inom,Fnom,0)</f>
        <v>0.47155464737112168</v>
      </c>
    </row>
    <row r="47" spans="2:7" x14ac:dyDescent="0.25">
      <c r="B47" s="11">
        <v>0.01</v>
      </c>
      <c r="C47" s="9">
        <f>[2]!motor_M_slip_Nm(B47,F,U,Unom,Inom,Fnom,0)</f>
        <v>33.469311375598011</v>
      </c>
      <c r="D47" s="9">
        <f>[2]!motor_I_slip_A(B47,F,U,Unom,Inom,Fnom,0)</f>
        <v>15.580673940592819</v>
      </c>
      <c r="E47" s="9">
        <f>[2]!motor_Eff_slip(B47,F,U,Unom,Inom,Fnom,0)</f>
        <v>0.70806633232072069</v>
      </c>
      <c r="F47" s="9">
        <f>[2]!motor_CosPhi_slip(B47,F,U,Unom,Inom,Fnom,0)</f>
        <v>0.66032400326919938</v>
      </c>
    </row>
    <row r="48" spans="2:7" x14ac:dyDescent="0.25">
      <c r="B48" s="11">
        <v>1.4999999999999999E-2</v>
      </c>
      <c r="C48" s="9">
        <f>[2]!motor_M_slip_Nm(B48,F,U,Unom,Inom,Fnom,0)</f>
        <v>51.099140989339361</v>
      </c>
      <c r="D48" s="9">
        <f>[2]!motor_I_slip_A(B48,F,U,Unom,Inom,Fnom,0)</f>
        <v>19.108904169085008</v>
      </c>
      <c r="E48" s="9">
        <f>[2]!motor_Eff_slip(B48,F,U,Unom,Inom,Fnom,0)</f>
        <v>0.77189370310834171</v>
      </c>
      <c r="F48" s="9">
        <f>[2]!motor_CosPhi_slip(B48,F,U,Unom,Inom,Fnom,0)</f>
        <v>0.75403379383120051</v>
      </c>
    </row>
    <row r="49" spans="2:6" x14ac:dyDescent="0.25">
      <c r="B49" s="11">
        <v>0.02</v>
      </c>
      <c r="C49" s="9">
        <f>[2]!motor_M_slip_Nm(B49,F,U,Unom,Inom,Fnom,0)</f>
        <v>67.292847729864064</v>
      </c>
      <c r="D49" s="9">
        <f>[2]!motor_I_slip_A(B49,F,U,Unom,Inom,Fnom,0)</f>
        <v>22.850398520048074</v>
      </c>
      <c r="E49" s="9">
        <f>[2]!motor_Eff_slip(B49,F,U,Unom,Inom,Fnom,0)</f>
        <v>0.80004729481654069</v>
      </c>
      <c r="F49" s="9">
        <f>[2]!motor_CosPhi_slip(B49,F,U,Unom,Inom,Fnom,0)</f>
        <v>0.80117974088426347</v>
      </c>
    </row>
    <row r="50" spans="2:6" x14ac:dyDescent="0.25">
      <c r="B50" s="11">
        <v>2.5000000000000001E-2</v>
      </c>
      <c r="C50" s="9">
        <f>[2]!motor_M_slip_Nm(B50,F,U,Unom,Inom,Fnom,0)</f>
        <v>82.040306483768134</v>
      </c>
      <c r="D50" s="9">
        <f>[2]!motor_I_slip_A(B50,F,U,Unom,Inom,Fnom,0)</f>
        <v>26.617210148186317</v>
      </c>
      <c r="E50" s="9">
        <f>[2]!motor_Eff_slip(B50,F,U,Unom,Inom,Fnom,0)</f>
        <v>0.81283464964630447</v>
      </c>
      <c r="F50" s="9">
        <f>[2]!motor_CosPhi_slip(B50,F,U,Unom,Inom,Fnom,0)</f>
        <v>0.82534024685309237</v>
      </c>
    </row>
    <row r="51" spans="2:6" x14ac:dyDescent="0.25">
      <c r="B51" s="11">
        <v>0.03</v>
      </c>
      <c r="C51" s="9">
        <f>[2]!motor_M_slip_Nm(B51,F,U,Unom,Inom,Fnom,0)</f>
        <v>95.360720493781457</v>
      </c>
      <c r="D51" s="9">
        <f>[2]!motor_I_slip_A(B51,F,U,Unom,Inom,Fnom,0)</f>
        <v>30.316409395893078</v>
      </c>
      <c r="E51" s="9">
        <f>[2]!motor_Eff_slip(B51,F,U,Unom,Inom,Fnom,0)</f>
        <v>0.81770882024484715</v>
      </c>
      <c r="F51" s="9">
        <f>[2]!motor_CosPhi_slip(B51,F,U,Unom,Inom,Fnom,0)</f>
        <v>0.83726621978521731</v>
      </c>
    </row>
    <row r="52" spans="2:6" x14ac:dyDescent="0.25">
      <c r="B52" s="11">
        <v>3.5000000000000003E-2</v>
      </c>
      <c r="C52" s="9">
        <f>[2]!motor_M_slip_Nm(B52,F,U,Unom,Inom,Fnom,0)</f>
        <v>107.29680347575611</v>
      </c>
      <c r="D52" s="9">
        <f>[2]!motor_I_slip_A(B52,F,U,Unom,Inom,Fnom,0)</f>
        <v>33.899878942604325</v>
      </c>
      <c r="E52" s="9">
        <f>[2]!motor_Eff_slip(B52,F,U,Unom,Inom,Fnom,0)</f>
        <v>0.81804474736978683</v>
      </c>
      <c r="F52" s="9">
        <f>[2]!motor_CosPhi_slip(B52,F,U,Unom,Inom,Fnom,0)</f>
        <v>0.842135678886484</v>
      </c>
    </row>
    <row r="53" spans="2:6" x14ac:dyDescent="0.25">
      <c r="B53" s="11">
        <v>0.04</v>
      </c>
      <c r="C53" s="9">
        <f>[2]!motor_M_slip_Nm(B53,F,U,Unom,Inom,Fnom,0)</f>
        <v>117.90916456471876</v>
      </c>
      <c r="D53" s="9">
        <f>[2]!motor_I_slip_A(B53,F,U,Unom,Inom,Fnom,0)</f>
        <v>37.342353809009268</v>
      </c>
      <c r="E53" s="9">
        <f>[2]!motor_Eff_slip(B53,F,U,Unom,Inom,Fnom,0)</f>
        <v>0.81558936606877597</v>
      </c>
      <c r="F53" s="9">
        <f>[2]!motor_CosPhi_slip(B53,F,U,Unom,Inom,Fnom,0)</f>
        <v>0.84264531301300061</v>
      </c>
    </row>
    <row r="54" spans="2:6" x14ac:dyDescent="0.25">
      <c r="B54" s="11">
        <v>4.4999999999999998E-2</v>
      </c>
      <c r="C54" s="9">
        <f>[2]!motor_M_slip_Nm(B54,F,U,Unom,Inom,Fnom,0)</f>
        <v>127.27117804595468</v>
      </c>
      <c r="D54" s="9">
        <f>[2]!motor_I_slip_A(B54,F,U,Unom,Inom,Fnom,0)</f>
        <v>40.631218864996519</v>
      </c>
      <c r="E54" s="9">
        <f>[2]!motor_Eff_slip(B54,F,U,Unom,Inom,Fnom,0)</f>
        <v>0.81133500178274331</v>
      </c>
      <c r="F54" s="9">
        <f>[2]!motor_CosPhi_slip(B54,F,U,Unom,Inom,Fnom,0)</f>
        <v>0.84031185888949367</v>
      </c>
    </row>
    <row r="55" spans="2:6" x14ac:dyDescent="0.25">
      <c r="B55" s="11">
        <v>0.05</v>
      </c>
      <c r="C55" s="9">
        <f>[2]!motor_M_slip_Nm(B55,F,U,Unom,Inom,Fnom,0)</f>
        <v>135.4645038939818</v>
      </c>
      <c r="D55" s="9">
        <f>[2]!motor_I_slip_A(B55,F,U,Unom,Inom,Fnom,0)</f>
        <v>43.761355939368634</v>
      </c>
      <c r="E55" s="9">
        <f>[2]!motor_Eff_slip(B55,F,U,Unom,Inom,Fnom,0)</f>
        <v>0.80588513975507914</v>
      </c>
      <c r="F55" s="9">
        <f>[2]!motor_CosPhi_slip(B55,F,U,Unom,Inom,Fnom,0)</f>
        <v>0.83604967911963868</v>
      </c>
    </row>
    <row r="56" spans="2:6" x14ac:dyDescent="0.25">
      <c r="B56" s="11">
        <v>5.5E-2</v>
      </c>
      <c r="C56" s="9">
        <f>[2]!motor_M_slip_Nm(B56,F,U,Unom,Inom,Fnom,0)</f>
        <v>142.57533025220971</v>
      </c>
      <c r="D56" s="9">
        <f>[2]!motor_I_slip_A(B56,F,U,Unom,Inom,Fnom,0)</f>
        <v>46.732314208683803</v>
      </c>
      <c r="E56" s="9">
        <f>[2]!motor_Eff_slip(B56,F,U,Unom,Inom,Fnom,0)</f>
        <v>0.79962636803307763</v>
      </c>
      <c r="F56" s="9">
        <f>[2]!motor_CosPhi_slip(B56,F,U,Unom,Inom,Fnom,0)</f>
        <v>0.83044425084784801</v>
      </c>
    </row>
    <row r="57" spans="2:6" x14ac:dyDescent="0.25">
      <c r="B57" s="11">
        <v>0.06</v>
      </c>
      <c r="C57" s="9">
        <f>[2]!motor_M_slip_Nm(B57,F,U,Unom,Inom,Fnom,0)</f>
        <v>148.69133834897011</v>
      </c>
      <c r="D57" s="9">
        <f>[2]!motor_I_slip_A(B57,F,U,Unom,Inom,Fnom,0)</f>
        <v>49.546634523792854</v>
      </c>
      <c r="E57" s="9">
        <f>[2]!motor_Eff_slip(B57,F,U,Unom,Inom,Fnom,0)</f>
        <v>0.79281659046305542</v>
      </c>
      <c r="F57" s="9">
        <f>[2]!motor_CosPhi_slip(B57,F,U,Unom,Inom,Fnom,0)</f>
        <v>0.8238900767527636</v>
      </c>
    </row>
    <row r="58" spans="2:6" x14ac:dyDescent="0.25">
      <c r="B58" s="11">
        <v>6.5000000000000002E-2</v>
      </c>
      <c r="C58" s="9">
        <f>[2]!motor_M_slip_Nm(B58,F,U,Unom,Inom,Fnom,0)</f>
        <v>153.89934284417734</v>
      </c>
      <c r="D58" s="9">
        <f>[2]!motor_I_slip_A(B58,F,U,Unom,Inom,Fnom,0)</f>
        <v>52.208792211885886</v>
      </c>
      <c r="E58" s="9">
        <f>[2]!motor_Eff_slip(B58,F,U,Unom,Inom,Fnom,0)</f>
        <v>0.78563350078966643</v>
      </c>
      <c r="F58" s="9">
        <f>[2]!motor_CosPhi_slip(B58,F,U,Unom,Inom,Fnom,0)</f>
        <v>0.81666438460969437</v>
      </c>
    </row>
    <row r="59" spans="2:6" x14ac:dyDescent="0.25">
      <c r="B59" s="11">
        <v>7.0000000000000007E-2</v>
      </c>
      <c r="C59" s="9">
        <f>[2]!motor_M_slip_Nm(B59,F,U,Unom,Inom,Fnom,0)</f>
        <v>158.28353270349413</v>
      </c>
      <c r="D59" s="9">
        <f>[2]!motor_I_slip_A(B59,F,U,Unom,Inom,Fnom,0)</f>
        <v>54.724496287701392</v>
      </c>
      <c r="E59" s="9">
        <f>[2]!motor_Eff_slip(B59,F,U,Unom,Inom,Fnom,0)</f>
        <v>0.77820273931343931</v>
      </c>
      <c r="F59" s="9">
        <f>[2]!motor_CosPhi_slip(B59,F,U,Unom,Inom,Fnom,0)</f>
        <v>0.80896866178506333</v>
      </c>
    </row>
    <row r="60" spans="2:6" x14ac:dyDescent="0.25">
      <c r="B60" s="11">
        <v>7.4999999999999997E-2</v>
      </c>
      <c r="C60" s="9">
        <f>[2]!motor_M_slip_Nm(B60,F,U,Unom,Inom,Fnom,0)</f>
        <v>161.92422494645672</v>
      </c>
      <c r="D60" s="9">
        <f>[2]!motor_I_slip_A(B60,F,U,Unom,Inom,Fnom,0)</f>
        <v>57.100208104966768</v>
      </c>
      <c r="E60" s="9">
        <f>[2]!motor_Eff_slip(B60,F,U,Unom,Inom,Fnom,0)</f>
        <v>0.77061501421513534</v>
      </c>
      <c r="F60" s="9">
        <f>[2]!motor_CosPhi_slip(B60,F,U,Unom,Inom,Fnom,0)</f>
        <v>0.80095323717894329</v>
      </c>
    </row>
    <row r="61" spans="2:6" x14ac:dyDescent="0.25">
      <c r="B61" s="11">
        <v>0.08</v>
      </c>
      <c r="C61" s="9">
        <f>[2]!motor_M_slip_Nm(B61,F,U,Unom,Inom,Fnom,0)</f>
        <v>164.89704161249989</v>
      </c>
      <c r="D61" s="9">
        <f>[2]!motor_I_slip_A(B61,F,U,Unom,Inom,Fnom,0)</f>
        <v>59.342803077305781</v>
      </c>
      <c r="E61" s="9">
        <f>[2]!motor_Eff_slip(B61,F,U,Unom,Inom,Fnom,0)</f>
        <v>0.76293692057202755</v>
      </c>
      <c r="F61" s="9">
        <f>[2]!motor_CosPhi_slip(B61,F,U,Unom,Inom,Fnom,0)</f>
        <v>0.79273250617933233</v>
      </c>
    </row>
    <row r="62" spans="2:6" x14ac:dyDescent="0.25">
      <c r="B62" s="11">
        <v>8.5000000000000006E-2</v>
      </c>
      <c r="C62" s="9">
        <f>[2]!motor_M_slip_Nm(B62,F,U,Unom,Inom,Fnom,0)</f>
        <v>167.27242523202293</v>
      </c>
      <c r="D62" s="9">
        <f>[2]!motor_I_slip_A(B62,F,U,Unom,Inom,Fnom,0)</f>
        <v>61.459330121624632</v>
      </c>
      <c r="E62" s="9">
        <f>[2]!motor_Eff_slip(B62,F,U,Unom,Inom,Fnom,0)</f>
        <v>0.75521800434134034</v>
      </c>
      <c r="F62" s="9">
        <f>[2]!motor_CosPhi_slip(B62,F,U,Unom,Inom,Fnom,0)</f>
        <v>0.78439476714244571</v>
      </c>
    </row>
    <row r="63" spans="2:6" x14ac:dyDescent="0.25">
      <c r="B63" s="11">
        <v>0.09</v>
      </c>
      <c r="C63" s="9">
        <f>[2]!motor_M_slip_Nm(B63,F,U,Unom,Inom,Fnom,0)</f>
        <v>169.1154169848889</v>
      </c>
      <c r="D63" s="9">
        <f>[2]!motor_I_slip_A(B63,F,U,Unom,Inom,Fnom,0)</f>
        <v>63.456840258488249</v>
      </c>
      <c r="E63" s="9">
        <f>[2]!motor_Eff_slip(B63,F,U,Unom,Inom,Fnom,0)</f>
        <v>0.74749550640661544</v>
      </c>
      <c r="F63" s="9">
        <f>[2]!motor_CosPhi_slip(B63,F,U,Unom,Inom,Fnom,0)</f>
        <v>0.77600882943078819</v>
      </c>
    </row>
    <row r="64" spans="2:6" x14ac:dyDescent="0.25">
      <c r="B64" s="11">
        <v>9.5000000000000001E-2</v>
      </c>
      <c r="C64" s="9">
        <f>[2]!motor_M_slip_Nm(B64,F,U,Unom,Inom,Fnom,0)</f>
        <v>170.48563239593003</v>
      </c>
      <c r="D64" s="9">
        <f>[2]!motor_I_slip_A(B64,F,U,Unom,Inom,Fnom,0)</f>
        <v>65.342265401046603</v>
      </c>
      <c r="E64" s="9">
        <f>[2]!motor_Eff_slip(B64,F,U,Unom,Inom,Fnom,0)</f>
        <v>0.73979762760377143</v>
      </c>
      <c r="F64" s="9">
        <f>[2]!motor_CosPhi_slip(B64,F,U,Unom,Inom,Fnom,0)</f>
        <v>0.76762861337656019</v>
      </c>
    </row>
    <row r="65" spans="2:6" x14ac:dyDescent="0.25">
      <c r="B65" s="11">
        <v>0.1</v>
      </c>
      <c r="C65" s="9">
        <f>[2]!motor_M_slip_Nm(B65,F,U,Unom,Inom,Fnom,0)</f>
        <v>171.43738038508653</v>
      </c>
      <c r="D65" s="9">
        <f>[2]!motor_I_slip_A(B65,F,U,Unom,Inom,Fnom,0)</f>
        <v>67.122334167734621</v>
      </c>
      <c r="E65" s="9">
        <f>[2]!motor_Eff_slip(B65,F,U,Unom,Inom,Fnom,0)</f>
        <v>0.73214582459047806</v>
      </c>
      <c r="F65" s="9">
        <f>[2]!motor_CosPhi_slip(B65,F,U,Unom,Inom,Fnom,0)</f>
        <v>0.75929645590345696</v>
      </c>
    </row>
    <row r="66" spans="2:6" x14ac:dyDescent="0.25">
      <c r="B66" s="11">
        <v>0.11</v>
      </c>
      <c r="C66" s="9">
        <f>[2]!motor_M_slip_Nm(B66,F,U,Unom,Inom,Fnom,0)</f>
        <v>172.2775532214425</v>
      </c>
      <c r="D66" s="9">
        <f>[2]!motor_I_slip_A(B66,F,U,Unom,Inom,Fnom,0)</f>
        <v>70.39198142334341</v>
      </c>
      <c r="E66" s="9">
        <f>[2]!motor_Eff_slip(B66,F,U,Unom,Inom,Fnom,0)</f>
        <v>0.71704197692839844</v>
      </c>
      <c r="F66" s="9">
        <f>[2]!motor_CosPhi_slip(B66,F,U,Unom,Inom,Fnom,0)</f>
        <v>0.7429018084556287</v>
      </c>
    </row>
    <row r="67" spans="2:6" x14ac:dyDescent="0.25">
      <c r="B67" s="11">
        <v>0.12</v>
      </c>
      <c r="C67" s="9">
        <f>[2]!motor_M_slip_Nm(B67,F,U,Unom,Inom,Fnom,0)</f>
        <v>171.97399890335438</v>
      </c>
      <c r="D67" s="9">
        <f>[2]!motor_I_slip_A(B67,F,U,Unom,Inom,Fnom,0)</f>
        <v>73.313867526746222</v>
      </c>
      <c r="E67" s="9">
        <f>[2]!motor_Eff_slip(B67,F,U,Unom,Inom,Fnom,0)</f>
        <v>0.70227312586798762</v>
      </c>
      <c r="F67" s="9">
        <f>[2]!motor_CosPhi_slip(B67,F,U,Unom,Inom,Fnom,0)</f>
        <v>0.72701120009437126</v>
      </c>
    </row>
    <row r="68" spans="2:6" x14ac:dyDescent="0.25">
      <c r="B68" s="11">
        <v>0.13</v>
      </c>
      <c r="C68" s="9">
        <f>[2]!motor_M_slip_Nm(B68,F,U,Unom,Inom,Fnom,0)</f>
        <v>170.79853869207599</v>
      </c>
      <c r="D68" s="9">
        <f>[2]!motor_I_slip_A(B68,F,U,Unom,Inom,Fnom,0)</f>
        <v>75.930930706812362</v>
      </c>
      <c r="E68" s="9">
        <f>[2]!motor_Eff_slip(B68,F,U,Unom,Inom,Fnom,0)</f>
        <v>0.68788956433912929</v>
      </c>
      <c r="F68" s="9">
        <f>[2]!motor_CosPhi_slip(B68,F,U,Unom,Inom,Fnom,0)</f>
        <v>0.71173315598790088</v>
      </c>
    </row>
    <row r="69" spans="2:6" x14ac:dyDescent="0.25">
      <c r="B69" s="11">
        <v>0.14000000000000001</v>
      </c>
      <c r="C69" s="9">
        <f>[2]!motor_M_slip_Nm(B69,F,U,Unom,Inom,Fnom,0)</f>
        <v>168.96751405381158</v>
      </c>
      <c r="D69" s="9">
        <f>[2]!motor_I_slip_A(B69,F,U,Unom,Inom,Fnom,0)</f>
        <v>78.280994946846732</v>
      </c>
      <c r="E69" s="9">
        <f>[2]!motor_Eff_slip(B69,F,U,Unom,Inom,Fnom,0)</f>
        <v>0.67391757795322416</v>
      </c>
      <c r="F69" s="9">
        <f>[2]!motor_CosPhi_slip(B69,F,U,Unom,Inom,Fnom,0)</f>
        <v>0.69712488316222199</v>
      </c>
    </row>
    <row r="70" spans="2:6" x14ac:dyDescent="0.25">
      <c r="B70" s="11">
        <v>0.15</v>
      </c>
      <c r="C70" s="9">
        <f>[2]!motor_M_slip_Nm(B70,F,U,Unom,Inom,Fnom,0)</f>
        <v>166.65179935515502</v>
      </c>
      <c r="D70" s="9">
        <f>[2]!motor_I_slip_A(B70,F,U,Unom,Inom,Fnom,0)</f>
        <v>80.397095298801602</v>
      </c>
      <c r="E70" s="9">
        <f>[2]!motor_Eff_slip(B70,F,U,Unom,Inom,Fnom,0)</f>
        <v>0.66036829562574306</v>
      </c>
      <c r="F70" s="9">
        <f>[2]!motor_CosPhi_slip(B70,F,U,Unom,Inom,Fnom,0)</f>
        <v>0.68320954590435401</v>
      </c>
    </row>
    <row r="71" spans="2:6" x14ac:dyDescent="0.25">
      <c r="B71" s="11">
        <v>0.16</v>
      </c>
      <c r="C71" s="9">
        <f>[2]!motor_M_slip_Nm(B71,F,U,Unom,Inom,Fnom,0)</f>
        <v>163.98555490020314</v>
      </c>
      <c r="D71" s="9">
        <f>[2]!motor_I_slip_A(B71,F,U,Unom,Inom,Fnom,0)</f>
        <v>82.307934401329533</v>
      </c>
      <c r="E71" s="9">
        <f>[2]!motor_Eff_slip(B71,F,U,Unom,Inom,Fnom,0)</f>
        <v>0.64724314942688643</v>
      </c>
      <c r="F71" s="9">
        <f>[2]!motor_CosPhi_slip(B71,F,U,Unom,Inom,Fnom,0)</f>
        <v>0.66998783907073789</v>
      </c>
    </row>
    <row r="72" spans="2:6" x14ac:dyDescent="0.25">
      <c r="B72" s="11">
        <v>0.17</v>
      </c>
      <c r="C72" s="9">
        <f>[2]!motor_M_slip_Nm(B72,F,U,Unom,Inom,Fnom,0)</f>
        <v>161.07359466188197</v>
      </c>
      <c r="D72" s="9">
        <f>[2]!motor_I_slip_A(B72,F,U,Unom,Inom,Fnom,0)</f>
        <v>84.038378446784435</v>
      </c>
      <c r="E72" s="9">
        <f>[2]!motor_Eff_slip(B72,F,U,Unom,Inom,Fnom,0)</f>
        <v>0.63453734025740016</v>
      </c>
      <c r="F72" s="9">
        <f>[2]!motor_CosPhi_slip(B72,F,U,Unom,Inom,Fnom,0)</f>
        <v>0.65744585932670796</v>
      </c>
    </row>
    <row r="73" spans="2:6" x14ac:dyDescent="0.25">
      <c r="B73" s="11">
        <v>0.18</v>
      </c>
      <c r="C73" s="9">
        <f>[2]!motor_M_slip_Nm(B73,F,U,Unom,Inom,Fnom,0)</f>
        <v>157.99743871392505</v>
      </c>
      <c r="D73" s="9">
        <f>[2]!motor_I_slip_A(B73,F,U,Unom,Inom,Fnom,0)</f>
        <v>85.609942541244166</v>
      </c>
      <c r="E73" s="9">
        <f>[2]!motor_Eff_slip(B73,F,U,Unom,Inom,Fnom,0)</f>
        <v>0.62224208879865217</v>
      </c>
      <c r="F73" s="9">
        <f>[2]!motor_CosPhi_slip(B73,F,U,Unom,Inom,Fnom,0)</f>
        <v>0.64556049930661485</v>
      </c>
    </row>
    <row r="74" spans="2:6" x14ac:dyDescent="0.25">
      <c r="B74" s="11">
        <v>0.19</v>
      </c>
      <c r="C74" s="9">
        <f>[2]!motor_M_slip_Nm(B74,F,U,Unom,Inom,Fnom,0)</f>
        <v>154.82020557563558</v>
      </c>
      <c r="D74" s="9">
        <f>[2]!motor_I_slip_A(B74,F,U,Unom,Inom,Fnom,0)</f>
        <v>87.041240244931757</v>
      </c>
      <c r="E74" s="9">
        <f>[2]!motor_Eff_slip(B74,F,U,Unom,Inom,Fnom,0)</f>
        <v>0.61034612421854972</v>
      </c>
      <c r="F74" s="9">
        <f>[2]!motor_CosPhi_slip(B74,F,U,Unom,Inom,Fnom,0)</f>
        <v>0.63430315191371311</v>
      </c>
    </row>
    <row r="75" spans="2:6" x14ac:dyDescent="0.25">
      <c r="B75" s="11">
        <v>0.2</v>
      </c>
      <c r="C75" s="9">
        <f>[2]!motor_M_slip_Nm(B75,F,U,Unom,Inom,Fnom,0)</f>
        <v>151.5905243446586</v>
      </c>
      <c r="D75" s="9">
        <f>[2]!motor_I_slip_A(B75,F,U,Unom,Inom,Fnom,0)</f>
        <v>88.348386583392369</v>
      </c>
      <c r="E75" s="9">
        <f>[2]!motor_Eff_slip(B75,F,U,Unom,Inom,Fnom,0)</f>
        <v>0.59883668234682952</v>
      </c>
      <c r="F75" s="9">
        <f>[2]!motor_CosPhi_slip(B75,F,U,Unom,Inom,Fnom,0)</f>
        <v>0.6236422476143606</v>
      </c>
    </row>
    <row r="76" spans="2:6" x14ac:dyDescent="0.25">
      <c r="B76" s="11">
        <v>0.3</v>
      </c>
      <c r="C76" s="9">
        <f>[2]!motor_M_slip_Nm(B76,F,U,Unom,Inom,Fnom,0)</f>
        <v>121.39425877897952</v>
      </c>
      <c r="D76" s="9">
        <f>[2]!motor_I_slip_A(B76,F,U,Unom,Inom,Fnom,0)</f>
        <v>96.932414318470379</v>
      </c>
      <c r="E76" s="9">
        <f>[2]!motor_Eff_slip(B76,F,U,Unom,Inom,Fnom,0)</f>
        <v>0.50201047425271972</v>
      </c>
      <c r="F76" s="9">
        <f>[2]!motor_CosPhi_slip(B76,F,U,Unom,Inom,Fnom,0)</f>
        <v>0.54298374744525379</v>
      </c>
    </row>
    <row r="77" spans="2:6" x14ac:dyDescent="0.25">
      <c r="B77" s="11">
        <v>0.4</v>
      </c>
      <c r="C77" s="9">
        <f>[2]!motor_M_slip_Nm(B77,F,U,Unom,Inom,Fnom,0)</f>
        <v>98.693404211183037</v>
      </c>
      <c r="D77" s="9">
        <f>[2]!motor_I_slip_A(B77,F,U,Unom,Inom,Fnom,0)</f>
        <v>101.28739291498862</v>
      </c>
      <c r="E77" s="9">
        <f>[2]!motor_Eff_slip(B77,F,U,Unom,Inom,Fnom,0)</f>
        <v>0.43021384795266587</v>
      </c>
      <c r="F77" s="9">
        <f>[2]!motor_CosPhi_slip(B77,F,U,Unom,Inom,Fnom,0)</f>
        <v>0.49296812876560941</v>
      </c>
    </row>
    <row r="78" spans="2:6" x14ac:dyDescent="0.25">
      <c r="B78" s="11">
        <v>0.5</v>
      </c>
      <c r="C78" s="9">
        <f>[2]!motor_M_slip_Nm(B78,F,U,Unom,Inom,Fnom,0)</f>
        <v>82.242410244955451</v>
      </c>
      <c r="D78" s="9">
        <f>[2]!motor_I_slip_A(B78,F,U,Unom,Inom,Fnom,0)</f>
        <v>103.85439788171455</v>
      </c>
      <c r="E78" s="9">
        <f>[2]!motor_Eff_slip(B78,F,U,Unom,Inom,Fnom,0)</f>
        <v>0.37510554541135332</v>
      </c>
      <c r="F78" s="9">
        <f>[2]!motor_CosPhi_slip(B78,F,U,Unom,Inom,Fnom,0)</f>
        <v>0.45950256934074796</v>
      </c>
    </row>
    <row r="79" spans="2:6" x14ac:dyDescent="0.25">
      <c r="B79" s="11">
        <v>0.6</v>
      </c>
      <c r="C79" s="9">
        <f>[2]!motor_M_slip_Nm(B79,F,U,Unom,Inom,Fnom,0)</f>
        <v>70.033857316114492</v>
      </c>
      <c r="D79" s="9">
        <f>[2]!motor_I_slip_A(B79,F,U,Unom,Inom,Fnom,0)</f>
        <v>105.52630723397222</v>
      </c>
      <c r="E79" s="9">
        <f>[2]!motor_Eff_slip(B79,F,U,Unom,Inom,Fnom,0)</f>
        <v>0.33153937066369921</v>
      </c>
      <c r="F79" s="9">
        <f>[2]!motor_CosPhi_slip(B79,F,U,Unom,Inom,Fnom,0)</f>
        <v>0.43569511319147636</v>
      </c>
    </row>
    <row r="80" spans="2:6" x14ac:dyDescent="0.25">
      <c r="B80" s="11">
        <v>0.7</v>
      </c>
      <c r="C80" s="9">
        <f>[2]!motor_M_slip_Nm(B80,F,U,Unom,Inom,Fnom,0)</f>
        <v>60.695549543055684</v>
      </c>
      <c r="D80" s="9">
        <f>[2]!motor_I_slip_A(B80,F,U,Unom,Inom,Fnom,0)</f>
        <v>106.69394848523537</v>
      </c>
      <c r="E80" s="9">
        <f>[2]!motor_Eff_slip(B80,F,U,Unom,Inom,Fnom,0)</f>
        <v>0.29625607905792939</v>
      </c>
      <c r="F80" s="9">
        <f>[2]!motor_CosPhi_slip(B80,F,U,Unom,Inom,Fnom,0)</f>
        <v>0.41794610383771225</v>
      </c>
    </row>
    <row r="81" spans="1:6" x14ac:dyDescent="0.25">
      <c r="B81" s="11">
        <v>0.8</v>
      </c>
      <c r="C81" s="9">
        <f>[2]!motor_M_slip_Nm(B81,F,U,Unom,Inom,Fnom,0)</f>
        <v>53.353159750456562</v>
      </c>
      <c r="D81" s="9">
        <f>[2]!motor_I_slip_A(B81,F,U,Unom,Inom,Fnom,0)</f>
        <v>107.55215596677904</v>
      </c>
      <c r="E81" s="9">
        <f>[2]!motor_Eff_slip(B81,F,U,Unom,Inom,Fnom,0)</f>
        <v>0.26710820429027687</v>
      </c>
      <c r="F81" s="9">
        <f>[2]!motor_CosPhi_slip(B81,F,U,Unom,Inom,Fnom,0)</f>
        <v>0.4042260408594463</v>
      </c>
    </row>
    <row r="82" spans="1:6" x14ac:dyDescent="0.25">
      <c r="B82" s="11">
        <v>0.9</v>
      </c>
      <c r="C82" s="9">
        <f>[2]!motor_M_slip_Nm(B82,F,U,Unom,Inom,Fnom,0)</f>
        <v>47.442508108093918</v>
      </c>
      <c r="D82" s="9">
        <f>[2]!motor_I_slip_A(B82,F,U,Unom,Inom,Fnom,0)</f>
        <v>108.20789723832284</v>
      </c>
      <c r="E82" s="9">
        <f>[2]!motor_Eff_slip(B82,F,U,Unom,Inom,Fnom,0)</f>
        <v>0.24262793328636234</v>
      </c>
      <c r="F82" s="9">
        <f>[2]!motor_CosPhi_slip(B82,F,U,Unom,Inom,Fnom,0)</f>
        <v>0.39331306714419811</v>
      </c>
    </row>
    <row r="83" spans="1:6" x14ac:dyDescent="0.25">
      <c r="B83" s="11">
        <v>1</v>
      </c>
      <c r="C83" s="9">
        <f>[2]!motor_M_slip_Nm(B83,F,U,Unom,Inom,Fnom,0)</f>
        <v>42.588868474732728</v>
      </c>
      <c r="D83" s="9">
        <f>[2]!motor_I_slip_A(B83,F,U,Unom,Inom,Fnom,0)</f>
        <v>108.72440135783683</v>
      </c>
      <c r="E83" s="9">
        <f>[2]!motor_Eff_slip(B83,F,U,Unom,Inom,Fnom,0)</f>
        <v>0.22177952311141455</v>
      </c>
      <c r="F83" s="9">
        <f>[2]!motor_CosPhi_slip(B83,F,U,Unom,Inom,Fnom,0)</f>
        <v>0.38443075331109738</v>
      </c>
    </row>
    <row r="87" spans="1:6" x14ac:dyDescent="0.25">
      <c r="B87" s="3" t="s">
        <v>23</v>
      </c>
    </row>
    <row r="88" spans="1:6" x14ac:dyDescent="0.25">
      <c r="A88" s="7"/>
      <c r="B88" s="7"/>
      <c r="C88" s="7" t="str">
        <f>"Загрузка "&amp;C89</f>
        <v>Загрузка 0.6</v>
      </c>
      <c r="D88" s="7" t="str">
        <f t="shared" ref="D88:E88" si="1">"Загрузка "&amp;D89</f>
        <v>Загрузка 0.8</v>
      </c>
      <c r="E88" s="7" t="str">
        <f t="shared" si="1"/>
        <v>Загрузка 1</v>
      </c>
    </row>
    <row r="89" spans="1:6" x14ac:dyDescent="0.25">
      <c r="A89" s="7"/>
      <c r="B89" s="7"/>
      <c r="C89" s="7">
        <v>0.6</v>
      </c>
      <c r="D89" s="7">
        <v>0.8</v>
      </c>
      <c r="E89" s="7">
        <v>1</v>
      </c>
    </row>
    <row r="90" spans="1:6" x14ac:dyDescent="0.25">
      <c r="A90" s="7"/>
      <c r="B90" s="7" t="s">
        <v>12</v>
      </c>
      <c r="C90" s="11">
        <f>C89*Pnom_</f>
        <v>24.084948287852399</v>
      </c>
      <c r="D90" s="11">
        <f>D89*Pnom_</f>
        <v>32.113264383803198</v>
      </c>
      <c r="E90" s="11">
        <f>E89*Pnom_</f>
        <v>40.141580479753998</v>
      </c>
    </row>
    <row r="91" spans="1:6" x14ac:dyDescent="0.25">
      <c r="A91" s="7">
        <v>0.8</v>
      </c>
      <c r="B91" s="7">
        <f t="shared" ref="B91:B99" si="2">Unom*A91</f>
        <v>800</v>
      </c>
      <c r="C91" s="9">
        <f>[2]!motor_Eff_d(C$90,F,$B91,Unom,Inom,Fnom,ID)</f>
        <v>0.79186525033863675</v>
      </c>
      <c r="D91" s="9">
        <f>[2]!motor_Eff_d(D$90,F,$B91,Unom,Inom,Fnom,ID)</f>
        <v>0.78613328968537366</v>
      </c>
      <c r="E91" s="9">
        <f>[2]!motor_Eff_d(E$90,F,$B91,Unom,Inom,Fnom,ID)</f>
        <v>0.76400104670987234</v>
      </c>
    </row>
    <row r="92" spans="1:6" x14ac:dyDescent="0.25">
      <c r="A92" s="7">
        <v>0.85</v>
      </c>
      <c r="B92" s="7">
        <f t="shared" si="2"/>
        <v>850</v>
      </c>
      <c r="C92" s="9">
        <f>[2]!motor_Eff_d(C$90,F,$B92,Unom,Inom,Fnom,ID)</f>
        <v>0.80559955930273786</v>
      </c>
      <c r="D92" s="9">
        <f>[2]!motor_Eff_d(D$90,F,$B92,Unom,Inom,Fnom,ID)</f>
        <v>0.79976818209022016</v>
      </c>
      <c r="E92" s="9">
        <f>[2]!motor_Eff_d(E$90,F,$B92,Unom,Inom,Fnom,ID)</f>
        <v>0.77725207195681023</v>
      </c>
    </row>
    <row r="93" spans="1:6" x14ac:dyDescent="0.25">
      <c r="A93" s="7">
        <v>0.9</v>
      </c>
      <c r="B93" s="7">
        <f t="shared" si="2"/>
        <v>900</v>
      </c>
      <c r="C93" s="9">
        <f>[2]!motor_Eff_d(C$90,F,$B93,Unom,Inom,Fnom,ID)</f>
        <v>0.81504701819177705</v>
      </c>
      <c r="D93" s="9">
        <f>[2]!motor_Eff_d(D$90,F,$B93,Unom,Inom,Fnom,ID)</f>
        <v>0.80914725502268137</v>
      </c>
      <c r="E93" s="9">
        <f>[2]!motor_Eff_d(E$90,F,$B93,Unom,Inom,Fnom,ID)</f>
        <v>0.78636709307547625</v>
      </c>
    </row>
    <row r="94" spans="1:6" x14ac:dyDescent="0.25">
      <c r="A94" s="7">
        <v>0.95</v>
      </c>
      <c r="B94" s="7">
        <f t="shared" si="2"/>
        <v>950</v>
      </c>
      <c r="C94" s="9">
        <f>[2]!motor_Eff_d(C$90,F,$B94,Unom,Inom,Fnom,ID)</f>
        <v>0.82020762700575456</v>
      </c>
      <c r="D94" s="9">
        <f>[2]!motor_Eff_d(D$90,F,$B94,Unom,Inom,Fnom,ID)</f>
        <v>0.81427050848275739</v>
      </c>
      <c r="E94" s="9">
        <f>[2]!motor_Eff_d(E$90,F,$B94,Unom,Inom,Fnom,ID)</f>
        <v>0.79134611006587063</v>
      </c>
    </row>
    <row r="95" spans="1:6" x14ac:dyDescent="0.25">
      <c r="A95" s="7">
        <v>1</v>
      </c>
      <c r="B95" s="7">
        <f t="shared" si="2"/>
        <v>1000</v>
      </c>
      <c r="C95" s="9">
        <f>[2]!motor_Eff_d(C$90,F,$B95,Unom,Inom,Fnom,ID)</f>
        <v>0.82107835186016009</v>
      </c>
      <c r="D95" s="9">
        <f>[2]!motor_Eff_d(D$90,F,$B95,Unom,Inom,Fnom,ID)</f>
        <v>0.81513493054688002</v>
      </c>
      <c r="E95" s="9">
        <f>[2]!motor_Eff_d(E$90,F,$B95,Unom,Inom,Fnom,ID)</f>
        <v>0.79218619579999983</v>
      </c>
    </row>
    <row r="96" spans="1:6" x14ac:dyDescent="0.25">
      <c r="A96" s="7">
        <v>1.05</v>
      </c>
      <c r="B96" s="7">
        <f t="shared" si="2"/>
        <v>1050</v>
      </c>
      <c r="C96" s="9">
        <f>[2]!motor_Eff_d(C$90,F,$B96,Unom,Inom,Fnom,ID)</f>
        <v>0.81766829440852362</v>
      </c>
      <c r="D96" s="9">
        <f>[2]!motor_Eff_d(D$90,F,$B96,Unom,Inom,Fnom,ID)</f>
        <v>0.8117495569857538</v>
      </c>
      <c r="E96" s="9">
        <f>[2]!motor_Eff_d(E$90,F,$B96,Unom,Inom,Fnom,ID)</f>
        <v>0.78889613166184391</v>
      </c>
    </row>
    <row r="97" spans="1:5" x14ac:dyDescent="0.25">
      <c r="A97" s="7">
        <v>1.1000000000000001</v>
      </c>
      <c r="B97" s="7">
        <f t="shared" si="2"/>
        <v>1100</v>
      </c>
      <c r="C97" s="9">
        <f>[2]!motor_Eff_d(C$90,F,$B97,Unom,Inom,Fnom,ID)</f>
        <v>0.80996835299731518</v>
      </c>
      <c r="D97" s="9">
        <f>[2]!motor_Eff_d(D$90,F,$B97,Unom,Inom,Fnom,ID)</f>
        <v>0.80410535202867384</v>
      </c>
      <c r="E97" s="9">
        <f>[2]!motor_Eff_d(E$90,F,$B97,Unom,Inom,Fnom,ID)</f>
        <v>0.7814671362674227</v>
      </c>
    </row>
    <row r="98" spans="1:5" x14ac:dyDescent="0.25">
      <c r="A98" s="7">
        <v>1.1499999999999999</v>
      </c>
      <c r="B98" s="7">
        <f t="shared" si="2"/>
        <v>1150</v>
      </c>
      <c r="C98" s="9">
        <f>[2]!motor_Eff_d(C$90,F,$B98,Unom,Inom,Fnom,ID)</f>
        <v>0.79798156151104527</v>
      </c>
      <c r="D98" s="9">
        <f>[2]!motor_Eff_d(D$90,F,$B98,Unom,Inom,Fnom,ID)</f>
        <v>0.79220532759920903</v>
      </c>
      <c r="E98" s="9">
        <f>[2]!motor_Eff_d(E$90,F,$B98,Unom,Inom,Fnom,ID)</f>
        <v>0.76990213674472996</v>
      </c>
    </row>
    <row r="99" spans="1:5" x14ac:dyDescent="0.25">
      <c r="A99" s="7">
        <v>1.2</v>
      </c>
      <c r="B99" s="7">
        <f t="shared" si="2"/>
        <v>1200</v>
      </c>
      <c r="C99" s="9">
        <f>[2]!motor_Eff_d(C$90,F,$B99,Unom,Inom,Fnom,ID)</f>
        <v>0.781707919949713</v>
      </c>
      <c r="D99" s="9">
        <f>[2]!motor_Eff_d(D$90,F,$B99,Unom,Inom,Fnom,ID)</f>
        <v>0.7760494836973586</v>
      </c>
      <c r="E99" s="9">
        <f>[2]!motor_Eff_d(E$90,F,$B99,Unom,Inom,Fnom,ID)</f>
        <v>0.75420113309376513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8" baseType="lpstr">
      <vt:lpstr>Лист1</vt:lpstr>
      <vt:lpstr>F</vt:lpstr>
      <vt:lpstr>Fnom</vt:lpstr>
      <vt:lpstr>ID</vt:lpstr>
      <vt:lpstr>Inom</vt:lpstr>
      <vt:lpstr>Pnom_</vt:lpstr>
      <vt:lpstr>U</vt:lpstr>
      <vt:lpstr>Unom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Олег Кобзарь</cp:lastModifiedBy>
  <dcterms:created xsi:type="dcterms:W3CDTF">2019-06-11T10:40:46Z</dcterms:created>
  <dcterms:modified xsi:type="dcterms:W3CDTF">2019-07-04T13:29:55Z</dcterms:modified>
</cp:coreProperties>
</file>