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1B949E0A-77BA-4EF2-B16C-2A5362DB9E13}" xr6:coauthVersionLast="43" xr6:coauthVersionMax="43" xr10:uidLastSave="{00000000-0000-0000-0000-000000000000}"/>
  <bookViews>
    <workbookView xWindow="-120" yWindow="-120" windowWidth="38640" windowHeight="2139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'!$C$14</definedName>
    <definedName name="fw_" localSheetId="0">'MF 1 '!$C$19</definedName>
    <definedName name="gamma_gas_" localSheetId="0">'MF 1 '!$C$9</definedName>
    <definedName name="gamma_kill_fluid_">'MF 1 '!$C$16</definedName>
    <definedName name="gamma_oil_" localSheetId="0">'MF 1 '!$C$7</definedName>
    <definedName name="gamma_wat_" localSheetId="0">'MF 1 '!$C$8</definedName>
    <definedName name="hydr_corr_">'MF 1 '!$G$21</definedName>
    <definedName name="id_">'MF 1 '!$C$22</definedName>
    <definedName name="L_">'MF 1 '!$C$21</definedName>
    <definedName name="l0_">'MF 1 '!$C$37</definedName>
    <definedName name="muob_" localSheetId="0">'MF 1 '!$C$15</definedName>
    <definedName name="n_">'MF 1 '!$A$62</definedName>
    <definedName name="p0_">'MF 1 '!$C$24</definedName>
    <definedName name="p1_">'MF 1 '!$C$25</definedName>
    <definedName name="Pb_" localSheetId="0">'MF 1 '!$C$12</definedName>
    <definedName name="Pgas_">'MF 1 '!$C$26</definedName>
    <definedName name="PVT_str_1_">'MF 1 '!$C$30</definedName>
    <definedName name="PVT_str_2_">'MF 1 '!$C$32</definedName>
    <definedName name="PVT_str_gas_">'MF 1 '!$C$31</definedName>
    <definedName name="Q_" localSheetId="0">'MF 1 '!$C$18</definedName>
    <definedName name="Rp_" localSheetId="0">'MF 1 '!$C$11</definedName>
    <definedName name="Rsb_" localSheetId="0">'MF 1 '!$C$10</definedName>
    <definedName name="t0_">'MF 1 '!$C$27</definedName>
    <definedName name="t1_">'MF 1 '!$C$28</definedName>
    <definedName name="theta_">'MF 1 '!$C$23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7" i="118" l="1"/>
  <c r="R62" i="118" l="1"/>
  <c r="Q62" i="118"/>
  <c r="P37" i="118"/>
  <c r="O37" i="118"/>
  <c r="M62" i="118"/>
  <c r="L62" i="118"/>
  <c r="K37" i="118"/>
  <c r="E16" i="118"/>
  <c r="D37" i="118"/>
  <c r="D38" i="118" s="1"/>
  <c r="D39" i="118" s="1"/>
  <c r="D40" i="118" s="1"/>
  <c r="D41" i="118" s="1"/>
  <c r="D42" i="118" s="1"/>
  <c r="D43" i="118" s="1"/>
  <c r="D44" i="118" s="1"/>
  <c r="D45" i="118" s="1"/>
  <c r="D46" i="118" s="1"/>
  <c r="D47" i="118" s="1"/>
  <c r="D48" i="118" s="1"/>
  <c r="D49" i="118" s="1"/>
  <c r="D50" i="118" s="1"/>
  <c r="D51" i="118" s="1"/>
  <c r="D52" i="118" s="1"/>
  <c r="D53" i="118" s="1"/>
  <c r="D54" i="118" s="1"/>
  <c r="D55" i="118" s="1"/>
  <c r="D56" i="118" s="1"/>
  <c r="D57" i="118" s="1"/>
  <c r="D58" i="118" s="1"/>
  <c r="D59" i="118" s="1"/>
  <c r="D60" i="118" s="1"/>
  <c r="D61" i="118" s="1"/>
  <c r="D62" i="118" s="1"/>
  <c r="C32" i="118"/>
  <c r="C31" i="118"/>
  <c r="J38" i="118" s="1" a="1"/>
  <c r="C30" i="118"/>
  <c r="G1" i="118"/>
  <c r="J38" i="118" l="1"/>
  <c r="K38" i="118"/>
  <c r="H62" i="118"/>
  <c r="F37" i="118"/>
  <c r="G62" i="118"/>
  <c r="E37" i="118"/>
  <c r="O44" i="118" a="1"/>
  <c r="O60" i="118" a="1"/>
  <c r="O39" i="118" a="1"/>
  <c r="O55" i="118" a="1"/>
  <c r="O42" i="118" a="1"/>
  <c r="O58" i="118" a="1"/>
  <c r="O49" i="118" a="1"/>
  <c r="O48" i="118" a="1"/>
  <c r="O41" i="118" a="1"/>
  <c r="O43" i="118" a="1"/>
  <c r="O59" i="118" a="1"/>
  <c r="O46" i="118" a="1"/>
  <c r="O62" i="118" a="1"/>
  <c r="O57" i="118" a="1"/>
  <c r="O53" i="118" a="1"/>
  <c r="O47" i="118" a="1"/>
  <c r="O50" i="118" a="1"/>
  <c r="O40" i="118" a="1"/>
  <c r="O61" i="118" a="1"/>
  <c r="O38" i="118" a="1"/>
  <c r="O52" i="118" a="1"/>
  <c r="O45" i="118" a="1"/>
  <c r="O54" i="118" a="1"/>
  <c r="O51" i="118" a="1"/>
  <c r="O56" i="118" a="1"/>
  <c r="P56" i="118" l="1"/>
  <c r="O56" i="118"/>
  <c r="O51" i="118"/>
  <c r="P51" i="118"/>
  <c r="O54" i="118"/>
  <c r="P54" i="118"/>
  <c r="P45" i="118"/>
  <c r="O45" i="118"/>
  <c r="P52" i="118"/>
  <c r="O52" i="118"/>
  <c r="P38" i="118"/>
  <c r="O38" i="118"/>
  <c r="P61" i="118"/>
  <c r="O61" i="118"/>
  <c r="P40" i="118"/>
  <c r="O40" i="118"/>
  <c r="P50" i="118"/>
  <c r="O50" i="118"/>
  <c r="P47" i="118"/>
  <c r="O47" i="118"/>
  <c r="O53" i="118"/>
  <c r="P53" i="118"/>
  <c r="O57" i="118"/>
  <c r="P57" i="118"/>
  <c r="P62" i="118"/>
  <c r="O62" i="118"/>
  <c r="O46" i="118"/>
  <c r="P46" i="118"/>
  <c r="O59" i="118"/>
  <c r="P59" i="118"/>
  <c r="O43" i="118"/>
  <c r="P43" i="118"/>
  <c r="P41" i="118"/>
  <c r="O41" i="118"/>
  <c r="P48" i="118"/>
  <c r="O48" i="118"/>
  <c r="P49" i="118"/>
  <c r="O49" i="118"/>
  <c r="P58" i="118"/>
  <c r="O58" i="118"/>
  <c r="O42" i="118"/>
  <c r="P42" i="118"/>
  <c r="O55" i="118"/>
  <c r="P55" i="118"/>
  <c r="O39" i="118"/>
  <c r="P39" i="118"/>
  <c r="P60" i="118"/>
  <c r="O60" i="118"/>
  <c r="P44" i="118"/>
  <c r="O44" i="118"/>
  <c r="C38" i="118"/>
  <c r="E38" i="118" a="1"/>
  <c r="F38" i="118" l="1"/>
  <c r="E38" i="118"/>
  <c r="C39" i="118"/>
  <c r="E8" i="118"/>
  <c r="J39" i="118" a="1"/>
  <c r="E39" i="118" a="1"/>
  <c r="J39" i="118" l="1"/>
  <c r="K39" i="118"/>
  <c r="E39" i="118"/>
  <c r="F39" i="118"/>
  <c r="C40" i="118"/>
  <c r="E13" i="118"/>
  <c r="E12" i="118"/>
  <c r="E11" i="118"/>
  <c r="E10" i="118"/>
  <c r="E9" i="118"/>
  <c r="E7" i="118"/>
  <c r="J40" i="118" a="1"/>
  <c r="E40" i="118" a="1"/>
  <c r="J40" i="118" l="1"/>
  <c r="K40" i="118"/>
  <c r="E40" i="118"/>
  <c r="F40" i="118"/>
  <c r="C41" i="118"/>
  <c r="J41" i="118" a="1"/>
  <c r="E41" i="118" a="1"/>
  <c r="K41" i="118" l="1"/>
  <c r="J41" i="118"/>
  <c r="F41" i="118"/>
  <c r="E41" i="118"/>
  <c r="C42" i="118"/>
  <c r="J42" i="118" a="1"/>
  <c r="E42" i="118" a="1"/>
  <c r="J42" i="118" l="1"/>
  <c r="K42" i="118"/>
  <c r="F42" i="118"/>
  <c r="E42" i="118"/>
  <c r="C43" i="118"/>
  <c r="J43" i="118" a="1"/>
  <c r="E43" i="118" a="1"/>
  <c r="J43" i="118" l="1"/>
  <c r="K43" i="118"/>
  <c r="E43" i="118"/>
  <c r="F43" i="118"/>
  <c r="C44" i="118"/>
  <c r="J44" i="118" a="1"/>
  <c r="E44" i="118" a="1"/>
  <c r="J44" i="118" l="1"/>
  <c r="K44" i="118"/>
  <c r="E44" i="118"/>
  <c r="F44" i="118"/>
  <c r="C45" i="118"/>
  <c r="J45" i="118" a="1"/>
  <c r="E45" i="118" a="1"/>
  <c r="K45" i="118" l="1"/>
  <c r="J45" i="118"/>
  <c r="F45" i="118"/>
  <c r="E45" i="118"/>
  <c r="C46" i="118"/>
  <c r="J46" i="118" a="1"/>
  <c r="E46" i="118" a="1"/>
  <c r="J46" i="118" l="1"/>
  <c r="K46" i="118"/>
  <c r="F46" i="118"/>
  <c r="E46" i="118"/>
  <c r="C47" i="118"/>
  <c r="J47" i="118" a="1"/>
  <c r="E47" i="118" a="1"/>
  <c r="J47" i="118" l="1"/>
  <c r="K47" i="118"/>
  <c r="E47" i="118"/>
  <c r="F47" i="118"/>
  <c r="C48" i="118"/>
  <c r="J48" i="118" a="1"/>
  <c r="E48" i="118" a="1"/>
  <c r="J48" i="118" l="1"/>
  <c r="K48" i="118"/>
  <c r="E48" i="118"/>
  <c r="F48" i="118"/>
  <c r="C49" i="118"/>
  <c r="J49" i="118" a="1"/>
  <c r="E49" i="118" a="1"/>
  <c r="K49" i="118" l="1"/>
  <c r="J49" i="118"/>
  <c r="F49" i="118"/>
  <c r="E49" i="118"/>
  <c r="C50" i="118"/>
  <c r="J50" i="118" a="1"/>
  <c r="E50" i="118" a="1"/>
  <c r="J50" i="118" l="1"/>
  <c r="K50" i="118"/>
  <c r="F50" i="118"/>
  <c r="E50" i="118"/>
  <c r="C51" i="118"/>
  <c r="J51" i="118" a="1"/>
  <c r="E51" i="118" a="1"/>
  <c r="J51" i="118" l="1"/>
  <c r="K51" i="118"/>
  <c r="E51" i="118"/>
  <c r="F51" i="118"/>
  <c r="C52" i="118"/>
  <c r="J52" i="118" a="1"/>
  <c r="E52" i="118" a="1"/>
  <c r="J52" i="118" l="1"/>
  <c r="K52" i="118"/>
  <c r="E52" i="118"/>
  <c r="F52" i="118"/>
  <c r="C53" i="118"/>
  <c r="J53" i="118" a="1"/>
  <c r="E53" i="118" a="1"/>
  <c r="K53" i="118" l="1"/>
  <c r="J53" i="118"/>
  <c r="F53" i="118"/>
  <c r="E53" i="118"/>
  <c r="C54" i="118"/>
  <c r="J54" i="118" a="1"/>
  <c r="E54" i="118" a="1"/>
  <c r="J54" i="118" l="1"/>
  <c r="K54" i="118"/>
  <c r="E54" i="118"/>
  <c r="F54" i="118"/>
  <c r="C55" i="118"/>
  <c r="J55" i="118" a="1"/>
  <c r="E55" i="118" a="1"/>
  <c r="J55" i="118" l="1"/>
  <c r="K55" i="118"/>
  <c r="E55" i="118"/>
  <c r="F55" i="118"/>
  <c r="C56" i="118"/>
  <c r="J56" i="118" a="1"/>
  <c r="E56" i="118" a="1"/>
  <c r="J56" i="118" l="1"/>
  <c r="K56" i="118"/>
  <c r="E56" i="118"/>
  <c r="F56" i="118"/>
  <c r="C57" i="118"/>
  <c r="J57" i="118" a="1"/>
  <c r="E57" i="118" a="1"/>
  <c r="K57" i="118" l="1"/>
  <c r="J57" i="118"/>
  <c r="F57" i="118"/>
  <c r="E57" i="118"/>
  <c r="C58" i="118"/>
  <c r="J58" i="118" a="1"/>
  <c r="E58" i="118" a="1"/>
  <c r="J58" i="118" l="1"/>
  <c r="K58" i="118"/>
  <c r="F58" i="118"/>
  <c r="E58" i="118"/>
  <c r="C59" i="118"/>
  <c r="J59" i="118" a="1"/>
  <c r="E59" i="118" a="1"/>
  <c r="J59" i="118" l="1"/>
  <c r="K59" i="118"/>
  <c r="E59" i="118"/>
  <c r="F59" i="118"/>
  <c r="C60" i="118"/>
  <c r="J60" i="118" a="1"/>
  <c r="E60" i="118" a="1"/>
  <c r="J60" i="118" l="1"/>
  <c r="K60" i="118"/>
  <c r="E60" i="118"/>
  <c r="F60" i="118"/>
  <c r="C61" i="118"/>
  <c r="J61" i="118" a="1"/>
  <c r="E61" i="118" a="1"/>
  <c r="K61" i="118" l="1"/>
  <c r="J61" i="118"/>
  <c r="F61" i="118"/>
  <c r="E61" i="118"/>
  <c r="C62" i="118"/>
  <c r="J62" i="118" a="1"/>
  <c r="E62" i="118" a="1"/>
  <c r="J62" i="118" l="1"/>
  <c r="K62" i="118"/>
  <c r="E62" i="118"/>
  <c r="F62" i="118"/>
</calcChain>
</file>

<file path=xl/sharedStrings.xml><?xml version="1.0" encoding="utf-8"?>
<sst xmlns="http://schemas.openxmlformats.org/spreadsheetml/2006/main" count="73" uniqueCount="52">
  <si>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</si>
  <si>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</si>
  <si>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</si>
  <si>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</si>
  <si>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</si>
  <si>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</si>
  <si>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</si>
  <si>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</si>
  <si>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</si>
  <si>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</si>
  <si>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</si>
  <si>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</si>
  <si>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</si>
  <si>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</si>
  <si>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</si>
  <si>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</si>
  <si>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</si>
  <si>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</si>
  <si>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</si>
  <si>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</si>
  <si>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</si>
  <si>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</si>
  <si>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</si>
  <si>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</si>
  <si>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</si>
  <si>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</si>
  <si>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</si>
  <si>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</si>
  <si>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</si>
  <si>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</si>
  <si>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</si>
  <si>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</si>
  <si>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</si>
  <si>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</si>
  <si>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</si>
  <si>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</si>
  <si>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</si>
  <si>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</si>
  <si>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</si>
  <si>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</si>
  <si>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</si>
  <si>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Расчет распределения давления ГЖС</t>
  </si>
  <si>
    <r>
      <t>γ</t>
    </r>
    <r>
      <rPr>
        <vertAlign val="subscript"/>
        <sz val="10"/>
        <rFont val="Arial Cyr"/>
        <charset val="204"/>
      </rPr>
      <t>жгл</t>
    </r>
  </si>
  <si>
    <t>Сверху вниз</t>
  </si>
  <si>
    <t>Снизу вверх</t>
  </si>
  <si>
    <t>PVT газ</t>
  </si>
  <si>
    <t>PVT жидк глуш</t>
  </si>
  <si>
    <t>PVT нефть</t>
  </si>
  <si>
    <t>корреляция</t>
  </si>
  <si>
    <t>Расчет распределения давления газа</t>
  </si>
  <si>
    <t>Расчет распределения давления жидкости</t>
  </si>
  <si>
    <t>Pgas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</si>
</sst>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8" fillId="0" borderId="0" xfId="0" applyFont="1"/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'!$E$36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'!$C$37:$C$62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'!$E$37:$E$62</c:f>
              <c:numCache>
                <c:formatCode>0.00</c:formatCode>
                <c:ptCount val="26"/>
                <c:pt idx="0" formatCode="General">
                  <c:v>30</c:v>
                </c:pt>
                <c:pt idx="1">
                  <c:v>37.892864987180545</c:v>
                </c:pt>
                <c:pt idx="2">
                  <c:v>45.786421050460135</c:v>
                </c:pt>
                <c:pt idx="3">
                  <c:v>53.68071875348614</c:v>
                </c:pt>
                <c:pt idx="4">
                  <c:v>61.575808707335362</c:v>
                </c:pt>
                <c:pt idx="5">
                  <c:v>69.471741573780236</c:v>
                </c:pt>
                <c:pt idx="6">
                  <c:v>77.368568068564144</c:v>
                </c:pt>
                <c:pt idx="7">
                  <c:v>85.26633896468644</c:v>
                </c:pt>
                <c:pt idx="8">
                  <c:v>93.165105095697697</c:v>
                </c:pt>
                <c:pt idx="9">
                  <c:v>101.06491735900605</c:v>
                </c:pt>
                <c:pt idx="10">
                  <c:v>108.96582671919479</c:v>
                </c:pt>
                <c:pt idx="11">
                  <c:v>116.8678842113524</c:v>
                </c:pt>
                <c:pt idx="12">
                  <c:v>124.771140944415</c:v>
                </c:pt>
                <c:pt idx="13">
                  <c:v>132.67564810452245</c:v>
                </c:pt>
                <c:pt idx="14">
                  <c:v>140.58145695838817</c:v>
                </c:pt>
                <c:pt idx="15">
                  <c:v>148.48861885668396</c:v>
                </c:pt>
                <c:pt idx="16">
                  <c:v>156.39718523743966</c:v>
                </c:pt>
                <c:pt idx="17">
                  <c:v>164.3072076294589</c:v>
                </c:pt>
                <c:pt idx="18">
                  <c:v>172.21873765575148</c:v>
                </c:pt>
                <c:pt idx="19">
                  <c:v>180.13182703698294</c:v>
                </c:pt>
                <c:pt idx="20">
                  <c:v>188.04652759494158</c:v>
                </c:pt>
                <c:pt idx="21">
                  <c:v>195.96289125602479</c:v>
                </c:pt>
                <c:pt idx="22">
                  <c:v>203.88097005474378</c:v>
                </c:pt>
                <c:pt idx="23">
                  <c:v>211.80081613724883</c:v>
                </c:pt>
                <c:pt idx="24">
                  <c:v>219.72248176487449</c:v>
                </c:pt>
                <c:pt idx="25">
                  <c:v>227.64601931770676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'!$G$36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'!$C$37:$C$62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'!$G$37:$G$62</c:f>
              <c:numCache>
                <c:formatCode>0.00</c:formatCode>
                <c:ptCount val="26"/>
                <c:pt idx="2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380222</xdr:colOff>
      <xdr:row>35</xdr:row>
      <xdr:rowOff>92387</xdr:rowOff>
    </xdr:from>
    <xdr:to>
      <xdr:col>26</xdr:col>
      <xdr:colOff>245236</xdr:colOff>
      <xdr:row>62</xdr:row>
      <xdr:rowOff>21047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410804</xdr:colOff>
      <xdr:row>6</xdr:row>
      <xdr:rowOff>140635</xdr:rowOff>
    </xdr:from>
    <xdr:to>
      <xdr:col>24</xdr:col>
      <xdr:colOff>257735</xdr:colOff>
      <xdr:row>19</xdr:row>
      <xdr:rowOff>143115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546275" y="1081929"/>
          <a:ext cx="7847931" cy="2647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63"/>
  <sheetViews>
    <sheetView tabSelected="1" topLeftCell="A14" zoomScale="115" zoomScaleNormal="115" workbookViewId="0">
      <selection activeCell="R21" sqref="R21"/>
    </sheetView>
  </sheetViews>
  <sheetFormatPr defaultRowHeight="12.75" outlineLevelRow="1" x14ac:dyDescent="0.2"/>
  <cols>
    <col min="2" max="2" width="14.85546875" customWidth="1"/>
    <col min="3" max="3" width="12.28515625" customWidth="1"/>
    <col min="4" max="4" width="9.85546875" customWidth="1"/>
    <col min="5" max="5" width="10.140625" customWidth="1"/>
    <col min="6" max="6" width="9.85546875" customWidth="1"/>
    <col min="7" max="7" width="10.2851562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9</v>
      </c>
      <c r="F1" t="s">
        <v>10</v>
      </c>
      <c r="G1" t="str">
        <f>[1]!getUFVersion()</f>
        <v>7.9</v>
      </c>
    </row>
    <row r="2" spans="1:7" x14ac:dyDescent="0.2">
      <c r="A2" t="s">
        <v>26</v>
      </c>
    </row>
    <row r="6" spans="1:7" x14ac:dyDescent="0.2">
      <c r="A6" s="1" t="s">
        <v>1</v>
      </c>
    </row>
    <row r="7" spans="1:7" ht="18.75" outlineLevel="1" x14ac:dyDescent="0.35">
      <c r="B7" s="10" t="s">
        <v>12</v>
      </c>
      <c r="C7" s="2">
        <v>0.87</v>
      </c>
      <c r="D7" s="5"/>
      <c r="E7" s="6">
        <f>gamma_oil_*1000</f>
        <v>870</v>
      </c>
      <c r="F7" s="8" t="s">
        <v>23</v>
      </c>
    </row>
    <row r="8" spans="1:7" ht="18.75" outlineLevel="1" x14ac:dyDescent="0.35">
      <c r="B8" s="8" t="s">
        <v>13</v>
      </c>
      <c r="C8" s="2">
        <v>1.02</v>
      </c>
      <c r="D8" s="5"/>
      <c r="E8" s="6">
        <f>gamma_wat_*1000</f>
        <v>1020</v>
      </c>
      <c r="F8" s="8" t="s">
        <v>23</v>
      </c>
    </row>
    <row r="9" spans="1:7" ht="18.75" outlineLevel="1" x14ac:dyDescent="0.35">
      <c r="B9" s="8" t="s">
        <v>14</v>
      </c>
      <c r="C9" s="2">
        <v>0.8</v>
      </c>
      <c r="D9" s="5"/>
      <c r="E9" s="6">
        <f>gamma_gas_*1.22</f>
        <v>0.97599999999999998</v>
      </c>
      <c r="F9" s="8" t="s">
        <v>23</v>
      </c>
    </row>
    <row r="10" spans="1:7" ht="18.75" outlineLevel="1" x14ac:dyDescent="0.35">
      <c r="B10" s="11" t="s">
        <v>15</v>
      </c>
      <c r="C10" s="2">
        <v>80</v>
      </c>
      <c r="D10" s="8" t="s">
        <v>11</v>
      </c>
      <c r="E10" s="7">
        <f>Rsb_/gamma_oil_</f>
        <v>91.954022988505741</v>
      </c>
      <c r="F10" s="8" t="s">
        <v>24</v>
      </c>
    </row>
    <row r="11" spans="1:7" ht="18.75" outlineLevel="1" x14ac:dyDescent="0.35">
      <c r="B11" s="11" t="s">
        <v>16</v>
      </c>
      <c r="C11" s="2">
        <v>80</v>
      </c>
      <c r="D11" s="8" t="s">
        <v>11</v>
      </c>
      <c r="E11" s="7">
        <f>Rsb_/gamma_oil_</f>
        <v>91.954022988505741</v>
      </c>
      <c r="F11" s="8" t="s">
        <v>24</v>
      </c>
    </row>
    <row r="12" spans="1:7" ht="18" outlineLevel="1" x14ac:dyDescent="0.35">
      <c r="B12" s="8" t="s">
        <v>17</v>
      </c>
      <c r="C12" s="2">
        <v>120</v>
      </c>
      <c r="D12" s="5" t="s">
        <v>5</v>
      </c>
      <c r="E12" s="7">
        <f>Pb_*1.01325</f>
        <v>121.59</v>
      </c>
      <c r="F12" s="9" t="s">
        <v>6</v>
      </c>
    </row>
    <row r="13" spans="1:7" ht="18" outlineLevel="1" x14ac:dyDescent="0.35">
      <c r="B13" s="8" t="s">
        <v>18</v>
      </c>
      <c r="C13" s="2">
        <v>100</v>
      </c>
      <c r="D13" s="5" t="s">
        <v>2</v>
      </c>
      <c r="E13" s="7">
        <f>Tres_*9/5+32</f>
        <v>212</v>
      </c>
      <c r="F13" s="9" t="s">
        <v>7</v>
      </c>
    </row>
    <row r="14" spans="1:7" ht="18.75" outlineLevel="1" x14ac:dyDescent="0.35">
      <c r="B14" s="11" t="s">
        <v>19</v>
      </c>
      <c r="C14" s="2">
        <v>1.2</v>
      </c>
      <c r="D14" s="8" t="s">
        <v>11</v>
      </c>
    </row>
    <row r="15" spans="1:7" ht="18" outlineLevel="1" x14ac:dyDescent="0.35">
      <c r="B15" s="12" t="s">
        <v>20</v>
      </c>
      <c r="C15" s="2">
        <v>1</v>
      </c>
      <c r="D15" s="5" t="s">
        <v>4</v>
      </c>
    </row>
    <row r="16" spans="1:7" ht="18" outlineLevel="1" x14ac:dyDescent="0.3">
      <c r="B16" s="8" t="s">
        <v>42</v>
      </c>
      <c r="C16" s="2">
        <v>1.1000000000000001</v>
      </c>
      <c r="D16" s="5"/>
      <c r="E16" s="6">
        <f>gamma_wat_*1000</f>
        <v>1020</v>
      </c>
      <c r="F16" s="8" t="s">
        <v>23</v>
      </c>
    </row>
    <row r="17" spans="1:22" x14ac:dyDescent="0.2">
      <c r="A17" s="1" t="s">
        <v>8</v>
      </c>
    </row>
    <row r="18" spans="1:22" ht="15.75" x14ac:dyDescent="0.3">
      <c r="B18" s="12" t="s">
        <v>21</v>
      </c>
      <c r="C18" s="2">
        <v>0</v>
      </c>
      <c r="D18" s="8" t="s">
        <v>22</v>
      </c>
    </row>
    <row r="19" spans="1:22" ht="15.75" x14ac:dyDescent="0.3">
      <c r="B19" s="12" t="s">
        <v>25</v>
      </c>
      <c r="C19" s="2">
        <v>100</v>
      </c>
      <c r="D19" s="5" t="s">
        <v>3</v>
      </c>
    </row>
    <row r="20" spans="1:22" x14ac:dyDescent="0.2">
      <c r="A20" t="s">
        <v>27</v>
      </c>
      <c r="B20" s="3"/>
    </row>
    <row r="21" spans="1:22" ht="15" x14ac:dyDescent="0.25">
      <c r="B21" s="12" t="s">
        <v>28</v>
      </c>
      <c r="C21" s="2">
        <v>2000</v>
      </c>
      <c r="D21" s="8" t="s">
        <v>30</v>
      </c>
      <c r="F21" t="s">
        <v>48</v>
      </c>
      <c r="G21">
        <v>0</v>
      </c>
    </row>
    <row r="22" spans="1:22" ht="15" x14ac:dyDescent="0.25">
      <c r="B22" s="12" t="s">
        <v>0</v>
      </c>
      <c r="C22" s="2">
        <v>62</v>
      </c>
      <c r="D22" s="8" t="s">
        <v>31</v>
      </c>
    </row>
    <row r="23" spans="1:22" ht="15" x14ac:dyDescent="0.25">
      <c r="B23" s="12" t="s">
        <v>29</v>
      </c>
      <c r="C23" s="2">
        <v>90</v>
      </c>
      <c r="D23" s="8" t="s">
        <v>32</v>
      </c>
    </row>
    <row r="24" spans="1:22" ht="15" x14ac:dyDescent="0.25">
      <c r="B24" s="12" t="s">
        <v>33</v>
      </c>
      <c r="C24" s="2">
        <v>30</v>
      </c>
      <c r="D24" s="8" t="s">
        <v>5</v>
      </c>
    </row>
    <row r="25" spans="1:22" ht="15" x14ac:dyDescent="0.25">
      <c r="B25" s="12" t="s">
        <v>34</v>
      </c>
      <c r="C25" s="2">
        <v>40</v>
      </c>
      <c r="D25" s="8" t="s">
        <v>5</v>
      </c>
    </row>
    <row r="26" spans="1:22" ht="15" x14ac:dyDescent="0.25">
      <c r="B26" s="12" t="s">
        <v>51</v>
      </c>
      <c r="C26" s="2">
        <v>100</v>
      </c>
      <c r="D26" s="8" t="s">
        <v>5</v>
      </c>
    </row>
    <row r="27" spans="1:22" ht="15" x14ac:dyDescent="0.25">
      <c r="B27" s="12" t="s">
        <v>35</v>
      </c>
      <c r="C27" s="2">
        <v>20</v>
      </c>
      <c r="D27" s="8" t="s">
        <v>37</v>
      </c>
    </row>
    <row r="28" spans="1:22" ht="15" x14ac:dyDescent="0.25">
      <c r="B28" s="12" t="s">
        <v>36</v>
      </c>
      <c r="C28" s="2">
        <v>20</v>
      </c>
      <c r="D28" s="8" t="s">
        <v>37</v>
      </c>
    </row>
    <row r="30" spans="1:22" x14ac:dyDescent="0.2">
      <c r="B30" s="18" t="s">
        <v>47</v>
      </c>
      <c r="C30" s="19" t="str">
        <f>[1]!PVT_encode_string(gamma_gas_,gamma_oil_,gamma_wat_,Rsb_,Rp_,Pb_,Tres_,Bob_,muob_)</f>
        <v>gamma_gas:0,800;gamma_oil:0,870;gamma_wat:1,020;rsb_m3m3:80,000;rp_m3m3:80,000;pb_atma:120,000;tres_C:100,000;bob_m3m3:1,200;muob_cP:1,000;PVTcorr:0;ksep_fr:0,000;pksep_atma:-1,000;tksep_C:-1,000;gas_only:False;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1"/>
    </row>
    <row r="31" spans="1:22" outlineLevel="1" x14ac:dyDescent="0.2">
      <c r="B31" s="18" t="s">
        <v>45</v>
      </c>
      <c r="C31" s="19" t="str">
        <f>[1]!PVT_encode_string(gamma_gas_,gamma_oil_,gamma_wat_,Rsb_,Rp_,Pb_,Tres_,Bob_,muob_,,,,,1)</f>
        <v>gamma_gas:0,800;gamma_oil:0,870;gamma_wat:1,020;rsb_m3m3:80,000;rp_m3m3:80,000;pb_atma:120,000;tres_C:100,000;bob_m3m3:1,200;muob_cP:1,000;PVTcorr:0;ksep_fr:0,000;pksep_atma:-1,000;tksep_C:-1,000;gas_only:True;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1"/>
    </row>
    <row r="32" spans="1:22" outlineLevel="1" x14ac:dyDescent="0.2">
      <c r="B32" s="18" t="s">
        <v>46</v>
      </c>
      <c r="C32" s="19" t="str">
        <f>[1]!PVT_encode_string(gamma_gas_,gamma_oil_,gamma_kill_fluid_,Rsb_,Rp_,Pb_,Tres_,Bob_,muob_)</f>
        <v>gamma_gas:0,800;gamma_oil:0,870;gamma_wat:1,100;rsb_m3m3:80,000;rp_m3m3:80,000;pb_atma:120,000;tres_C:100,000;bob_m3m3:1,200;muob_cP:1,000;PVTcorr:0;ksep_fr:0,000;pksep_atma:-1,000;tksep_C:-1,000;gas_only:False;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</row>
    <row r="33" spans="1:18" outlineLevel="1" x14ac:dyDescent="0.2"/>
    <row r="34" spans="1:18" outlineLevel="1" x14ac:dyDescent="0.2">
      <c r="E34" t="s">
        <v>41</v>
      </c>
      <c r="J34" t="s">
        <v>49</v>
      </c>
      <c r="O34" t="s">
        <v>50</v>
      </c>
    </row>
    <row r="35" spans="1:18" outlineLevel="1" x14ac:dyDescent="0.2">
      <c r="E35" t="s">
        <v>43</v>
      </c>
      <c r="G35" t="s">
        <v>44</v>
      </c>
    </row>
    <row r="36" spans="1:18" ht="17.25" customHeight="1" outlineLevel="1" x14ac:dyDescent="0.2">
      <c r="C36" s="13" t="s">
        <v>28</v>
      </c>
      <c r="D36" s="13" t="s">
        <v>40</v>
      </c>
      <c r="E36" s="13" t="s">
        <v>34</v>
      </c>
      <c r="F36" s="13" t="s">
        <v>36</v>
      </c>
      <c r="G36" s="13" t="s">
        <v>38</v>
      </c>
      <c r="H36" s="13" t="s">
        <v>39</v>
      </c>
      <c r="J36" s="13" t="s">
        <v>34</v>
      </c>
      <c r="K36" s="13" t="s">
        <v>36</v>
      </c>
      <c r="L36" s="13" t="s">
        <v>38</v>
      </c>
      <c r="M36" s="13" t="s">
        <v>39</v>
      </c>
      <c r="O36" s="13" t="s">
        <v>34</v>
      </c>
      <c r="P36" s="13" t="s">
        <v>36</v>
      </c>
      <c r="Q36" s="13" t="s">
        <v>38</v>
      </c>
      <c r="R36" s="13" t="s">
        <v>39</v>
      </c>
    </row>
    <row r="37" spans="1:18" outlineLevel="1" x14ac:dyDescent="0.2">
      <c r="A37" s="14">
        <v>1</v>
      </c>
      <c r="C37" s="16">
        <v>0</v>
      </c>
      <c r="D37" s="16">
        <f>t0_</f>
        <v>20</v>
      </c>
      <c r="E37" s="16">
        <f>p0_</f>
        <v>30</v>
      </c>
      <c r="F37" s="16">
        <f>t0_</f>
        <v>20</v>
      </c>
      <c r="G37" s="4"/>
      <c r="H37" s="4"/>
      <c r="J37" s="15">
        <f>Pgas_</f>
        <v>100</v>
      </c>
      <c r="K37" s="15">
        <f>t0_</f>
        <v>20</v>
      </c>
      <c r="L37" s="4"/>
      <c r="M37" s="4"/>
      <c r="O37" s="15">
        <f>p0_</f>
        <v>30</v>
      </c>
      <c r="P37" s="15">
        <f>t0_</f>
        <v>20</v>
      </c>
      <c r="Q37" s="4"/>
      <c r="R37" s="4"/>
    </row>
    <row r="38" spans="1:18" outlineLevel="1" x14ac:dyDescent="0.2">
      <c r="A38" s="14">
        <v>2</v>
      </c>
      <c r="C38" s="17">
        <f t="shared" ref="C38:C62" si="0">C37+L_/(n_-1)</f>
        <v>80</v>
      </c>
      <c r="D38" s="17">
        <f t="shared" ref="D38:D62" si="1">D37+(t1_-t0_)/(n_-1)</f>
        <v>20</v>
      </c>
      <c r="E38" s="4">
        <f t="array" ref="E38:F38">[1]!MF_p_pipe_atma(Q_,fw_,C38-l0_,$E$37,0,PVT_str_1_,theta_,id_,hydr_corr_,t0_)</f>
        <v>37.892864987180545</v>
      </c>
      <c r="F38" s="4">
        <v>20</v>
      </c>
      <c r="G38" s="4"/>
      <c r="H38" s="4"/>
      <c r="J38" s="4">
        <f t="array" ref="J38:K38">[1]!MF_p_pipe_atma(Q_,fw_,C38-l0_,$J$37,0,PVT_str_gas_,theta_,id_,,t0_)</f>
        <v>100.93346544567922</v>
      </c>
      <c r="K38" s="4">
        <v>20</v>
      </c>
      <c r="L38" s="4"/>
      <c r="M38" s="4"/>
      <c r="O38" s="4">
        <f t="array" ref="O38:P38">[1]!MF_p_pipe_atma(Q_,fw_,M38-l0_,$E$37,0,PVT_str_1_,theta_,id_,,t0_)</f>
        <v>30</v>
      </c>
      <c r="P38" s="4">
        <v>20</v>
      </c>
      <c r="Q38" s="4"/>
      <c r="R38" s="4"/>
    </row>
    <row r="39" spans="1:18" outlineLevel="1" x14ac:dyDescent="0.2">
      <c r="A39" s="14">
        <v>3</v>
      </c>
      <c r="C39" s="17">
        <f t="shared" si="0"/>
        <v>160</v>
      </c>
      <c r="D39" s="17">
        <f t="shared" si="1"/>
        <v>20</v>
      </c>
      <c r="E39" s="4">
        <f t="array" ref="E39:F39">[1]!MF_p_pipe_atma(Q_,fw_,C39-l0_,$E$37,0,PVT_str_1_,theta_,id_,hydr_corr_,t0_)</f>
        <v>45.786421050460135</v>
      </c>
      <c r="F39" s="4">
        <v>20</v>
      </c>
      <c r="G39" s="4"/>
      <c r="H39" s="4"/>
      <c r="J39" s="4">
        <f t="array" ref="J39:K39">[1]!MF_p_pipe_atma(Q_,fw_,C39-l0_,$J$37,0,PVT_str_gas_,theta_,id_,,t0_)</f>
        <v>101.87893328227277</v>
      </c>
      <c r="K39" s="4">
        <v>20</v>
      </c>
      <c r="L39" s="4"/>
      <c r="M39" s="4"/>
      <c r="O39" s="4">
        <f t="array" ref="O39:P39">[1]!MF_p_pipe_atma(Q_,fw_,M39-l0_,$E$37,0,PVT_str_1_,theta_,id_,,t0_)</f>
        <v>30</v>
      </c>
      <c r="P39" s="4">
        <v>20</v>
      </c>
      <c r="Q39" s="4"/>
      <c r="R39" s="4"/>
    </row>
    <row r="40" spans="1:18" outlineLevel="1" x14ac:dyDescent="0.2">
      <c r="A40" s="14">
        <v>4</v>
      </c>
      <c r="C40" s="17">
        <f t="shared" si="0"/>
        <v>240</v>
      </c>
      <c r="D40" s="17">
        <f t="shared" si="1"/>
        <v>20</v>
      </c>
      <c r="E40" s="4">
        <f t="array" ref="E40:F40">[1]!MF_p_pipe_atma(Q_,fw_,C40-l0_,$E$37,0,PVT_str_1_,theta_,id_,hydr_corr_,t0_)</f>
        <v>53.68071875348614</v>
      </c>
      <c r="F40" s="4">
        <v>20</v>
      </c>
      <c r="G40" s="4"/>
      <c r="H40" s="4"/>
      <c r="J40" s="4">
        <f t="array" ref="J40:K40">[1]!MF_p_pipe_atma(Q_,fw_,C40-l0_,$J$37,0,PVT_str_gas_,theta_,id_,,t0_)</f>
        <v>102.83673302448037</v>
      </c>
      <c r="K40" s="4">
        <v>20</v>
      </c>
      <c r="L40" s="4"/>
      <c r="M40" s="4"/>
      <c r="O40" s="4">
        <f t="array" ref="O40:P40">[1]!MF_p_pipe_atma(Q_,fw_,M40-l0_,$E$37,0,PVT_str_1_,theta_,id_,,t0_)</f>
        <v>30</v>
      </c>
      <c r="P40" s="4">
        <v>20</v>
      </c>
      <c r="Q40" s="4"/>
      <c r="R40" s="4"/>
    </row>
    <row r="41" spans="1:18" outlineLevel="1" x14ac:dyDescent="0.2">
      <c r="A41" s="14">
        <v>5</v>
      </c>
      <c r="C41" s="17">
        <f t="shared" si="0"/>
        <v>320</v>
      </c>
      <c r="D41" s="17">
        <f t="shared" si="1"/>
        <v>20</v>
      </c>
      <c r="E41" s="4">
        <f t="array" ref="E41:F41">[1]!MF_p_pipe_atma(Q_,fw_,C41-l0_,$E$37,0,PVT_str_1_,theta_,id_,hydr_corr_,t0_)</f>
        <v>61.575808707335362</v>
      </c>
      <c r="F41" s="4">
        <v>20</v>
      </c>
      <c r="G41" s="4"/>
      <c r="H41" s="4"/>
      <c r="J41" s="4">
        <f t="array" ref="J41:K41">[1]!MF_p_pipe_atma(Q_,fw_,C41-l0_,$J$37,0,PVT_str_gas_,theta_,id_,,t0_)</f>
        <v>103.80721122512112</v>
      </c>
      <c r="K41" s="4">
        <v>20</v>
      </c>
      <c r="L41" s="4"/>
      <c r="M41" s="4"/>
      <c r="O41" s="4">
        <f t="array" ref="O41:P41">[1]!MF_p_pipe_atma(Q_,fw_,M41-l0_,$E$37,0,PVT_str_1_,theta_,id_,,t0_)</f>
        <v>30</v>
      </c>
      <c r="P41" s="4">
        <v>20</v>
      </c>
      <c r="Q41" s="4"/>
      <c r="R41" s="4"/>
    </row>
    <row r="42" spans="1:18" outlineLevel="1" x14ac:dyDescent="0.2">
      <c r="A42" s="14">
        <v>6</v>
      </c>
      <c r="C42" s="17">
        <f t="shared" si="0"/>
        <v>400</v>
      </c>
      <c r="D42" s="17">
        <f t="shared" si="1"/>
        <v>20</v>
      </c>
      <c r="E42" s="4">
        <f t="array" ref="E42:F42">[1]!MF_p_pipe_atma(Q_,fw_,C42-l0_,$E$37,0,PVT_str_1_,theta_,id_,hydr_corr_,t0_)</f>
        <v>69.471741573780236</v>
      </c>
      <c r="F42" s="4">
        <v>20</v>
      </c>
      <c r="G42" s="4"/>
      <c r="H42" s="4"/>
      <c r="J42" s="4">
        <f t="array" ref="J42:K42">[1]!MF_p_pipe_atma(Q_,fw_,C42-l0_,$J$37,0,PVT_str_gas_,theta_,id_,,t0_)</f>
        <v>104.7907324760408</v>
      </c>
      <c r="K42" s="4">
        <v>20</v>
      </c>
      <c r="L42" s="4"/>
      <c r="M42" s="4"/>
      <c r="O42" s="4">
        <f t="array" ref="O42:P42">[1]!MF_p_pipe_atma(Q_,fw_,M42-l0_,$E$37,0,PVT_str_1_,theta_,id_,,t0_)</f>
        <v>30</v>
      </c>
      <c r="P42" s="4">
        <v>20</v>
      </c>
      <c r="Q42" s="4"/>
      <c r="R42" s="4"/>
    </row>
    <row r="43" spans="1:18" outlineLevel="1" x14ac:dyDescent="0.2">
      <c r="A43" s="14">
        <v>7</v>
      </c>
      <c r="C43" s="17">
        <f t="shared" si="0"/>
        <v>480</v>
      </c>
      <c r="D43" s="17">
        <f t="shared" si="1"/>
        <v>20</v>
      </c>
      <c r="E43" s="4">
        <f t="array" ref="E43:F43">[1]!MF_p_pipe_atma(Q_,fw_,C43-l0_,$E$37,0,PVT_str_1_,theta_,id_,hydr_corr_,t0_)</f>
        <v>77.368568068564144</v>
      </c>
      <c r="F43" s="4">
        <v>20</v>
      </c>
      <c r="G43" s="4"/>
      <c r="H43" s="4"/>
      <c r="J43" s="4">
        <f t="array" ref="J43:K43">[1]!MF_p_pipe_atma(Q_,fw_,C43-l0_,$J$37,0,PVT_str_gas_,theta_,id_,,t0_)</f>
        <v>105.78768045113861</v>
      </c>
      <c r="K43" s="4">
        <v>20</v>
      </c>
      <c r="L43" s="4"/>
      <c r="M43" s="4"/>
      <c r="O43" s="4">
        <f t="array" ref="O43:P43">[1]!MF_p_pipe_atma(Q_,fw_,M43-l0_,$E$37,0,PVT_str_1_,theta_,id_,,t0_)</f>
        <v>30</v>
      </c>
      <c r="P43" s="4">
        <v>20</v>
      </c>
      <c r="Q43" s="4"/>
      <c r="R43" s="4"/>
    </row>
    <row r="44" spans="1:18" outlineLevel="1" x14ac:dyDescent="0.2">
      <c r="A44" s="14">
        <v>8</v>
      </c>
      <c r="C44" s="17">
        <f t="shared" si="0"/>
        <v>560</v>
      </c>
      <c r="D44" s="17">
        <f t="shared" si="1"/>
        <v>20</v>
      </c>
      <c r="E44" s="4">
        <f t="array" ref="E44:F44">[1]!MF_p_pipe_atma(Q_,fw_,C44-l0_,$E$37,0,PVT_str_1_,theta_,id_,hydr_corr_,t0_)</f>
        <v>85.26633896468644</v>
      </c>
      <c r="F44" s="4">
        <v>20</v>
      </c>
      <c r="G44" s="4"/>
      <c r="H44" s="4"/>
      <c r="J44" s="4">
        <f t="array" ref="J44:K44">[1]!MF_p_pipe_atma(Q_,fw_,C44-l0_,$J$37,0,PVT_str_gas_,theta_,id_,,t0_)</f>
        <v>106.79845898819248</v>
      </c>
      <c r="K44" s="4">
        <v>20</v>
      </c>
      <c r="L44" s="4"/>
      <c r="M44" s="4"/>
      <c r="O44" s="4">
        <f t="array" ref="O44:P44">[1]!MF_p_pipe_atma(Q_,fw_,M44-l0_,$E$37,0,PVT_str_1_,theta_,id_,,t0_)</f>
        <v>30</v>
      </c>
      <c r="P44" s="4">
        <v>20</v>
      </c>
      <c r="Q44" s="4"/>
      <c r="R44" s="4"/>
    </row>
    <row r="45" spans="1:18" outlineLevel="1" x14ac:dyDescent="0.2">
      <c r="A45" s="14">
        <v>9</v>
      </c>
      <c r="C45" s="17">
        <f t="shared" si="0"/>
        <v>640</v>
      </c>
      <c r="D45" s="17">
        <f t="shared" si="1"/>
        <v>20</v>
      </c>
      <c r="E45" s="4">
        <f t="array" ref="E45:F45">[1]!MF_p_pipe_atma(Q_,fw_,C45-l0_,$E$37,0,PVT_str_1_,theta_,id_,hydr_corr_,t0_)</f>
        <v>93.165105095697697</v>
      </c>
      <c r="F45" s="4">
        <v>20</v>
      </c>
      <c r="G45" s="4"/>
      <c r="H45" s="4"/>
      <c r="J45" s="4">
        <f t="array" ref="J45:K45">[1]!MF_p_pipe_atma(Q_,fw_,C45-l0_,$J$37,0,PVT_str_gas_,theta_,id_,,t0_)</f>
        <v>107.82349320446735</v>
      </c>
      <c r="K45" s="4">
        <v>20</v>
      </c>
      <c r="L45" s="4"/>
      <c r="M45" s="4"/>
      <c r="O45" s="4">
        <f t="array" ref="O45:P45">[1]!MF_p_pipe_atma(Q_,fw_,M45-l0_,$E$37,0,PVT_str_1_,theta_,id_,,t0_)</f>
        <v>30</v>
      </c>
      <c r="P45" s="4">
        <v>20</v>
      </c>
      <c r="Q45" s="4"/>
      <c r="R45" s="4"/>
    </row>
    <row r="46" spans="1:18" outlineLevel="1" x14ac:dyDescent="0.2">
      <c r="A46" s="14">
        <v>10</v>
      </c>
      <c r="C46" s="17">
        <f t="shared" si="0"/>
        <v>720</v>
      </c>
      <c r="D46" s="17">
        <f t="shared" si="1"/>
        <v>20</v>
      </c>
      <c r="E46" s="4">
        <f t="array" ref="E46:F46">[1]!MF_p_pipe_atma(Q_,fw_,C46-l0_,$E$37,0,PVT_str_1_,theta_,id_,hydr_corr_,t0_)</f>
        <v>101.06491735900605</v>
      </c>
      <c r="F46" s="4">
        <v>20</v>
      </c>
      <c r="G46" s="4"/>
      <c r="H46" s="4"/>
      <c r="J46" s="4">
        <f t="array" ref="J46:K46">[1]!MF_p_pipe_atma(Q_,fw_,C46-l0_,$J$37,0,PVT_str_gas_,theta_,id_,,t0_)</f>
        <v>108.86323063901102</v>
      </c>
      <c r="K46" s="4">
        <v>20</v>
      </c>
      <c r="L46" s="4"/>
      <c r="M46" s="4"/>
      <c r="O46" s="4">
        <f t="array" ref="O46:P46">[1]!MF_p_pipe_atma(Q_,fw_,M46-l0_,$E$37,0,PVT_str_1_,theta_,id_,,t0_)</f>
        <v>30</v>
      </c>
      <c r="P46" s="4">
        <v>20</v>
      </c>
      <c r="Q46" s="4"/>
      <c r="R46" s="4"/>
    </row>
    <row r="47" spans="1:18" outlineLevel="1" x14ac:dyDescent="0.2">
      <c r="A47" s="14">
        <v>11</v>
      </c>
      <c r="C47" s="17">
        <f t="shared" si="0"/>
        <v>800</v>
      </c>
      <c r="D47" s="17">
        <f t="shared" si="1"/>
        <v>20</v>
      </c>
      <c r="E47" s="4">
        <f t="array" ref="E47:F47">[1]!MF_p_pipe_atma(Q_,fw_,C47-l0_,$E$37,0,PVT_str_1_,theta_,id_,hydr_corr_,t0_)</f>
        <v>108.96582671919479</v>
      </c>
      <c r="F47" s="4">
        <v>20</v>
      </c>
      <c r="G47" s="4"/>
      <c r="H47" s="4"/>
      <c r="J47" s="4">
        <f t="array" ref="J47:K47">[1]!MF_p_pipe_atma(Q_,fw_,C47-l0_,$J$37,0,PVT_str_gas_,theta_,id_,,t0_)</f>
        <v>109.91814241188474</v>
      </c>
      <c r="K47" s="4">
        <v>20</v>
      </c>
      <c r="L47" s="4"/>
      <c r="M47" s="4"/>
      <c r="O47" s="4">
        <f t="array" ref="O47:P47">[1]!MF_p_pipe_atma(Q_,fw_,M47-l0_,$E$37,0,PVT_str_1_,theta_,id_,,t0_)</f>
        <v>30</v>
      </c>
      <c r="P47" s="4">
        <v>20</v>
      </c>
      <c r="Q47" s="4"/>
      <c r="R47" s="4"/>
    </row>
    <row r="48" spans="1:18" outlineLevel="1" x14ac:dyDescent="0.2">
      <c r="A48" s="14">
        <v>12</v>
      </c>
      <c r="C48" s="17">
        <f t="shared" si="0"/>
        <v>880</v>
      </c>
      <c r="D48" s="17">
        <f t="shared" si="1"/>
        <v>20</v>
      </c>
      <c r="E48" s="4">
        <f t="array" ref="E48:F48">[1]!MF_p_pipe_atma(Q_,fw_,C48-l0_,$E$37,0,PVT_str_1_,theta_,id_,hydr_corr_,t0_)</f>
        <v>116.8678842113524</v>
      </c>
      <c r="F48" s="4">
        <v>20</v>
      </c>
      <c r="G48" s="4"/>
      <c r="H48" s="4"/>
      <c r="J48" s="4">
        <f t="array" ref="J48:K48">[1]!MF_p_pipe_atma(Q_,fw_,C48-l0_,$J$37,0,PVT_str_gas_,theta_,id_,,t0_)</f>
        <v>110.98872438730905</v>
      </c>
      <c r="K48" s="4">
        <v>20</v>
      </c>
      <c r="L48" s="4"/>
      <c r="M48" s="4"/>
      <c r="O48" s="4">
        <f t="array" ref="O48:P48">[1]!MF_p_pipe_atma(Q_,fw_,M48-l0_,$E$37,0,PVT_str_1_,theta_,id_,,t0_)</f>
        <v>30</v>
      </c>
      <c r="P48" s="4">
        <v>20</v>
      </c>
      <c r="Q48" s="4"/>
      <c r="R48" s="4"/>
    </row>
    <row r="49" spans="1:18" outlineLevel="1" x14ac:dyDescent="0.2">
      <c r="A49" s="14">
        <v>13</v>
      </c>
      <c r="C49" s="17">
        <f t="shared" si="0"/>
        <v>960</v>
      </c>
      <c r="D49" s="17">
        <f t="shared" si="1"/>
        <v>20</v>
      </c>
      <c r="E49" s="4">
        <f t="array" ref="E49:F49">[1]!MF_p_pipe_atma(Q_,fw_,C49-l0_,$E$37,0,PVT_str_1_,theta_,id_,hydr_corr_,t0_)</f>
        <v>124.771140944415</v>
      </c>
      <c r="F49" s="4">
        <v>20</v>
      </c>
      <c r="G49" s="4"/>
      <c r="H49" s="4"/>
      <c r="J49" s="4">
        <f t="array" ref="J49:K49">[1]!MF_p_pipe_atma(Q_,fw_,C49-l0_,$J$37,0,PVT_str_gas_,theta_,id_,,t0_)</f>
        <v>112.07549832367829</v>
      </c>
      <c r="K49" s="4">
        <v>20</v>
      </c>
      <c r="L49" s="4"/>
      <c r="M49" s="4"/>
      <c r="O49" s="4">
        <f t="array" ref="O49:P49">[1]!MF_p_pipe_atma(Q_,fw_,M49-l0_,$E$37,0,PVT_str_1_,theta_,id_,,t0_)</f>
        <v>30</v>
      </c>
      <c r="P49" s="4">
        <v>20</v>
      </c>
      <c r="Q49" s="4"/>
      <c r="R49" s="4"/>
    </row>
    <row r="50" spans="1:18" outlineLevel="1" x14ac:dyDescent="0.2">
      <c r="A50" s="14">
        <v>14</v>
      </c>
      <c r="C50" s="17">
        <f t="shared" si="0"/>
        <v>1040</v>
      </c>
      <c r="D50" s="17">
        <f t="shared" si="1"/>
        <v>20</v>
      </c>
      <c r="E50" s="4">
        <f t="array" ref="E50:F50">[1]!MF_p_pipe_atma(Q_,fw_,C50-l0_,$E$37,0,PVT_str_1_,theta_,id_,hydr_corr_,t0_)</f>
        <v>132.67564810452245</v>
      </c>
      <c r="F50" s="4">
        <v>20</v>
      </c>
      <c r="G50" s="4"/>
      <c r="H50" s="4"/>
      <c r="J50" s="4">
        <f t="array" ref="J50:K50">[1]!MF_p_pipe_atma(Q_,fw_,C50-l0_,$J$37,0,PVT_str_gas_,theta_,id_,,t0_)</f>
        <v>113.17901298838565</v>
      </c>
      <c r="K50" s="4">
        <v>20</v>
      </c>
      <c r="L50" s="4"/>
      <c r="M50" s="4"/>
      <c r="O50" s="4">
        <f t="array" ref="O50:P50">[1]!MF_p_pipe_atma(Q_,fw_,M50-l0_,$E$37,0,PVT_str_1_,theta_,id_,,t0_)</f>
        <v>30</v>
      </c>
      <c r="P50" s="4">
        <v>20</v>
      </c>
      <c r="Q50" s="4"/>
      <c r="R50" s="4"/>
    </row>
    <row r="51" spans="1:18" outlineLevel="1" x14ac:dyDescent="0.2">
      <c r="A51" s="14">
        <v>15</v>
      </c>
      <c r="C51" s="17">
        <f t="shared" si="0"/>
        <v>1120</v>
      </c>
      <c r="D51" s="17">
        <f t="shared" si="1"/>
        <v>20</v>
      </c>
      <c r="E51" s="4">
        <f t="array" ref="E51:F51">[1]!MF_p_pipe_atma(Q_,fw_,C51-l0_,$E$37,0,PVT_str_1_,theta_,id_,hydr_corr_,t0_)</f>
        <v>140.58145695838817</v>
      </c>
      <c r="F51" s="4">
        <v>20</v>
      </c>
      <c r="G51" s="4"/>
      <c r="H51" s="4"/>
      <c r="J51" s="4">
        <f t="array" ref="J51:K51">[1]!MF_p_pipe_atma(Q_,fw_,C51-l0_,$J$37,0,PVT_str_gas_,theta_,id_,,t0_)</f>
        <v>114.29984520941788</v>
      </c>
      <c r="K51" s="4">
        <v>20</v>
      </c>
      <c r="L51" s="4"/>
      <c r="M51" s="4"/>
      <c r="O51" s="4">
        <f t="array" ref="O51:P51">[1]!MF_p_pipe_atma(Q_,fw_,M51-l0_,$E$37,0,PVT_str_1_,theta_,id_,,t0_)</f>
        <v>30</v>
      </c>
      <c r="P51" s="4">
        <v>20</v>
      </c>
      <c r="Q51" s="4"/>
      <c r="R51" s="4"/>
    </row>
    <row r="52" spans="1:18" outlineLevel="1" x14ac:dyDescent="0.2">
      <c r="A52" s="14">
        <v>16</v>
      </c>
      <c r="C52" s="17">
        <f t="shared" si="0"/>
        <v>1200</v>
      </c>
      <c r="D52" s="17">
        <f t="shared" si="1"/>
        <v>20</v>
      </c>
      <c r="E52" s="4">
        <f t="array" ref="E52:F52">[1]!MF_p_pipe_atma(Q_,fw_,C52-l0_,$E$37,0,PVT_str_1_,theta_,id_,hydr_corr_,t0_)</f>
        <v>148.48861885668396</v>
      </c>
      <c r="F52" s="4">
        <v>20</v>
      </c>
      <c r="G52" s="4"/>
      <c r="H52" s="4"/>
      <c r="J52" s="4">
        <f t="array" ref="J52:K52">[1]!MF_p_pipe_atma(Q_,fw_,C52-l0_,$J$37,0,PVT_str_gas_,theta_,id_,,t0_)</f>
        <v>115.43860082828645</v>
      </c>
      <c r="K52" s="4">
        <v>20</v>
      </c>
      <c r="L52" s="4"/>
      <c r="M52" s="4"/>
      <c r="O52" s="4">
        <f t="array" ref="O52:P52">[1]!MF_p_pipe_atma(Q_,fw_,M52-l0_,$E$37,0,PVT_str_1_,theta_,id_,,t0_)</f>
        <v>30</v>
      </c>
      <c r="P52" s="4">
        <v>20</v>
      </c>
      <c r="Q52" s="4"/>
      <c r="R52" s="4"/>
    </row>
    <row r="53" spans="1:18" outlineLevel="1" x14ac:dyDescent="0.2">
      <c r="A53" s="14">
        <v>17</v>
      </c>
      <c r="C53" s="17">
        <f t="shared" si="0"/>
        <v>1280</v>
      </c>
      <c r="D53" s="17">
        <f t="shared" si="1"/>
        <v>20</v>
      </c>
      <c r="E53" s="4">
        <f t="array" ref="E53:F53">[1]!MF_p_pipe_atma(Q_,fw_,C53-l0_,$E$37,0,PVT_str_1_,theta_,id_,hydr_corr_,t0_)</f>
        <v>156.39718523743966</v>
      </c>
      <c r="F53" s="4">
        <v>20</v>
      </c>
      <c r="G53" s="4"/>
      <c r="H53" s="4"/>
      <c r="J53" s="4">
        <f t="array" ref="J53:K53">[1]!MF_p_pipe_atma(Q_,fw_,C53-l0_,$J$37,0,PVT_str_gas_,theta_,id_,,t0_)</f>
        <v>116.59591551006187</v>
      </c>
      <c r="K53" s="4">
        <v>20</v>
      </c>
      <c r="L53" s="4"/>
      <c r="M53" s="4"/>
      <c r="O53" s="4">
        <f t="array" ref="O53:P53">[1]!MF_p_pipe_atma(Q_,fw_,M53-l0_,$E$37,0,PVT_str_1_,theta_,id_,,t0_)</f>
        <v>30</v>
      </c>
      <c r="P53" s="4">
        <v>20</v>
      </c>
      <c r="Q53" s="4"/>
      <c r="R53" s="4"/>
    </row>
    <row r="54" spans="1:18" outlineLevel="1" x14ac:dyDescent="0.2">
      <c r="A54" s="14">
        <v>18</v>
      </c>
      <c r="C54" s="17">
        <f t="shared" si="0"/>
        <v>1360</v>
      </c>
      <c r="D54" s="17">
        <f t="shared" si="1"/>
        <v>20</v>
      </c>
      <c r="E54" s="4">
        <f t="array" ref="E54:F54">[1]!MF_p_pipe_atma(Q_,fw_,C54-l0_,$E$37,0,PVT_str_1_,theta_,id_,hydr_corr_,t0_)</f>
        <v>164.3072076294589</v>
      </c>
      <c r="F54" s="4">
        <v>20</v>
      </c>
      <c r="G54" s="4"/>
      <c r="H54" s="4"/>
      <c r="J54" s="4">
        <f t="array" ref="J54:K54">[1]!MF_p_pipe_atma(Q_,fw_,C54-l0_,$J$37,0,PVT_str_gas_,theta_,id_,,t0_)</f>
        <v>117.77245535579982</v>
      </c>
      <c r="K54" s="4">
        <v>20</v>
      </c>
      <c r="L54" s="4"/>
      <c r="M54" s="4"/>
      <c r="O54" s="4">
        <f t="array" ref="O54:P54">[1]!MF_p_pipe_atma(Q_,fw_,M54-l0_,$E$37,0,PVT_str_1_,theta_,id_,,t0_)</f>
        <v>30</v>
      </c>
      <c r="P54" s="4">
        <v>20</v>
      </c>
      <c r="Q54" s="4"/>
      <c r="R54" s="4"/>
    </row>
    <row r="55" spans="1:18" outlineLevel="1" x14ac:dyDescent="0.2">
      <c r="A55" s="14">
        <v>19</v>
      </c>
      <c r="C55" s="17">
        <f t="shared" si="0"/>
        <v>1440</v>
      </c>
      <c r="D55" s="17">
        <f t="shared" si="1"/>
        <v>20</v>
      </c>
      <c r="E55" s="4">
        <f t="array" ref="E55:F55">[1]!MF_p_pipe_atma(Q_,fw_,C55-l0_,$E$37,0,PVT_str_1_,theta_,id_,hydr_corr_,t0_)</f>
        <v>172.21873765575148</v>
      </c>
      <c r="F55" s="4">
        <v>20</v>
      </c>
      <c r="G55" s="4"/>
      <c r="H55" s="4"/>
      <c r="J55" s="4">
        <f t="array" ref="J55:K55">[1]!MF_p_pipe_atma(Q_,fw_,C55-l0_,$J$37,0,PVT_str_gas_,theta_,id_,,t0_)</f>
        <v>118.96891725011923</v>
      </c>
      <c r="K55" s="4">
        <v>20</v>
      </c>
      <c r="L55" s="4"/>
      <c r="M55" s="4"/>
      <c r="O55" s="4">
        <f t="array" ref="O55:P55">[1]!MF_p_pipe_atma(Q_,fw_,M55-l0_,$E$37,0,PVT_str_1_,theta_,id_,,t0_)</f>
        <v>30</v>
      </c>
      <c r="P55" s="4">
        <v>20</v>
      </c>
      <c r="Q55" s="4"/>
      <c r="R55" s="4"/>
    </row>
    <row r="56" spans="1:18" outlineLevel="1" x14ac:dyDescent="0.2">
      <c r="A56" s="14">
        <v>20</v>
      </c>
      <c r="C56" s="17">
        <f t="shared" si="0"/>
        <v>1520</v>
      </c>
      <c r="D56" s="17">
        <f t="shared" si="1"/>
        <v>20</v>
      </c>
      <c r="E56" s="4">
        <f t="array" ref="E56:F56">[1]!MF_p_pipe_atma(Q_,fw_,C56-l0_,$E$37,0,PVT_str_1_,theta_,id_,hydr_corr_,t0_)</f>
        <v>180.13182703698294</v>
      </c>
      <c r="F56" s="4">
        <v>20</v>
      </c>
      <c r="G56" s="4"/>
      <c r="H56" s="4"/>
      <c r="J56" s="4">
        <f t="array" ref="J56:K56">[1]!MF_p_pipe_atma(Q_,fw_,C56-l0_,$J$37,0,PVT_str_gas_,theta_,id_,,t0_)</f>
        <v>120.1860288623749</v>
      </c>
      <c r="K56" s="4">
        <v>20</v>
      </c>
      <c r="L56" s="4"/>
      <c r="M56" s="4"/>
      <c r="O56" s="4">
        <f t="array" ref="O56:P56">[1]!MF_p_pipe_atma(Q_,fw_,M56-l0_,$E$37,0,PVT_str_1_,theta_,id_,,t0_)</f>
        <v>30</v>
      </c>
      <c r="P56" s="4">
        <v>20</v>
      </c>
      <c r="Q56" s="4"/>
      <c r="R56" s="4"/>
    </row>
    <row r="57" spans="1:18" outlineLevel="1" x14ac:dyDescent="0.2">
      <c r="A57" s="14">
        <v>21</v>
      </c>
      <c r="C57" s="17">
        <f t="shared" si="0"/>
        <v>1600</v>
      </c>
      <c r="D57" s="17">
        <f t="shared" si="1"/>
        <v>20</v>
      </c>
      <c r="E57" s="4">
        <f t="array" ref="E57:F57">[1]!MF_p_pipe_atma(Q_,fw_,C57-l0_,$E$37,0,PVT_str_1_,theta_,id_,hydr_corr_,t0_)</f>
        <v>188.04652759494158</v>
      </c>
      <c r="F57" s="4">
        <v>20</v>
      </c>
      <c r="G57" s="4"/>
      <c r="H57" s="4"/>
      <c r="J57" s="4">
        <f t="array" ref="J57:K57">[1]!MF_p_pipe_atma(Q_,fw_,C57-l0_,$J$37,0,PVT_str_gas_,theta_,id_,,t0_)</f>
        <v>121.4245482030728</v>
      </c>
      <c r="K57" s="4">
        <v>20</v>
      </c>
      <c r="L57" s="4"/>
      <c r="M57" s="4"/>
      <c r="O57" s="4">
        <f t="array" ref="O57:P57">[1]!MF_p_pipe_atma(Q_,fw_,M57-l0_,$E$37,0,PVT_str_1_,theta_,id_,,t0_)</f>
        <v>30</v>
      </c>
      <c r="P57" s="4">
        <v>20</v>
      </c>
      <c r="Q57" s="4"/>
      <c r="R57" s="4"/>
    </row>
    <row r="58" spans="1:18" outlineLevel="1" x14ac:dyDescent="0.2">
      <c r="A58" s="14">
        <v>22</v>
      </c>
      <c r="C58" s="17">
        <f t="shared" si="0"/>
        <v>1680</v>
      </c>
      <c r="D58" s="17">
        <f t="shared" si="1"/>
        <v>20</v>
      </c>
      <c r="E58" s="4">
        <f t="array" ref="E58:F58">[1]!MF_p_pipe_atma(Q_,fw_,C58-l0_,$E$37,0,PVT_str_1_,theta_,id_,hydr_corr_,t0_)</f>
        <v>195.96289125602479</v>
      </c>
      <c r="F58" s="4">
        <v>20</v>
      </c>
      <c r="G58" s="4"/>
      <c r="H58" s="4"/>
      <c r="J58" s="4">
        <f t="array" ref="J58:K58">[1]!MF_p_pipe_atma(Q_,fw_,C58-l0_,$J$37,0,PVT_str_gas_,theta_,id_,,t0_)</f>
        <v>122.68526261842507</v>
      </c>
      <c r="K58" s="4">
        <v>20</v>
      </c>
      <c r="L58" s="4"/>
      <c r="M58" s="4"/>
      <c r="O58" s="4">
        <f t="array" ref="O58:P58">[1]!MF_p_pipe_atma(Q_,fw_,M58-l0_,$E$37,0,PVT_str_1_,theta_,id_,,t0_)</f>
        <v>30</v>
      </c>
      <c r="P58" s="4">
        <v>20</v>
      </c>
      <c r="Q58" s="4"/>
      <c r="R58" s="4"/>
    </row>
    <row r="59" spans="1:18" outlineLevel="1" x14ac:dyDescent="0.2">
      <c r="A59" s="14">
        <v>23</v>
      </c>
      <c r="C59" s="17">
        <f t="shared" si="0"/>
        <v>1760</v>
      </c>
      <c r="D59" s="17">
        <f t="shared" si="1"/>
        <v>20</v>
      </c>
      <c r="E59" s="4">
        <f t="array" ref="E59:F59">[1]!MF_p_pipe_atma(Q_,fw_,C59-l0_,$E$37,0,PVT_str_1_,theta_,id_,hydr_corr_,t0_)</f>
        <v>203.88097005474378</v>
      </c>
      <c r="F59" s="4">
        <v>20</v>
      </c>
      <c r="G59" s="4"/>
      <c r="H59" s="4"/>
      <c r="J59" s="4">
        <f t="array" ref="J59:K59">[1]!MF_p_pipe_atma(Q_,fw_,C59-l0_,$J$37,0,PVT_str_gas_,theta_,id_,,t0_)</f>
        <v>123.96898708528302</v>
      </c>
      <c r="K59" s="4">
        <v>20</v>
      </c>
      <c r="L59" s="4"/>
      <c r="M59" s="4"/>
      <c r="O59" s="4">
        <f t="array" ref="O59:P59">[1]!MF_p_pipe_atma(Q_,fw_,M59-l0_,$E$37,0,PVT_str_1_,theta_,id_,,t0_)</f>
        <v>30</v>
      </c>
      <c r="P59" s="4">
        <v>20</v>
      </c>
      <c r="Q59" s="4"/>
      <c r="R59" s="4"/>
    </row>
    <row r="60" spans="1:18" outlineLevel="1" x14ac:dyDescent="0.2">
      <c r="A60" s="14">
        <v>24</v>
      </c>
      <c r="C60" s="17">
        <f t="shared" si="0"/>
        <v>1840</v>
      </c>
      <c r="D60" s="17">
        <f t="shared" si="1"/>
        <v>20</v>
      </c>
      <c r="E60" s="4">
        <f t="array" ref="E60:F60">[1]!MF_p_pipe_atma(Q_,fw_,C60-l0_,$E$37,0,PVT_str_1_,theta_,id_,hydr_corr_,t0_)</f>
        <v>211.80081613724883</v>
      </c>
      <c r="F60" s="4">
        <v>20</v>
      </c>
      <c r="G60" s="4"/>
      <c r="H60" s="4"/>
      <c r="J60" s="4">
        <f t="array" ref="J60:K60">[1]!MF_p_pipe_atma(Q_,fw_,C60-l0_,$J$37,0,PVT_str_gas_,theta_,id_,,t0_)</f>
        <v>125.27656164633549</v>
      </c>
      <c r="K60" s="4">
        <v>20</v>
      </c>
      <c r="L60" s="4"/>
      <c r="M60" s="4"/>
      <c r="O60" s="4">
        <f t="array" ref="O60:P60">[1]!MF_p_pipe_atma(Q_,fw_,M60-l0_,$E$37,0,PVT_str_1_,theta_,id_,,t0_)</f>
        <v>30</v>
      </c>
      <c r="P60" s="4">
        <v>20</v>
      </c>
      <c r="Q60" s="4"/>
      <c r="R60" s="4"/>
    </row>
    <row r="61" spans="1:18" outlineLevel="1" x14ac:dyDescent="0.2">
      <c r="A61" s="14">
        <v>25</v>
      </c>
      <c r="C61" s="17">
        <f t="shared" si="0"/>
        <v>1920</v>
      </c>
      <c r="D61" s="17">
        <f t="shared" si="1"/>
        <v>20</v>
      </c>
      <c r="E61" s="4">
        <f t="array" ref="E61:F61">[1]!MF_p_pipe_atma(Q_,fw_,C61-l0_,$E$37,0,PVT_str_1_,theta_,id_,hydr_corr_,t0_)</f>
        <v>219.72248176487449</v>
      </c>
      <c r="F61" s="4">
        <v>20</v>
      </c>
      <c r="G61" s="4"/>
      <c r="H61" s="4"/>
      <c r="J61" s="4">
        <f t="array" ref="J61:K61">[1]!MF_p_pipe_atma(Q_,fw_,C61-l0_,$J$37,0,PVT_str_gas_,theta_,id_,,t0_)</f>
        <v>126.60884780324706</v>
      </c>
      <c r="K61" s="4">
        <v>20</v>
      </c>
      <c r="L61" s="4"/>
      <c r="M61" s="4"/>
      <c r="O61" s="4">
        <f t="array" ref="O61:P61">[1]!MF_p_pipe_atma(Q_,fw_,M61-l0_,$E$37,0,PVT_str_1_,theta_,id_,,t0_)</f>
        <v>30</v>
      </c>
      <c r="P61" s="4">
        <v>20</v>
      </c>
      <c r="Q61" s="4"/>
      <c r="R61" s="4"/>
    </row>
    <row r="62" spans="1:18" outlineLevel="1" x14ac:dyDescent="0.2">
      <c r="A62" s="14">
        <v>26</v>
      </c>
      <c r="C62" s="17">
        <f t="shared" si="0"/>
        <v>2000</v>
      </c>
      <c r="D62" s="17">
        <f t="shared" si="1"/>
        <v>20</v>
      </c>
      <c r="E62" s="4">
        <f t="array" ref="E62:F62">[1]!MF_p_pipe_atma(Q_,fw_,C62-l0_,$E$37,0,PVT_str_1_,theta_,id_,hydr_corr_,t0_)</f>
        <v>227.64601931770676</v>
      </c>
      <c r="F62" s="4">
        <v>20</v>
      </c>
      <c r="G62" s="15">
        <f>p1_</f>
        <v>40</v>
      </c>
      <c r="H62" s="15">
        <f>t1_</f>
        <v>20</v>
      </c>
      <c r="J62" s="4">
        <f t="array" ref="J62:K62">[1]!MF_p_pipe_atma(Q_,fw_,C62-l0_,$J$37,0,PVT_str_gas_,theta_,id_,,t0_)</f>
        <v>127.96672366374233</v>
      </c>
      <c r="K62" s="4">
        <v>20</v>
      </c>
      <c r="L62" s="15">
        <f>p1_</f>
        <v>40</v>
      </c>
      <c r="M62" s="15">
        <f>t1_</f>
        <v>20</v>
      </c>
      <c r="O62" s="4">
        <f t="array" ref="O62:P62">[1]!MF_p_pipe_atma(Q_,fw_,M62-l0_,$E$37,0,PVT_str_1_,theta_,id_,,t0_)</f>
        <v>31.973154221918993</v>
      </c>
      <c r="P62" s="4">
        <v>20</v>
      </c>
      <c r="Q62" s="15">
        <f>p1_</f>
        <v>40</v>
      </c>
      <c r="R62" s="15">
        <f>t1_</f>
        <v>20</v>
      </c>
    </row>
    <row r="63" spans="1:18" outlineLevel="1" x14ac:dyDescent="0.2"/>
  </sheetData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26</vt:i4>
      </vt:variant>
    </vt:vector>
  </HeadingPairs>
  <TitlesOfParts>
    <vt:vector size="27" baseType="lpstr">
      <vt:lpstr>MF 1 </vt:lpstr>
      <vt:lpstr>'MF 1 '!Bob_</vt:lpstr>
      <vt:lpstr>'MF 1 '!fw_</vt:lpstr>
      <vt:lpstr>'MF 1 '!gamma_gas_</vt:lpstr>
      <vt:lpstr>gamma_kill_fluid_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Pgas_</vt:lpstr>
      <vt:lpstr>PVT_str_1_</vt:lpstr>
      <vt:lpstr>PVT_str_2_</vt:lpstr>
      <vt:lpstr>PVT_str_gas_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2019-08-02T10:15:23Z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