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59A359FB-6465-4CD7-BA13-67D7EDD0704B}" xr6:coauthVersionLast="45" xr6:coauthVersionMax="45" xr10:uidLastSave="{00000000-0000-0000-0000-000000000000}"/>
  <bookViews>
    <workbookView xWindow="-120" yWindow="-120" windowWidth="38640" windowHeight="2139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d_choke">Choke!$C$22</definedName>
    <definedName name="d_pipe">Choke!$C$21</definedName>
    <definedName name="fw_" localSheetId="0">Choke!$C$18</definedName>
    <definedName name="gamma_gas_" localSheetId="0">Choke!$C$9</definedName>
    <definedName name="gamma_oil_" localSheetId="0">Choke!$C$7</definedName>
    <definedName name="gamma_wat_" localSheetId="0">Choke!$C$8</definedName>
    <definedName name="gamma_wat_kf_">Choke!$C$16</definedName>
    <definedName name="muob_" localSheetId="0">Choke!$C$15</definedName>
    <definedName name="Pb_" localSheetId="0">Choke!$C$12</definedName>
    <definedName name="Pbuf_">Choke!$C$31</definedName>
    <definedName name="Plin_">Choke!$C$35</definedName>
    <definedName name="PVT_str_gas_">Choke!$C$25</definedName>
    <definedName name="PVT_str_wat_">Choke!$C$26</definedName>
    <definedName name="PVTstr_">Choke!$C$24</definedName>
    <definedName name="Qliq_">Choke!$C$30</definedName>
    <definedName name="Rp_" localSheetId="0">Choke!$C$11</definedName>
    <definedName name="Rsb_" localSheetId="0">Choke!$C$10</definedName>
    <definedName name="T_choke">Choke!$C$19</definedName>
    <definedName name="T_upchoke">Choke!$C$19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18" l="1"/>
  <c r="C26" i="118"/>
  <c r="C24" i="118"/>
  <c r="K57" i="118"/>
  <c r="C55" i="118"/>
  <c r="J56" i="118"/>
  <c r="D53" i="118"/>
  <c r="D57" i="118"/>
  <c r="C98" i="118"/>
  <c r="N55" i="118"/>
  <c r="I54" i="118"/>
  <c r="I58" i="118"/>
  <c r="F54" i="118"/>
  <c r="G57" i="118"/>
  <c r="K54" i="118"/>
  <c r="C32" i="118" a="1"/>
  <c r="L54" i="118"/>
  <c r="H57" i="118"/>
  <c r="F53" i="118"/>
  <c r="I53" i="118"/>
  <c r="E56" i="118"/>
  <c r="C25" i="118"/>
  <c r="F56" i="118"/>
  <c r="C58" i="118"/>
  <c r="K56" i="118"/>
  <c r="G55" i="118"/>
  <c r="C54" i="118"/>
  <c r="G1" i="118"/>
  <c r="F57" i="118"/>
  <c r="J53" i="118"/>
  <c r="D54" i="118"/>
  <c r="H55" i="118"/>
  <c r="L56" i="118"/>
  <c r="D58" i="118"/>
  <c r="C97" i="118"/>
  <c r="C101" i="118"/>
  <c r="N54" i="118"/>
  <c r="N58" i="118"/>
  <c r="E54" i="118"/>
  <c r="I55" i="118"/>
  <c r="M56" i="118"/>
  <c r="F55" i="118"/>
  <c r="C93" i="118"/>
  <c r="G56" i="118"/>
  <c r="K53" i="118"/>
  <c r="C40" i="118" a="1"/>
  <c r="H54" i="118"/>
  <c r="L55" i="118"/>
  <c r="H58" i="118"/>
  <c r="C36" i="118" a="1"/>
  <c r="E53" i="118"/>
  <c r="M55" i="118"/>
  <c r="E57" i="118"/>
  <c r="J58" i="118"/>
  <c r="K58" i="118"/>
  <c r="C56" i="118"/>
  <c r="G53" i="118"/>
  <c r="J55" i="118"/>
  <c r="H53" i="118"/>
  <c r="D56" i="118"/>
  <c r="L58" i="118"/>
  <c r="C99" i="118"/>
  <c r="N56" i="118"/>
  <c r="M54" i="118"/>
  <c r="I57" i="118"/>
  <c r="M58" i="118"/>
  <c r="E58" i="118"/>
  <c r="M57" i="118"/>
  <c r="I56" i="118"/>
  <c r="E55" i="118"/>
  <c r="M53" i="118"/>
  <c r="N57" i="118"/>
  <c r="N53" i="118"/>
  <c r="C100" i="118"/>
  <c r="C96" i="118"/>
  <c r="L57" i="118"/>
  <c r="H56" i="118"/>
  <c r="D55" i="118"/>
  <c r="L53" i="118"/>
  <c r="J54" i="118"/>
  <c r="F58" i="118"/>
  <c r="C53" i="118"/>
  <c r="G54" i="118"/>
  <c r="K55" i="118"/>
  <c r="C57" i="118"/>
  <c r="G58" i="118"/>
  <c r="J57" i="118"/>
  <c r="E36" i="118" l="1"/>
  <c r="D37" i="118"/>
  <c r="D36" i="118"/>
  <c r="F36" i="118"/>
  <c r="E37" i="118"/>
  <c r="C37" i="118"/>
  <c r="C36" i="118"/>
  <c r="G36" i="118"/>
  <c r="F37" i="118"/>
  <c r="G37" i="118"/>
  <c r="C32" i="118"/>
  <c r="G32" i="118"/>
  <c r="F33" i="118"/>
  <c r="F32" i="118"/>
  <c r="E33" i="118"/>
  <c r="D32" i="118"/>
  <c r="C33" i="118"/>
  <c r="G33" i="118"/>
  <c r="E32" i="118"/>
  <c r="D33" i="118"/>
  <c r="C40" i="118"/>
  <c r="G40" i="118"/>
  <c r="F41" i="118"/>
  <c r="F40" i="118"/>
  <c r="D40" i="118"/>
  <c r="C41" i="118"/>
  <c r="G41" i="118"/>
  <c r="E40" i="118"/>
  <c r="D41" i="118"/>
  <c r="E41" i="118"/>
  <c r="D95" i="118"/>
  <c r="E8" i="118"/>
  <c r="C44" i="118" a="1"/>
  <c r="D99" i="118"/>
  <c r="D98" i="118"/>
  <c r="D101" i="118"/>
  <c r="D97" i="118"/>
  <c r="D100" i="118"/>
  <c r="D96" i="118"/>
  <c r="F44" i="118" l="1"/>
  <c r="F45" i="118"/>
  <c r="E44" i="118"/>
  <c r="E45" i="118"/>
  <c r="D44" i="118"/>
  <c r="D45" i="118"/>
  <c r="C44" i="118"/>
  <c r="C45" i="118"/>
  <c r="G44" i="118"/>
  <c r="G45" i="118"/>
  <c r="E95" i="118"/>
  <c r="F95" i="118"/>
  <c r="E13" i="118"/>
  <c r="E12" i="118"/>
  <c r="E11" i="118"/>
  <c r="E10" i="118"/>
  <c r="E9" i="118"/>
  <c r="E7" i="118"/>
  <c r="E99" i="118"/>
  <c r="F96" i="118"/>
  <c r="F100" i="118"/>
  <c r="E97" i="118"/>
  <c r="E96" i="118"/>
  <c r="E98" i="118"/>
  <c r="E101" i="118"/>
  <c r="F97" i="118"/>
  <c r="F101" i="118"/>
  <c r="F98" i="118"/>
  <c r="E100" i="118"/>
  <c r="F99" i="118"/>
  <c r="G95" i="118" l="1"/>
  <c r="G98" i="118"/>
  <c r="G100" i="118"/>
  <c r="G96" i="118"/>
  <c r="G101" i="118"/>
  <c r="G97" i="118"/>
  <c r="G99" i="118"/>
  <c r="H95" i="118" l="1"/>
  <c r="H98" i="118"/>
  <c r="H100" i="118"/>
  <c r="H99" i="118"/>
  <c r="H101" i="118"/>
  <c r="H97" i="118"/>
  <c r="H96" i="118"/>
  <c r="I95" i="118" l="1"/>
  <c r="I98" i="118"/>
  <c r="I96" i="118"/>
  <c r="I99" i="118"/>
  <c r="I100" i="118"/>
  <c r="I97" i="118"/>
  <c r="I101" i="118"/>
  <c r="J95" i="118" l="1"/>
  <c r="J98" i="118"/>
  <c r="J100" i="118"/>
  <c r="J99" i="118"/>
  <c r="J101" i="118"/>
  <c r="J97" i="118"/>
  <c r="J96" i="118"/>
  <c r="K95" i="118" l="1"/>
  <c r="K99" i="118"/>
  <c r="K96" i="118"/>
  <c r="K100" i="118"/>
  <c r="K97" i="118"/>
  <c r="K101" i="118"/>
  <c r="K98" i="118"/>
  <c r="L95" i="118" l="1"/>
  <c r="L98" i="118"/>
  <c r="L101" i="118"/>
  <c r="L97" i="118"/>
  <c r="L100" i="118"/>
  <c r="L96" i="118"/>
  <c r="L99" i="118"/>
  <c r="M95" i="118" l="1"/>
  <c r="M98" i="118"/>
  <c r="M97" i="118"/>
  <c r="M99" i="118"/>
  <c r="M100" i="118"/>
  <c r="M101" i="118"/>
  <c r="M96" i="118"/>
  <c r="N95" i="118" l="1"/>
  <c r="N98" i="118"/>
  <c r="N101" i="118"/>
  <c r="N97" i="118"/>
  <c r="N100" i="118"/>
  <c r="N96" i="118"/>
  <c r="N99" i="118"/>
  <c r="O95" i="118" l="1"/>
  <c r="O99" i="118"/>
  <c r="O96" i="118"/>
  <c r="O100" i="118"/>
  <c r="O97" i="118"/>
  <c r="O101" i="118"/>
  <c r="O98" i="118"/>
  <c r="P95" i="118" l="1"/>
  <c r="P98" i="118"/>
  <c r="P101" i="118"/>
  <c r="P97" i="118"/>
  <c r="P100" i="118"/>
  <c r="P96" i="118"/>
  <c r="P99" i="118"/>
  <c r="Q95" i="118" l="1"/>
  <c r="Q101" i="118"/>
  <c r="Q97" i="118"/>
  <c r="Q96" i="118"/>
  <c r="Q98" i="118"/>
  <c r="Q100" i="118"/>
  <c r="Q99" i="118"/>
  <c r="R95" i="118" l="1"/>
  <c r="R98" i="118"/>
  <c r="R101" i="118"/>
  <c r="R97" i="118"/>
  <c r="R100" i="118"/>
  <c r="R96" i="118"/>
  <c r="R99" i="118"/>
  <c r="S95" i="118" l="1"/>
  <c r="S99" i="118"/>
  <c r="S96" i="118"/>
  <c r="S100" i="118"/>
  <c r="S97" i="118"/>
  <c r="S101" i="118"/>
  <c r="S98" i="118"/>
  <c r="T95" i="118" l="1"/>
  <c r="T98" i="118"/>
  <c r="T101" i="118"/>
  <c r="T97" i="118"/>
  <c r="T100" i="118"/>
  <c r="T96" i="118"/>
  <c r="T99" i="118"/>
  <c r="U95" i="118" l="1"/>
  <c r="U98" i="118"/>
  <c r="U100" i="118"/>
  <c r="U97" i="118"/>
  <c r="U96" i="118"/>
  <c r="U101" i="118"/>
  <c r="U99" i="118"/>
  <c r="V95" i="118" l="1"/>
  <c r="V98" i="118"/>
  <c r="V101" i="118"/>
  <c r="V97" i="118"/>
  <c r="V96" i="118"/>
  <c r="V99" i="118"/>
  <c r="V100" i="118"/>
</calcChain>
</file>

<file path=xl/sharedStrings.xml><?xml version="1.0" encoding="utf-8"?>
<sst xmlns="http://schemas.openxmlformats.org/spreadsheetml/2006/main" count="58" uniqueCount="47">
  <si>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</si>
  <si>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</si>
  <si>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</si>
  <si>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</si>
  <si>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</si>
  <si>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</si>
  <si>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</si>
  <si>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</si>
  <si>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</si>
  <si>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</si>
  <si>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</si>
  <si>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</si>
  <si>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</si>
  <si>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</si>
  <si>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</si>
  <si>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</si>
  <si>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</si>
  <si>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</si>
  <si>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</si>
  <si>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</si>
  <si>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</si>
  <si>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</si>
  <si>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</si>
  <si>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</si>
  <si>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</si>
  <si>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</si>
  <si>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</si>
  <si>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</si>
  <si>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</si>
  <si>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</si>
  <si>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</si>
  <si>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</si>
  <si>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</si>
  <si>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</si>
  <si>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</si>
  <si>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</si>
  <si>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</si>
  <si>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</si>
  <si>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</si>
  <si>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</si>
  <si>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</si>
  <si>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</si>
  <si>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строка газ</t>
  </si>
  <si>
    <t>PVT строка вода</t>
  </si>
  <si>
    <t>пример расчета характеристик штуцера</t>
  </si>
  <si>
    <t>Рвх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</si>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</sst>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4" borderId="5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Choke!$B$53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Choke!$C$53:$N$53</c:f>
              <c:numCache>
                <c:formatCode>0</c:formatCode>
                <c:ptCount val="12"/>
                <c:pt idx="0">
                  <c:v>2</c:v>
                </c:pt>
                <c:pt idx="1">
                  <c:v>2.00494384765625</c:v>
                </c:pt>
                <c:pt idx="2">
                  <c:v>2.55859375</c:v>
                </c:pt>
                <c:pt idx="3">
                  <c:v>4.625</c:v>
                </c:pt>
                <c:pt idx="4">
                  <c:v>6.90625</c:v>
                </c:pt>
                <c:pt idx="5">
                  <c:v>9.15625</c:v>
                </c:pt>
                <c:pt idx="6">
                  <c:v>11.375</c:v>
                </c:pt>
                <c:pt idx="7">
                  <c:v>22</c:v>
                </c:pt>
                <c:pt idx="8">
                  <c:v>31.9375</c:v>
                </c:pt>
                <c:pt idx="9">
                  <c:v>41.0625</c:v>
                </c:pt>
                <c:pt idx="10">
                  <c:v>57.125</c:v>
                </c:pt>
                <c:pt idx="11">
                  <c:v>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Choke!$B$54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Choke!$C$54:$O$54</c:f>
              <c:numCache>
                <c:formatCode>0</c:formatCode>
                <c:ptCount val="13"/>
                <c:pt idx="0">
                  <c:v>10</c:v>
                </c:pt>
                <c:pt idx="1">
                  <c:v>10.001020431518555</c:v>
                </c:pt>
                <c:pt idx="2">
                  <c:v>10.1025390625</c:v>
                </c:pt>
                <c:pt idx="3">
                  <c:v>10.4150390625</c:v>
                </c:pt>
                <c:pt idx="4">
                  <c:v>10.947265625</c:v>
                </c:pt>
                <c:pt idx="5">
                  <c:v>11.728515625</c:v>
                </c:pt>
                <c:pt idx="6">
                  <c:v>12.7734375</c:v>
                </c:pt>
                <c:pt idx="7">
                  <c:v>22.03125</c:v>
                </c:pt>
                <c:pt idx="8">
                  <c:v>31.9140625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Choke!$C$55:$O$55</c:f>
              <c:numCache>
                <c:formatCode>0</c:formatCode>
                <c:ptCount val="13"/>
                <c:pt idx="0">
                  <c:v>20</c:v>
                </c:pt>
                <c:pt idx="1">
                  <c:v>20.000526905059814</c:v>
                </c:pt>
                <c:pt idx="2">
                  <c:v>20.05279541015625</c:v>
                </c:pt>
                <c:pt idx="3">
                  <c:v>20.211181640625</c:v>
                </c:pt>
                <c:pt idx="4">
                  <c:v>20.47607421875</c:v>
                </c:pt>
                <c:pt idx="5">
                  <c:v>20.849609375</c:v>
                </c:pt>
                <c:pt idx="6">
                  <c:v>21.3330078125</c:v>
                </c:pt>
                <c:pt idx="7">
                  <c:v>25.44921875</c:v>
                </c:pt>
                <c:pt idx="8">
                  <c:v>32.34375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Choke!$B$56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Choke!$C$56:$O$56</c:f>
              <c:numCache>
                <c:formatCode>0</c:formatCode>
                <c:ptCount val="13"/>
                <c:pt idx="0">
                  <c:v>30</c:v>
                </c:pt>
                <c:pt idx="1">
                  <c:v>30.000362992286682</c:v>
                </c:pt>
                <c:pt idx="2">
                  <c:v>30.036163330078125</c:v>
                </c:pt>
                <c:pt idx="3">
                  <c:v>30.1446533203125</c:v>
                </c:pt>
                <c:pt idx="4">
                  <c:v>30.325927734375</c:v>
                </c:pt>
                <c:pt idx="5">
                  <c:v>30.57861328125</c:v>
                </c:pt>
                <c:pt idx="6">
                  <c:v>30.904541015625</c:v>
                </c:pt>
                <c:pt idx="7">
                  <c:v>33.6181640625</c:v>
                </c:pt>
                <c:pt idx="8">
                  <c:v>38.02734375</c:v>
                </c:pt>
                <c:pt idx="9">
                  <c:v>43.88671875</c:v>
                </c:pt>
                <c:pt idx="10">
                  <c:v>57.5390625</c:v>
                </c:pt>
                <c:pt idx="11">
                  <c:v>70.3125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Choke!$B$57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Choke!$C$57:$N$57</c:f>
              <c:numCache>
                <c:formatCode>0</c:formatCode>
                <c:ptCount val="12"/>
                <c:pt idx="0">
                  <c:v>40</c:v>
                </c:pt>
                <c:pt idx="1">
                  <c:v>40.000280141830444</c:v>
                </c:pt>
                <c:pt idx="2">
                  <c:v>40.027999877929688</c:v>
                </c:pt>
                <c:pt idx="3">
                  <c:v>40.1116943359375</c:v>
                </c:pt>
                <c:pt idx="4">
                  <c:v>40.25146484375</c:v>
                </c:pt>
                <c:pt idx="5">
                  <c:v>40.44677734375</c:v>
                </c:pt>
                <c:pt idx="6">
                  <c:v>40.6982421875</c:v>
                </c:pt>
                <c:pt idx="7">
                  <c:v>42.763671875</c:v>
                </c:pt>
                <c:pt idx="8">
                  <c:v>46.1328125</c:v>
                </c:pt>
                <c:pt idx="9">
                  <c:v>50.5859375</c:v>
                </c:pt>
                <c:pt idx="10">
                  <c:v>61.5625</c:v>
                </c:pt>
                <c:pt idx="11">
                  <c:v>73.125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Choke!$B$58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Choke!$C$58:$N$58</c:f>
              <c:numCache>
                <c:formatCode>0</c:formatCode>
                <c:ptCount val="12"/>
                <c:pt idx="0">
                  <c:v>50</c:v>
                </c:pt>
                <c:pt idx="1">
                  <c:v>50.000230967998505</c:v>
                </c:pt>
                <c:pt idx="2">
                  <c:v>50.023078918457031</c:v>
                </c:pt>
                <c:pt idx="3">
                  <c:v>50.092315673828125</c:v>
                </c:pt>
                <c:pt idx="4">
                  <c:v>50.20751953125</c:v>
                </c:pt>
                <c:pt idx="5">
                  <c:v>50.36773681640625</c:v>
                </c:pt>
                <c:pt idx="6">
                  <c:v>50.57373046875</c:v>
                </c:pt>
                <c:pt idx="7">
                  <c:v>52.276611328125</c:v>
                </c:pt>
                <c:pt idx="8">
                  <c:v>55.029296875</c:v>
                </c:pt>
                <c:pt idx="9">
                  <c:v>58.69140625</c:v>
                </c:pt>
                <c:pt idx="10">
                  <c:v>68.017578125</c:v>
                </c:pt>
                <c:pt idx="11">
                  <c:v>78.3203125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Choke!$B$96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Choke!$C$96:$V$96</c:f>
              <c:numCache>
                <c:formatCode>0</c:formatCode>
                <c:ptCount val="20"/>
                <c:pt idx="0">
                  <c:v>10</c:v>
                </c:pt>
                <c:pt idx="1">
                  <c:v>9.920654296875</c:v>
                </c:pt>
                <c:pt idx="2">
                  <c:v>9.6728515625</c:v>
                </c:pt>
                <c:pt idx="3">
                  <c:v>9.2138671875</c:v>
                </c:pt>
                <c:pt idx="4">
                  <c:v>8.41796875</c:v>
                </c:pt>
                <c:pt idx="5">
                  <c:v>5.625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A-48A9-8D40-3D9AFDBF02AB}"/>
            </c:ext>
          </c:extLst>
        </c:ser>
        <c:ser>
          <c:idx val="0"/>
          <c:order val="1"/>
          <c:tx>
            <c:strRef>
              <c:f>Choke!$B$97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Choke!$C$97:$V$97</c:f>
              <c:numCache>
                <c:formatCode>0</c:formatCode>
                <c:ptCount val="20"/>
                <c:pt idx="0">
                  <c:v>15</c:v>
                </c:pt>
                <c:pt idx="1">
                  <c:v>14.946670532226563</c:v>
                </c:pt>
                <c:pt idx="2">
                  <c:v>14.783935546875</c:v>
                </c:pt>
                <c:pt idx="3">
                  <c:v>14.501953125</c:v>
                </c:pt>
                <c:pt idx="4">
                  <c:v>14.080810546875</c:v>
                </c:pt>
                <c:pt idx="5">
                  <c:v>13.48388671875</c:v>
                </c:pt>
                <c:pt idx="6">
                  <c:v>12.626953125</c:v>
                </c:pt>
                <c:pt idx="7">
                  <c:v>11.25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BA-48A9-8D40-3D9AFDBF02AB}"/>
            </c:ext>
          </c:extLst>
        </c:ser>
        <c:ser>
          <c:idx val="1"/>
          <c:order val="2"/>
          <c:tx>
            <c:strRef>
              <c:f>Choke!$B$98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Choke!$C$98:$V$98</c:f>
              <c:numCache>
                <c:formatCode>0</c:formatCode>
                <c:ptCount val="20"/>
                <c:pt idx="0">
                  <c:v>20</c:v>
                </c:pt>
                <c:pt idx="1">
                  <c:v>19.95941162109375</c:v>
                </c:pt>
                <c:pt idx="2">
                  <c:v>19.83642578125</c:v>
                </c:pt>
                <c:pt idx="3">
                  <c:v>19.627685546875</c:v>
                </c:pt>
                <c:pt idx="4">
                  <c:v>19.326171875</c:v>
                </c:pt>
                <c:pt idx="5">
                  <c:v>18.9208984375</c:v>
                </c:pt>
                <c:pt idx="6">
                  <c:v>18.3984375</c:v>
                </c:pt>
                <c:pt idx="7">
                  <c:v>17.724609375</c:v>
                </c:pt>
                <c:pt idx="8">
                  <c:v>16.8359375</c:v>
                </c:pt>
                <c:pt idx="9">
                  <c:v>15.625</c:v>
                </c:pt>
                <c:pt idx="10">
                  <c:v>13.515625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BA-48A9-8D40-3D9AFDBF02AB}"/>
            </c:ext>
          </c:extLst>
        </c:ser>
        <c:ser>
          <c:idx val="2"/>
          <c:order val="3"/>
          <c:tx>
            <c:strRef>
              <c:f>Choke!$B$99</c:f>
              <c:strCache>
                <c:ptCount val="1"/>
                <c:pt idx="0">
                  <c:v>25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Choke!$C$99:$V$99</c:f>
              <c:numCache>
                <c:formatCode>0</c:formatCode>
                <c:ptCount val="20"/>
                <c:pt idx="0">
                  <c:v>25</c:v>
                </c:pt>
                <c:pt idx="1">
                  <c:v>24.967098236083984</c:v>
                </c:pt>
                <c:pt idx="2">
                  <c:v>24.868011474609375</c:v>
                </c:pt>
                <c:pt idx="3">
                  <c:v>24.700927734375</c:v>
                </c:pt>
                <c:pt idx="4">
                  <c:v>24.462890625</c:v>
                </c:pt>
                <c:pt idx="5">
                  <c:v>24.1485595703125</c:v>
                </c:pt>
                <c:pt idx="6">
                  <c:v>23.7548828125</c:v>
                </c:pt>
                <c:pt idx="7">
                  <c:v>23.2666015625</c:v>
                </c:pt>
                <c:pt idx="8">
                  <c:v>22.66845703125</c:v>
                </c:pt>
                <c:pt idx="9">
                  <c:v>21.9482421875</c:v>
                </c:pt>
                <c:pt idx="10">
                  <c:v>21.0693359375</c:v>
                </c:pt>
                <c:pt idx="11">
                  <c:v>19.921875</c:v>
                </c:pt>
                <c:pt idx="12">
                  <c:v>18.3837890625</c:v>
                </c:pt>
                <c:pt idx="13">
                  <c:v>15.33203125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BA-48A9-8D40-3D9AFDBF02AB}"/>
            </c:ext>
          </c:extLst>
        </c:ser>
        <c:ser>
          <c:idx val="3"/>
          <c:order val="4"/>
          <c:tx>
            <c:strRef>
              <c:f>Choke!$B$100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Choke!$C$100:$V$100</c:f>
              <c:numCache>
                <c:formatCode>0</c:formatCode>
                <c:ptCount val="20"/>
                <c:pt idx="0">
                  <c:v>30</c:v>
                </c:pt>
                <c:pt idx="1">
                  <c:v>29.972190856933594</c:v>
                </c:pt>
                <c:pt idx="2">
                  <c:v>29.8883056640625</c:v>
                </c:pt>
                <c:pt idx="3">
                  <c:v>29.747314453125</c:v>
                </c:pt>
                <c:pt idx="4">
                  <c:v>29.549560546875</c:v>
                </c:pt>
                <c:pt idx="5">
                  <c:v>29.28955078125</c:v>
                </c:pt>
                <c:pt idx="6">
                  <c:v>28.96728515625</c:v>
                </c:pt>
                <c:pt idx="7">
                  <c:v>28.57177734375</c:v>
                </c:pt>
                <c:pt idx="8">
                  <c:v>28.1103515625</c:v>
                </c:pt>
                <c:pt idx="9">
                  <c:v>27.56103515625</c:v>
                </c:pt>
                <c:pt idx="10">
                  <c:v>26.923828125</c:v>
                </c:pt>
                <c:pt idx="11">
                  <c:v>26.162109375</c:v>
                </c:pt>
                <c:pt idx="12">
                  <c:v>25.283203125</c:v>
                </c:pt>
                <c:pt idx="13">
                  <c:v>24.19921875</c:v>
                </c:pt>
                <c:pt idx="14">
                  <c:v>22.8515625</c:v>
                </c:pt>
                <c:pt idx="15">
                  <c:v>21.03515625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BA-48A9-8D40-3D9AFDBF02AB}"/>
            </c:ext>
          </c:extLst>
        </c:ser>
        <c:ser>
          <c:idx val="5"/>
          <c:order val="5"/>
          <c:tx>
            <c:strRef>
              <c:f>Choke!$B$101</c:f>
              <c:strCache>
                <c:ptCount val="1"/>
                <c:pt idx="0">
                  <c:v>35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Choke!$C$101:$V$101</c:f>
              <c:numCache>
                <c:formatCode>0</c:formatCode>
                <c:ptCount val="20"/>
                <c:pt idx="0">
                  <c:v>35</c:v>
                </c:pt>
                <c:pt idx="1">
                  <c:v>34.975833892822266</c:v>
                </c:pt>
                <c:pt idx="2">
                  <c:v>34.903068542480469</c:v>
                </c:pt>
                <c:pt idx="3">
                  <c:v>34.781036376953125</c:v>
                </c:pt>
                <c:pt idx="4">
                  <c:v>34.60906982421875</c:v>
                </c:pt>
                <c:pt idx="5">
                  <c:v>34.38690185546875</c:v>
                </c:pt>
                <c:pt idx="6">
                  <c:v>34.111328125</c:v>
                </c:pt>
                <c:pt idx="7">
                  <c:v>33.778076171875</c:v>
                </c:pt>
                <c:pt idx="8">
                  <c:v>33.3892822265625</c:v>
                </c:pt>
                <c:pt idx="9">
                  <c:v>32.940673828125</c:v>
                </c:pt>
                <c:pt idx="10">
                  <c:v>32.41943359375</c:v>
                </c:pt>
                <c:pt idx="11">
                  <c:v>31.8212890625</c:v>
                </c:pt>
                <c:pt idx="12">
                  <c:v>31.15478515625</c:v>
                </c:pt>
                <c:pt idx="13">
                  <c:v>30.3857421875</c:v>
                </c:pt>
                <c:pt idx="14">
                  <c:v>29.4970703125</c:v>
                </c:pt>
                <c:pt idx="15">
                  <c:v>28.4716796875</c:v>
                </c:pt>
                <c:pt idx="16">
                  <c:v>27.275390625</c:v>
                </c:pt>
                <c:pt idx="17">
                  <c:v>25.771484375</c:v>
                </c:pt>
                <c:pt idx="18">
                  <c:v>23.7890625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BA-48A9-8D40-3D9AFDBF0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59</xdr:row>
      <xdr:rowOff>123265</xdr:rowOff>
    </xdr:from>
    <xdr:to>
      <xdr:col>10</xdr:col>
      <xdr:colOff>560293</xdr:colOff>
      <xdr:row>91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18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</xdr:col>
      <xdr:colOff>33565</xdr:colOff>
      <xdr:row>104</xdr:row>
      <xdr:rowOff>69850</xdr:rowOff>
    </xdr:from>
    <xdr:to>
      <xdr:col>10</xdr:col>
      <xdr:colOff>514379</xdr:colOff>
      <xdr:row>135</xdr:row>
      <xdr:rowOff>159683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3CADEE6-1CF1-47A9-8273-AB273F9D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choke_fr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V101"/>
  <sheetViews>
    <sheetView tabSelected="1" zoomScale="70" zoomScaleNormal="70" workbookViewId="0">
      <selection activeCell="M41" sqref="M41"/>
    </sheetView>
  </sheetViews>
  <sheetFormatPr defaultRowHeight="12.5" outlineLevelRow="1" x14ac:dyDescent="0.25"/>
  <cols>
    <col min="2" max="2" width="33" customWidth="1"/>
    <col min="3" max="3" width="12.26953125" customWidth="1"/>
    <col min="4" max="4" width="9.81640625" customWidth="1"/>
    <col min="5" max="5" width="11.26953125" customWidth="1"/>
    <col min="6" max="6" width="9.81640625" customWidth="1"/>
    <col min="7" max="7" width="10.26953125" customWidth="1"/>
    <col min="8" max="8" width="12.26953125" customWidth="1"/>
    <col min="9" max="9" width="10.81640625" bestFit="1" customWidth="1"/>
    <col min="10" max="10" width="11.26953125" customWidth="1"/>
    <col min="11" max="12" width="10.1796875" customWidth="1"/>
    <col min="13" max="13" width="10.81640625" bestFit="1" customWidth="1"/>
    <col min="14" max="14" width="12.1796875" bestFit="1" customWidth="1"/>
    <col min="15" max="21" width="10.26953125" bestFit="1" customWidth="1"/>
    <col min="22" max="32" width="9.1796875" customWidth="1"/>
  </cols>
  <sheetData>
    <row r="1" spans="1:7" ht="13" x14ac:dyDescent="0.3">
      <c r="A1" s="1" t="s">
        <v>18</v>
      </c>
      <c r="F1" t="s">
        <v>19</v>
      </c>
      <c r="G1" t="str">
        <f>[1]!getUFVersion()</f>
        <v>7.10</v>
      </c>
    </row>
    <row r="2" spans="1:7" x14ac:dyDescent="0.25">
      <c r="A2" t="s">
        <v>17</v>
      </c>
    </row>
    <row r="6" spans="1:7" ht="13" x14ac:dyDescent="0.3">
      <c r="A6" s="1" t="s">
        <v>0</v>
      </c>
    </row>
    <row r="7" spans="1:7" ht="17.5" outlineLevel="1" x14ac:dyDescent="0.45">
      <c r="B7" s="9" t="s">
        <v>29</v>
      </c>
      <c r="C7" s="2">
        <v>0.87</v>
      </c>
      <c r="D7" s="17"/>
      <c r="E7" s="13">
        <f>gamma_oil_*1000</f>
        <v>870</v>
      </c>
      <c r="F7" s="15" t="s">
        <v>38</v>
      </c>
    </row>
    <row r="8" spans="1:7" ht="17.5" outlineLevel="1" x14ac:dyDescent="0.45">
      <c r="B8" s="10" t="s">
        <v>30</v>
      </c>
      <c r="C8" s="2">
        <v>1</v>
      </c>
      <c r="D8" s="17"/>
      <c r="E8" s="13">
        <f>gamma_wat_*1000</f>
        <v>1000</v>
      </c>
      <c r="F8" s="15" t="s">
        <v>38</v>
      </c>
    </row>
    <row r="9" spans="1:7" ht="17.5" outlineLevel="1" x14ac:dyDescent="0.45">
      <c r="B9" s="10" t="s">
        <v>31</v>
      </c>
      <c r="C9" s="2">
        <v>0.8</v>
      </c>
      <c r="D9" s="17"/>
      <c r="E9" s="13">
        <f>gamma_gas_*1.22</f>
        <v>0.97599999999999998</v>
      </c>
      <c r="F9" s="15" t="s">
        <v>38</v>
      </c>
    </row>
    <row r="10" spans="1:7" ht="17.5" outlineLevel="1" x14ac:dyDescent="0.45">
      <c r="B10" s="11" t="s">
        <v>32</v>
      </c>
      <c r="C10" s="2">
        <v>80</v>
      </c>
      <c r="D10" s="10" t="s">
        <v>41</v>
      </c>
      <c r="E10" s="14">
        <f>Rsb_/gamma_oil_</f>
        <v>91.954022988505741</v>
      </c>
      <c r="F10" s="15" t="s">
        <v>39</v>
      </c>
    </row>
    <row r="11" spans="1:7" ht="17.5" outlineLevel="1" x14ac:dyDescent="0.45">
      <c r="B11" s="11" t="s">
        <v>33</v>
      </c>
      <c r="C11" s="2">
        <v>80</v>
      </c>
      <c r="D11" s="10" t="s">
        <v>41</v>
      </c>
      <c r="E11" s="14">
        <f>Rsb_/gamma_oil_</f>
        <v>91.954022988505741</v>
      </c>
      <c r="F11" s="15" t="s">
        <v>39</v>
      </c>
    </row>
    <row r="12" spans="1:7" ht="16.5" outlineLevel="1" x14ac:dyDescent="0.45">
      <c r="B12" s="10" t="s">
        <v>34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6.5" outlineLevel="1" x14ac:dyDescent="0.45">
      <c r="B13" s="10" t="s">
        <v>35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6.5" outlineLevel="1" x14ac:dyDescent="0.45">
      <c r="B14" s="11" t="s">
        <v>36</v>
      </c>
      <c r="C14" s="2">
        <v>1.2</v>
      </c>
      <c r="D14" s="18" t="s">
        <v>1</v>
      </c>
    </row>
    <row r="15" spans="1:7" ht="16.5" outlineLevel="1" x14ac:dyDescent="0.45">
      <c r="B15" s="12" t="s">
        <v>37</v>
      </c>
      <c r="C15" s="2">
        <v>1</v>
      </c>
      <c r="D15" s="17" t="s">
        <v>4</v>
      </c>
    </row>
    <row r="16" spans="1:7" ht="17.5" outlineLevel="1" x14ac:dyDescent="0.45">
      <c r="B16" s="10" t="s">
        <v>30</v>
      </c>
      <c r="C16" s="2">
        <v>1.2</v>
      </c>
      <c r="D16" s="30"/>
      <c r="E16" s="13">
        <f>gamma_wat_kf_*1000</f>
        <v>1200</v>
      </c>
      <c r="F16" s="15" t="s">
        <v>38</v>
      </c>
    </row>
    <row r="17" spans="1:22" ht="13" x14ac:dyDescent="0.3">
      <c r="A17" s="1" t="s">
        <v>9</v>
      </c>
      <c r="C17" s="8"/>
    </row>
    <row r="18" spans="1:22" ht="15.5" x14ac:dyDescent="0.4">
      <c r="B18" s="12" t="s">
        <v>40</v>
      </c>
      <c r="C18" s="2">
        <v>20</v>
      </c>
      <c r="D18" s="17" t="s">
        <v>3</v>
      </c>
    </row>
    <row r="19" spans="1:22" x14ac:dyDescent="0.25">
      <c r="B19" s="19" t="s">
        <v>15</v>
      </c>
      <c r="C19" s="2">
        <v>30</v>
      </c>
      <c r="D19" s="17" t="s">
        <v>2</v>
      </c>
    </row>
    <row r="20" spans="1:22" ht="13" x14ac:dyDescent="0.3">
      <c r="A20" s="1" t="s">
        <v>11</v>
      </c>
      <c r="C20" s="3"/>
      <c r="D20" s="3"/>
    </row>
    <row r="21" spans="1:22" x14ac:dyDescent="0.25">
      <c r="B21" s="20" t="s">
        <v>13</v>
      </c>
      <c r="C21" s="2">
        <v>70</v>
      </c>
      <c r="D21" s="17" t="s">
        <v>12</v>
      </c>
    </row>
    <row r="22" spans="1:22" x14ac:dyDescent="0.25">
      <c r="B22" s="19" t="s">
        <v>14</v>
      </c>
      <c r="C22" s="2">
        <v>10</v>
      </c>
      <c r="D22" s="17" t="s">
        <v>12</v>
      </c>
    </row>
    <row r="23" spans="1:22" x14ac:dyDescent="0.25">
      <c r="B23" s="6"/>
    </row>
    <row r="24" spans="1:22" x14ac:dyDescent="0.25">
      <c r="B24" s="20" t="s">
        <v>20</v>
      </c>
      <c r="C24" s="29" t="str">
        <f>[1]!PVT_encode_string(gamma_gas_,gamma_oil_,gamma_wat_,Rsb_,Rp_,Pb_,Tres_,Bob_,muob_)</f>
        <v>gamma_gas:0,800;gamma_oil:0,870;gamma_wat:1,000;rsb_m3m3:80,000;rp_m3m3:80,000;pb_atma:120,000;t_res_C:100,000;bob_m3m3:1,200;muob_cP:1,000;PVTcorr:0;ksep_fr:0,000;p_ksep_atma:-1,000;t_ksep_C:-1,000;gas_only:False;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spans="1:22" x14ac:dyDescent="0.25">
      <c r="B25" s="20" t="s">
        <v>42</v>
      </c>
      <c r="C25" s="29" t="str">
        <f>[1]!PVT_encode_string(gamma_gas_,gamma_oil_,gamma_wat_,Rsb_,Rp_,Pb_,Tres_,Bob_,muob_,,,,,1)</f>
        <v>gamma_gas:0,800;gamma_oil:0,870;gamma_wat:1,000;rsb_m3m3:80,000;rp_m3m3:80,000;pb_atma:120,000;t_res_C:100,000;bob_m3m3:1,200;muob_cP:1,000;PVTcorr:0;ksep_fr:0,000;p_ksep_atma:-1,000;t_ksep_C:-1,000;gas_only:True;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spans="1:22" x14ac:dyDescent="0.25">
      <c r="B26" s="20" t="s">
        <v>43</v>
      </c>
      <c r="C26" s="29" t="str">
        <f>[1]!PVT_encode_string(gamma_gas_,gamma_oil_,gamma_wat_kf_,Rsb_,Rp_,Pb_,Tres_,Bob_,muob_)</f>
        <v>gamma_gas:0,800;gamma_oil:0,870;gamma_wat:1,200;rsb_m3m3:80,000;rp_m3m3:80,000;pb_atma:120,000;t_res_C:100,000;bob_m3m3:1,200;muob_cP:1,000;PVTcorr:0;ksep_fr:0,000;p_ksep_atma:-1,000;t_ksep_C:-1,000;gas_only:False;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 spans="1:22" x14ac:dyDescent="0.25">
      <c r="B27" s="6"/>
    </row>
    <row r="28" spans="1:22" x14ac:dyDescent="0.25">
      <c r="B28" t="s">
        <v>44</v>
      </c>
    </row>
    <row r="30" spans="1:22" x14ac:dyDescent="0.25">
      <c r="B30" s="20" t="s">
        <v>8</v>
      </c>
      <c r="C30" s="2">
        <v>25</v>
      </c>
      <c r="D30" s="17" t="s">
        <v>21</v>
      </c>
    </row>
    <row r="31" spans="1:22" x14ac:dyDescent="0.25">
      <c r="B31" s="20" t="s">
        <v>22</v>
      </c>
      <c r="C31" s="2">
        <v>26</v>
      </c>
      <c r="D31" s="17" t="s">
        <v>23</v>
      </c>
    </row>
    <row r="32" spans="1:22" x14ac:dyDescent="0.25">
      <c r="B32" s="26" t="s">
        <v>24</v>
      </c>
      <c r="C32" s="23">
        <f t="array" ref="C32:G33">[1]!MF_p_choke_atma(Qliq_,fw_,d_choke,Pbuf_,1,d_pipe,T_choke,,PVTstr_)</f>
        <v>25.73895263671875</v>
      </c>
      <c r="D32" s="23">
        <v>26</v>
      </c>
      <c r="E32" s="23">
        <v>25.73895263671875</v>
      </c>
      <c r="F32" s="23">
        <v>30</v>
      </c>
      <c r="G32" s="23">
        <v>1</v>
      </c>
    </row>
    <row r="33" spans="2:7" x14ac:dyDescent="0.25">
      <c r="C33" s="23" t="str">
        <v>Pout, atma</v>
      </c>
      <c r="D33" s="23" t="str">
        <v>p_intake_atma</v>
      </c>
      <c r="E33" s="23" t="str">
        <v>p_out_atma</v>
      </c>
      <c r="F33" s="23" t="str">
        <v>t_choke_C</v>
      </c>
      <c r="G33" s="23" t="str">
        <v>c_calibr_fr</v>
      </c>
    </row>
    <row r="35" spans="2:7" x14ac:dyDescent="0.25">
      <c r="B35" s="20" t="s">
        <v>25</v>
      </c>
      <c r="C35" s="21">
        <v>5</v>
      </c>
      <c r="D35" s="22" t="s">
        <v>23</v>
      </c>
    </row>
    <row r="36" spans="2:7" x14ac:dyDescent="0.25">
      <c r="B36" s="26" t="s">
        <v>26</v>
      </c>
      <c r="C36" s="23">
        <f t="array" ref="C36:G37">[1]!MF_p_choke_atma(Qliq_,fw_,d_choke,Plin_,0,d_pipe,T_choke,,PVTstr_)</f>
        <v>6.396484375</v>
      </c>
      <c r="D36" s="23">
        <v>6.396484375</v>
      </c>
      <c r="E36" s="23">
        <v>5</v>
      </c>
      <c r="F36" s="23">
        <v>30</v>
      </c>
      <c r="G36" s="23">
        <v>1</v>
      </c>
    </row>
    <row r="37" spans="2:7" x14ac:dyDescent="0.25">
      <c r="C37" s="23" t="str">
        <v>Pin, atma</v>
      </c>
      <c r="D37" s="23" t="str">
        <v>p_intake_atma</v>
      </c>
      <c r="E37" s="23" t="str">
        <v>p_out_atma</v>
      </c>
      <c r="F37" s="23" t="str">
        <v>t_choke_C</v>
      </c>
      <c r="G37" s="23" t="str">
        <v>c_calibr_fr</v>
      </c>
    </row>
    <row r="38" spans="2:7" outlineLevel="1" x14ac:dyDescent="0.25"/>
    <row r="39" spans="2:7" outlineLevel="1" x14ac:dyDescent="0.25">
      <c r="B39" t="s">
        <v>27</v>
      </c>
    </row>
    <row r="40" spans="2:7" outlineLevel="1" x14ac:dyDescent="0.25">
      <c r="C40" s="7">
        <f t="array" ref="C40:G41">[1]!MF_calibr_choke_fr(Qliq_,fw_,d_choke,Pbuf_,Plin_,d_pipe,T_choke,PVTstr_)</f>
        <v>0.20889911495164873</v>
      </c>
      <c r="D40" s="25">
        <v>26</v>
      </c>
      <c r="E40" s="25">
        <v>5</v>
      </c>
      <c r="F40" s="25">
        <v>30</v>
      </c>
      <c r="G40" s="7">
        <v>0.20889911495164873</v>
      </c>
    </row>
    <row r="41" spans="2:7" outlineLevel="1" x14ac:dyDescent="0.25">
      <c r="C41" s="25" t="str">
        <v>c_calibr_fr</v>
      </c>
      <c r="D41" s="25" t="str">
        <v>p_intake_atma</v>
      </c>
      <c r="E41" s="25" t="str">
        <v>p_out_atma</v>
      </c>
      <c r="F41" s="25" t="str">
        <v>t_choke_C</v>
      </c>
      <c r="G41" s="25" t="str">
        <v>c_calibr_fr</v>
      </c>
    </row>
    <row r="42" spans="2:7" outlineLevel="1" x14ac:dyDescent="0.25"/>
    <row r="43" spans="2:7" outlineLevel="1" x14ac:dyDescent="0.25">
      <c r="B43" t="s">
        <v>28</v>
      </c>
    </row>
    <row r="44" spans="2:7" outlineLevel="1" x14ac:dyDescent="0.25">
      <c r="C44" s="24">
        <f t="array" ref="C44:G45">[1]!MF_qliq_choke_sm3day(fw_,d_choke,Pbuf_,Plin_,d_pipe,T_choke,C40,PVTstr_)</f>
        <v>24.999999999999996</v>
      </c>
      <c r="D44" s="24">
        <v>26</v>
      </c>
      <c r="E44" s="24">
        <v>5</v>
      </c>
      <c r="F44" s="24">
        <v>30</v>
      </c>
      <c r="G44" s="7">
        <v>0.20889911495164873</v>
      </c>
    </row>
    <row r="45" spans="2:7" outlineLevel="1" x14ac:dyDescent="0.25">
      <c r="C45" s="24" t="str">
        <v>Qliq</v>
      </c>
      <c r="D45" s="24" t="str">
        <v>p_intake_atma</v>
      </c>
      <c r="E45" s="24" t="str">
        <v>p_out_atma</v>
      </c>
      <c r="F45" s="24" t="str">
        <v>t_choke_C</v>
      </c>
      <c r="G45" s="24" t="str">
        <v>c_calibr_fr</v>
      </c>
    </row>
    <row r="46" spans="2:7" outlineLevel="1" x14ac:dyDescent="0.25"/>
    <row r="47" spans="2:7" outlineLevel="1" x14ac:dyDescent="0.25"/>
    <row r="48" spans="2:7" outlineLevel="1" x14ac:dyDescent="0.25"/>
    <row r="49" spans="2:15" outlineLevel="1" x14ac:dyDescent="0.25">
      <c r="B49" t="s">
        <v>10</v>
      </c>
    </row>
    <row r="50" spans="2:15" outlineLevel="1" x14ac:dyDescent="0.25">
      <c r="J50" s="3"/>
      <c r="K50" s="3"/>
      <c r="L50" s="3"/>
    </row>
    <row r="51" spans="2:15" outlineLevel="1" x14ac:dyDescent="0.25">
      <c r="C51" s="32" t="s">
        <v>8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 spans="2:15" outlineLevel="1" x14ac:dyDescent="0.25">
      <c r="B52" s="17" t="s">
        <v>16</v>
      </c>
      <c r="C52" s="2">
        <v>0</v>
      </c>
      <c r="D52" s="2">
        <v>1</v>
      </c>
      <c r="E52" s="27">
        <v>10</v>
      </c>
      <c r="F52" s="2">
        <v>20</v>
      </c>
      <c r="G52" s="28">
        <v>30</v>
      </c>
      <c r="H52" s="2">
        <v>40</v>
      </c>
      <c r="I52" s="2">
        <v>50</v>
      </c>
      <c r="J52" s="2">
        <v>100</v>
      </c>
      <c r="K52" s="2">
        <v>150</v>
      </c>
      <c r="L52" s="2">
        <v>200</v>
      </c>
      <c r="M52" s="2">
        <v>300</v>
      </c>
      <c r="N52" s="2">
        <v>400</v>
      </c>
    </row>
    <row r="53" spans="2:15" outlineLevel="1" x14ac:dyDescent="0.25">
      <c r="B53" s="2">
        <v>2</v>
      </c>
      <c r="C53" s="25">
        <f>[1]!MF_p_choke_atma(C$52,fw_,d_choke,$B53,0,d_pipe,T_choke,,PVTstr_)</f>
        <v>2</v>
      </c>
      <c r="D53" s="25">
        <f>[1]!MF_p_choke_atma(D$52,fw_,d_choke,$B53,0,d_pipe,T_choke,,PVTstr_)</f>
        <v>2.00494384765625</v>
      </c>
      <c r="E53" s="25">
        <f>[1]!MF_p_choke_atma(E$52,fw_,d_choke,$B53,0,d_pipe,T_choke,,PVTstr_)</f>
        <v>2.55859375</v>
      </c>
      <c r="F53" s="25">
        <f>[1]!MF_p_choke_atma(F$52,fw_,d_choke,$B53,0,d_pipe,T_choke,,PVTstr_)</f>
        <v>4.625</v>
      </c>
      <c r="G53" s="25">
        <f>[1]!MF_p_choke_atma(G$52,fw_,d_choke,$B53,0,d_pipe,T_choke,,PVTstr_)</f>
        <v>6.90625</v>
      </c>
      <c r="H53" s="25">
        <f>[1]!MF_p_choke_atma(H$52,fw_,d_choke,$B53,0,d_pipe,T_choke,,PVTstr_)</f>
        <v>9.15625</v>
      </c>
      <c r="I53" s="25">
        <f>[1]!MF_p_choke_atma(I$52,fw_,d_choke,$B53,0,d_pipe,T_choke,,PVTstr_)</f>
        <v>11.375</v>
      </c>
      <c r="J53" s="25">
        <f>[1]!MF_p_choke_atma(J$52,fw_,d_choke,$B53,0,d_pipe,T_choke,,PVTstr_)</f>
        <v>22</v>
      </c>
      <c r="K53" s="25">
        <f>[1]!MF_p_choke_atma(K$52,fw_,d_choke,$B53,0,d_pipe,T_choke,,PVTstr_)</f>
        <v>31.9375</v>
      </c>
      <c r="L53" s="25">
        <f>[1]!MF_p_choke_atma(L$52,fw_,d_choke,$B53,0,d_pipe,T_choke,,PVTstr_)</f>
        <v>41.0625</v>
      </c>
      <c r="M53" s="25">
        <f>[1]!MF_p_choke_atma(M$52,fw_,d_choke,$B53,0,d_pipe,T_choke,,PVTstr_)</f>
        <v>57.125</v>
      </c>
      <c r="N53" s="25">
        <f>[1]!MF_p_choke_atma(N$52,fw_,d_choke,$B53,0,d_pipe,T_choke,,PVTstr_)</f>
        <v>70.25</v>
      </c>
      <c r="O53" s="3"/>
    </row>
    <row r="54" spans="2:15" outlineLevel="1" x14ac:dyDescent="0.25">
      <c r="B54" s="2">
        <v>10</v>
      </c>
      <c r="C54" s="25">
        <f>[1]!MF_p_choke_atma(C$52,fw_,d_choke,$B54,0,d_pipe,T_choke,,PVTstr_)</f>
        <v>10</v>
      </c>
      <c r="D54" s="25">
        <f>[1]!MF_p_choke_atma(D$52,fw_,d_choke,$B54,0,d_pipe,T_choke,,PVTstr_)</f>
        <v>10.001020431518555</v>
      </c>
      <c r="E54" s="25">
        <f>[1]!MF_p_choke_atma(E$52,fw_,d_choke,$B54,0,d_pipe,T_choke,,PVTstr_)</f>
        <v>10.1025390625</v>
      </c>
      <c r="F54" s="25">
        <f>[1]!MF_p_choke_atma(F$52,fw_,d_choke,$B54,0,d_pipe,T_choke,,PVTstr_)</f>
        <v>10.4150390625</v>
      </c>
      <c r="G54" s="25">
        <f>[1]!MF_p_choke_atma(G$52,fw_,d_choke,$B54,0,d_pipe,T_choke,,PVTstr_)</f>
        <v>10.947265625</v>
      </c>
      <c r="H54" s="25">
        <f>[1]!MF_p_choke_atma(H$52,fw_,d_choke,$B54,0,d_pipe,T_choke,,PVTstr_)</f>
        <v>11.728515625</v>
      </c>
      <c r="I54" s="25">
        <f>[1]!MF_p_choke_atma(I$52,fw_,d_choke,$B54,0,d_pipe,T_choke,,PVTstr_)</f>
        <v>12.7734375</v>
      </c>
      <c r="J54" s="25">
        <f>[1]!MF_p_choke_atma(J$52,fw_,d_choke,$B54,0,d_pipe,T_choke,,PVTstr_)</f>
        <v>22.03125</v>
      </c>
      <c r="K54" s="25">
        <f>[1]!MF_p_choke_atma(K$52,fw_,d_choke,$B54,0,d_pipe,T_choke,,PVTstr_)</f>
        <v>31.9140625</v>
      </c>
      <c r="L54" s="25">
        <f>[1]!MF_p_choke_atma(L$52,fw_,d_choke,$B54,0,d_pipe,T_choke,,PVTstr_)</f>
        <v>41.0546875</v>
      </c>
      <c r="M54" s="25">
        <f>[1]!MF_p_choke_atma(M$52,fw_,d_choke,$B54,0,d_pipe,T_choke,,PVTstr_)</f>
        <v>57.1875</v>
      </c>
      <c r="N54" s="25">
        <f>[1]!MF_p_choke_atma(N$52,fw_,d_choke,$B54,0,d_pipe,T_choke,,PVTstr_)</f>
        <v>70.234375</v>
      </c>
      <c r="O54" s="3"/>
    </row>
    <row r="55" spans="2:15" outlineLevel="1" x14ac:dyDescent="0.25">
      <c r="B55" s="2">
        <v>20</v>
      </c>
      <c r="C55" s="25">
        <f>[1]!MF_p_choke_atma(C$52,fw_,d_choke,$B55,0,d_pipe,T_choke,,PVTstr_)</f>
        <v>20</v>
      </c>
      <c r="D55" s="25">
        <f>[1]!MF_p_choke_atma(D$52,fw_,d_choke,$B55,0,d_pipe,T_choke,,PVTstr_)</f>
        <v>20.000526905059814</v>
      </c>
      <c r="E55" s="25">
        <f>[1]!MF_p_choke_atma(E$52,fw_,d_choke,$B55,0,d_pipe,T_choke,,PVTstr_)</f>
        <v>20.05279541015625</v>
      </c>
      <c r="F55" s="25">
        <f>[1]!MF_p_choke_atma(F$52,fw_,d_choke,$B55,0,d_pipe,T_choke,,PVTstr_)</f>
        <v>20.211181640625</v>
      </c>
      <c r="G55" s="25">
        <f>[1]!MF_p_choke_atma(G$52,fw_,d_choke,$B55,0,d_pipe,T_choke,,PVTstr_)</f>
        <v>20.47607421875</v>
      </c>
      <c r="H55" s="25">
        <f>[1]!MF_p_choke_atma(H$52,fw_,d_choke,$B55,0,d_pipe,T_choke,,PVTstr_)</f>
        <v>20.849609375</v>
      </c>
      <c r="I55" s="25">
        <f>[1]!MF_p_choke_atma(I$52,fw_,d_choke,$B55,0,d_pipe,T_choke,,PVTstr_)</f>
        <v>21.3330078125</v>
      </c>
      <c r="J55" s="25">
        <f>[1]!MF_p_choke_atma(J$52,fw_,d_choke,$B55,0,d_pipe,T_choke,,PVTstr_)</f>
        <v>25.44921875</v>
      </c>
      <c r="K55" s="25">
        <f>[1]!MF_p_choke_atma(K$52,fw_,d_choke,$B55,0,d_pipe,T_choke,,PVTstr_)</f>
        <v>32.34375</v>
      </c>
      <c r="L55" s="25">
        <f>[1]!MF_p_choke_atma(L$52,fw_,d_choke,$B55,0,d_pipe,T_choke,,PVTstr_)</f>
        <v>41.0546875</v>
      </c>
      <c r="M55" s="25">
        <f>[1]!MF_p_choke_atma(M$52,fw_,d_choke,$B55,0,d_pipe,T_choke,,PVTstr_)</f>
        <v>57.1875</v>
      </c>
      <c r="N55" s="25">
        <f>[1]!MF_p_choke_atma(N$52,fw_,d_choke,$B55,0,d_pipe,T_choke,,PVTstr_)</f>
        <v>70.234375</v>
      </c>
      <c r="O55" s="3"/>
    </row>
    <row r="56" spans="2:15" outlineLevel="1" x14ac:dyDescent="0.25">
      <c r="B56" s="2">
        <v>30</v>
      </c>
      <c r="C56" s="25">
        <f>[1]!MF_p_choke_atma(C$52,fw_,d_choke,$B56,0,d_pipe,T_choke,,PVTstr_)</f>
        <v>30</v>
      </c>
      <c r="D56" s="25">
        <f>[1]!MF_p_choke_atma(D$52,fw_,d_choke,$B56,0,d_pipe,T_choke,,PVTstr_)</f>
        <v>30.000362992286682</v>
      </c>
      <c r="E56" s="25">
        <f>[1]!MF_p_choke_atma(E$52,fw_,d_choke,$B56,0,d_pipe,T_choke,,PVTstr_)</f>
        <v>30.036163330078125</v>
      </c>
      <c r="F56" s="25">
        <f>[1]!MF_p_choke_atma(F$52,fw_,d_choke,$B56,0,d_pipe,T_choke,,PVTstr_)</f>
        <v>30.1446533203125</v>
      </c>
      <c r="G56" s="25">
        <f>[1]!MF_p_choke_atma(G$52,fw_,d_choke,$B56,0,d_pipe,T_choke,,PVTstr_)</f>
        <v>30.325927734375</v>
      </c>
      <c r="H56" s="25">
        <f>[1]!MF_p_choke_atma(H$52,fw_,d_choke,$B56,0,d_pipe,T_choke,,PVTstr_)</f>
        <v>30.57861328125</v>
      </c>
      <c r="I56" s="25">
        <f>[1]!MF_p_choke_atma(I$52,fw_,d_choke,$B56,0,d_pipe,T_choke,,PVTstr_)</f>
        <v>30.904541015625</v>
      </c>
      <c r="J56" s="25">
        <f>[1]!MF_p_choke_atma(J$52,fw_,d_choke,$B56,0,d_pipe,T_choke,,PVTstr_)</f>
        <v>33.6181640625</v>
      </c>
      <c r="K56" s="25">
        <f>[1]!MF_p_choke_atma(K$52,fw_,d_choke,$B56,0,d_pipe,T_choke,,PVTstr_)</f>
        <v>38.02734375</v>
      </c>
      <c r="L56" s="25">
        <f>[1]!MF_p_choke_atma(L$52,fw_,d_choke,$B56,0,d_pipe,T_choke,,PVTstr_)</f>
        <v>43.88671875</v>
      </c>
      <c r="M56" s="25">
        <f>[1]!MF_p_choke_atma(M$52,fw_,d_choke,$B56,0,d_pipe,T_choke,,PVTstr_)</f>
        <v>57.5390625</v>
      </c>
      <c r="N56" s="25">
        <f>[1]!MF_p_choke_atma(N$52,fw_,d_choke,$B56,0,d_pipe,T_choke,,PVTstr_)</f>
        <v>70.3125</v>
      </c>
      <c r="O56" s="3"/>
    </row>
    <row r="57" spans="2:15" outlineLevel="1" x14ac:dyDescent="0.25">
      <c r="B57" s="2">
        <v>40</v>
      </c>
      <c r="C57" s="25">
        <f>[1]!MF_p_choke_atma(C$52,fw_,d_choke,$B57,0,d_pipe,T_choke,,PVTstr_)</f>
        <v>40</v>
      </c>
      <c r="D57" s="25">
        <f>[1]!MF_p_choke_atma(D$52,fw_,d_choke,$B57,0,d_pipe,T_choke,,PVTstr_)</f>
        <v>40.000280141830444</v>
      </c>
      <c r="E57" s="25">
        <f>[1]!MF_p_choke_atma(E$52,fw_,d_choke,$B57,0,d_pipe,T_choke,,PVTstr_)</f>
        <v>40.027999877929688</v>
      </c>
      <c r="F57" s="25">
        <f>[1]!MF_p_choke_atma(F$52,fw_,d_choke,$B57,0,d_pipe,T_choke,,PVTstr_)</f>
        <v>40.1116943359375</v>
      </c>
      <c r="G57" s="25">
        <f>[1]!MF_p_choke_atma(G$52,fw_,d_choke,$B57,0,d_pipe,T_choke,,PVTstr_)</f>
        <v>40.25146484375</v>
      </c>
      <c r="H57" s="25">
        <f>[1]!MF_p_choke_atma(H$52,fw_,d_choke,$B57,0,d_pipe,T_choke,,PVTstr_)</f>
        <v>40.44677734375</v>
      </c>
      <c r="I57" s="25">
        <f>[1]!MF_p_choke_atma(I$52,fw_,d_choke,$B57,0,d_pipe,T_choke,,PVTstr_)</f>
        <v>40.6982421875</v>
      </c>
      <c r="J57" s="25">
        <f>[1]!MF_p_choke_atma(J$52,fw_,d_choke,$B57,0,d_pipe,T_choke,,PVTstr_)</f>
        <v>42.763671875</v>
      </c>
      <c r="K57" s="25">
        <f>[1]!MF_p_choke_atma(K$52,fw_,d_choke,$B57,0,d_pipe,T_choke,,PVTstr_)</f>
        <v>46.1328125</v>
      </c>
      <c r="L57" s="25">
        <f>[1]!MF_p_choke_atma(L$52,fw_,d_choke,$B57,0,d_pipe,T_choke,,PVTstr_)</f>
        <v>50.5859375</v>
      </c>
      <c r="M57" s="25">
        <f>[1]!MF_p_choke_atma(M$52,fw_,d_choke,$B57,0,d_pipe,T_choke,,PVTstr_)</f>
        <v>61.5625</v>
      </c>
      <c r="N57" s="25">
        <f>[1]!MF_p_choke_atma(N$52,fw_,d_choke,$B57,0,d_pipe,T_choke,,PVTstr_)</f>
        <v>73.125</v>
      </c>
      <c r="O57" s="3"/>
    </row>
    <row r="58" spans="2:15" outlineLevel="1" x14ac:dyDescent="0.25">
      <c r="B58" s="2">
        <v>50</v>
      </c>
      <c r="C58" s="25">
        <f>[1]!MF_p_choke_atma(C$52,fw_,d_choke,$B58,0,d_pipe,T_choke,,PVTstr_)</f>
        <v>50</v>
      </c>
      <c r="D58" s="25">
        <f>[1]!MF_p_choke_atma(D$52,fw_,d_choke,$B58,0,d_pipe,T_choke,,PVTstr_)</f>
        <v>50.000230967998505</v>
      </c>
      <c r="E58" s="25">
        <f>[1]!MF_p_choke_atma(E$52,fw_,d_choke,$B58,0,d_pipe,T_choke,,PVTstr_)</f>
        <v>50.023078918457031</v>
      </c>
      <c r="F58" s="25">
        <f>[1]!MF_p_choke_atma(F$52,fw_,d_choke,$B58,0,d_pipe,T_choke,,PVTstr_)</f>
        <v>50.092315673828125</v>
      </c>
      <c r="G58" s="25">
        <f>[1]!MF_p_choke_atma(G$52,fw_,d_choke,$B58,0,d_pipe,T_choke,,PVTstr_)</f>
        <v>50.20751953125</v>
      </c>
      <c r="H58" s="25">
        <f>[1]!MF_p_choke_atma(H$52,fw_,d_choke,$B58,0,d_pipe,T_choke,,PVTstr_)</f>
        <v>50.36773681640625</v>
      </c>
      <c r="I58" s="25">
        <f>[1]!MF_p_choke_atma(I$52,fw_,d_choke,$B58,0,d_pipe,T_choke,,PVTstr_)</f>
        <v>50.57373046875</v>
      </c>
      <c r="J58" s="25">
        <f>[1]!MF_p_choke_atma(J$52,fw_,d_choke,$B58,0,d_pipe,T_choke,,PVTstr_)</f>
        <v>52.276611328125</v>
      </c>
      <c r="K58" s="25">
        <f>[1]!MF_p_choke_atma(K$52,fw_,d_choke,$B58,0,d_pipe,T_choke,,PVTstr_)</f>
        <v>55.029296875</v>
      </c>
      <c r="L58" s="25">
        <f>[1]!MF_p_choke_atma(L$52,fw_,d_choke,$B58,0,d_pipe,T_choke,,PVTstr_)</f>
        <v>58.69140625</v>
      </c>
      <c r="M58" s="25">
        <f>[1]!MF_p_choke_atma(M$52,fw_,d_choke,$B58,0,d_pipe,T_choke,,PVTstr_)</f>
        <v>68.017578125</v>
      </c>
      <c r="N58" s="25">
        <f>[1]!MF_p_choke_atma(N$52,fw_,d_choke,$B58,0,d_pipe,T_choke,,PVTstr_)</f>
        <v>78.3203125</v>
      </c>
    </row>
    <row r="59" spans="2:15" outlineLevel="1" x14ac:dyDescent="0.25">
      <c r="C59" s="3"/>
      <c r="D59" s="3"/>
      <c r="E59" s="4"/>
      <c r="F59" s="5"/>
      <c r="G59" s="5"/>
      <c r="I59" s="3"/>
    </row>
    <row r="60" spans="2:15" outlineLevel="1" x14ac:dyDescent="0.25">
      <c r="C60" s="3"/>
      <c r="D60" s="3"/>
      <c r="E60" s="4"/>
      <c r="F60" s="5"/>
      <c r="G60" s="5"/>
      <c r="I60" s="3"/>
    </row>
    <row r="61" spans="2:15" outlineLevel="1" x14ac:dyDescent="0.25">
      <c r="C61" s="3"/>
      <c r="D61" s="3"/>
      <c r="E61" s="4"/>
      <c r="F61" s="5"/>
      <c r="G61" s="5"/>
      <c r="I61" s="3"/>
    </row>
    <row r="62" spans="2:15" outlineLevel="1" x14ac:dyDescent="0.25">
      <c r="C62" s="3"/>
      <c r="D62" s="3"/>
      <c r="E62" s="4"/>
      <c r="F62" s="5"/>
      <c r="G62" s="5"/>
      <c r="I62" s="3"/>
    </row>
    <row r="63" spans="2:15" outlineLevel="1" x14ac:dyDescent="0.25">
      <c r="C63" s="3"/>
      <c r="D63" s="3"/>
      <c r="E63" s="4"/>
      <c r="F63" s="5"/>
      <c r="G63" s="5"/>
      <c r="I63" s="3"/>
    </row>
    <row r="64" spans="2:15" outlineLevel="1" x14ac:dyDescent="0.25">
      <c r="C64" s="3"/>
      <c r="D64" s="3"/>
      <c r="E64" s="4"/>
      <c r="F64" s="5"/>
      <c r="G64" s="5"/>
      <c r="I64" s="3"/>
    </row>
    <row r="65" spans="3:9" outlineLevel="1" x14ac:dyDescent="0.25">
      <c r="C65" s="3"/>
      <c r="D65" s="3"/>
      <c r="E65" s="4"/>
      <c r="F65" s="5"/>
      <c r="G65" s="5"/>
      <c r="I65" s="3"/>
    </row>
    <row r="66" spans="3:9" outlineLevel="1" x14ac:dyDescent="0.25">
      <c r="C66" s="3"/>
      <c r="D66" s="3"/>
      <c r="E66" s="4"/>
      <c r="F66" s="5"/>
      <c r="G66" s="5"/>
      <c r="I66" s="3"/>
    </row>
    <row r="67" spans="3:9" outlineLevel="1" x14ac:dyDescent="0.25">
      <c r="C67" s="3"/>
      <c r="D67" s="3"/>
      <c r="E67" s="4"/>
      <c r="F67" s="5"/>
      <c r="G67" s="5"/>
      <c r="I67" s="3"/>
    </row>
    <row r="68" spans="3:9" outlineLevel="1" x14ac:dyDescent="0.25">
      <c r="C68" s="3"/>
      <c r="D68" s="3"/>
      <c r="E68" s="4"/>
      <c r="F68" s="5"/>
      <c r="G68" s="5"/>
      <c r="I68" s="3"/>
    </row>
    <row r="69" spans="3:9" outlineLevel="1" x14ac:dyDescent="0.25">
      <c r="C69" s="3"/>
      <c r="D69" s="3"/>
      <c r="E69" s="4"/>
      <c r="F69" s="5"/>
      <c r="G69" s="5"/>
      <c r="I69" s="3"/>
    </row>
    <row r="70" spans="3:9" outlineLevel="1" x14ac:dyDescent="0.25">
      <c r="C70" s="3"/>
      <c r="D70" s="3"/>
      <c r="E70" s="4"/>
      <c r="F70" s="5"/>
      <c r="G70" s="5"/>
      <c r="I70" s="3"/>
    </row>
    <row r="71" spans="3:9" outlineLevel="1" x14ac:dyDescent="0.25">
      <c r="C71" s="3"/>
      <c r="D71" s="3"/>
      <c r="E71" s="4"/>
      <c r="F71" s="5"/>
      <c r="G71" s="5"/>
      <c r="I71" s="3"/>
    </row>
    <row r="72" spans="3:9" outlineLevel="1" x14ac:dyDescent="0.25">
      <c r="C72" s="3"/>
      <c r="D72" s="3"/>
      <c r="E72" s="4"/>
      <c r="F72" s="5"/>
      <c r="G72" s="5"/>
      <c r="I72" s="3"/>
    </row>
    <row r="73" spans="3:9" outlineLevel="1" x14ac:dyDescent="0.25">
      <c r="C73" s="3"/>
      <c r="D73" s="3"/>
      <c r="E73" s="4"/>
      <c r="F73" s="5"/>
      <c r="G73" s="5"/>
      <c r="I73" s="3"/>
    </row>
    <row r="74" spans="3:9" outlineLevel="1" x14ac:dyDescent="0.25">
      <c r="C74" s="3"/>
      <c r="D74" s="3"/>
      <c r="E74" s="4"/>
      <c r="F74" s="5"/>
      <c r="G74" s="5"/>
      <c r="I74" s="3"/>
    </row>
    <row r="75" spans="3:9" outlineLevel="1" x14ac:dyDescent="0.25">
      <c r="C75" s="3"/>
      <c r="D75" s="3"/>
      <c r="E75" s="4"/>
      <c r="F75" s="5"/>
      <c r="G75" s="5"/>
      <c r="I75" s="3"/>
    </row>
    <row r="76" spans="3:9" outlineLevel="1" x14ac:dyDescent="0.25">
      <c r="C76" s="3"/>
      <c r="D76" s="3"/>
      <c r="E76" s="4"/>
      <c r="F76" s="5"/>
      <c r="G76" s="5"/>
      <c r="I76" s="3"/>
    </row>
    <row r="77" spans="3:9" outlineLevel="1" x14ac:dyDescent="0.25">
      <c r="C77" s="3"/>
      <c r="D77" s="3"/>
      <c r="E77" s="4"/>
      <c r="F77" s="5"/>
      <c r="G77" s="5"/>
      <c r="I77" s="3"/>
    </row>
    <row r="78" spans="3:9" outlineLevel="1" x14ac:dyDescent="0.25"/>
    <row r="93" spans="2:22" x14ac:dyDescent="0.25">
      <c r="B93" s="31" t="s">
        <v>46</v>
      </c>
      <c r="C93" s="25">
        <f>[1]!MF_qliq_choke_sm3day(fw_,d_choke,B101,1,d_pipe,T_choke,,PVTstr_)</f>
        <v>166.45058941100763</v>
      </c>
    </row>
    <row r="94" spans="2:22" x14ac:dyDescent="0.25">
      <c r="C94" s="33" t="s">
        <v>8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</row>
    <row r="95" spans="2:22" x14ac:dyDescent="0.25">
      <c r="B95" s="30" t="s">
        <v>45</v>
      </c>
      <c r="C95" s="2">
        <v>0</v>
      </c>
      <c r="D95" s="27">
        <f>C95+$C$93/19</f>
        <v>8.7605573374214547</v>
      </c>
      <c r="E95" s="27">
        <f t="shared" ref="E95:V95" si="0">D95+$C$93/19</f>
        <v>17.521114674842909</v>
      </c>
      <c r="F95" s="27">
        <f t="shared" si="0"/>
        <v>26.281672012264366</v>
      </c>
      <c r="G95" s="27">
        <f t="shared" si="0"/>
        <v>35.042229349685819</v>
      </c>
      <c r="H95" s="27">
        <f t="shared" si="0"/>
        <v>43.802786687107272</v>
      </c>
      <c r="I95" s="27">
        <f t="shared" si="0"/>
        <v>52.563344024528725</v>
      </c>
      <c r="J95" s="27">
        <f t="shared" si="0"/>
        <v>61.323901361950178</v>
      </c>
      <c r="K95" s="27">
        <f t="shared" si="0"/>
        <v>70.084458699371638</v>
      </c>
      <c r="L95" s="27">
        <f t="shared" si="0"/>
        <v>78.845016036793098</v>
      </c>
      <c r="M95" s="27">
        <f t="shared" si="0"/>
        <v>87.605573374214558</v>
      </c>
      <c r="N95" s="27">
        <f t="shared" si="0"/>
        <v>96.366130711636018</v>
      </c>
      <c r="O95" s="27">
        <f t="shared" si="0"/>
        <v>105.12668804905748</v>
      </c>
      <c r="P95" s="27">
        <f t="shared" si="0"/>
        <v>113.88724538647894</v>
      </c>
      <c r="Q95" s="27">
        <f t="shared" si="0"/>
        <v>122.6478027239004</v>
      </c>
      <c r="R95" s="27">
        <f t="shared" si="0"/>
        <v>131.40836006132184</v>
      </c>
      <c r="S95" s="27">
        <f t="shared" si="0"/>
        <v>140.1689173987433</v>
      </c>
      <c r="T95" s="27">
        <f t="shared" si="0"/>
        <v>148.92947473616476</v>
      </c>
      <c r="U95" s="27">
        <f t="shared" si="0"/>
        <v>157.69003207358622</v>
      </c>
      <c r="V95" s="27">
        <f t="shared" si="0"/>
        <v>166.45058941100768</v>
      </c>
    </row>
    <row r="96" spans="2:22" x14ac:dyDescent="0.25">
      <c r="B96" s="2">
        <v>10</v>
      </c>
      <c r="C96" s="25">
        <f>[1]!MF_p_choke_atma(C$95,fw_,d_choke,$B96,1,d_pipe,T_choke,,PVTstr_)</f>
        <v>10</v>
      </c>
      <c r="D96" s="25">
        <f>[1]!MF_p_choke_atma(D$95,fw_,d_choke,$B96,1,d_pipe,T_choke,,PVTstr_)</f>
        <v>9.920654296875</v>
      </c>
      <c r="E96" s="25">
        <f>[1]!MF_p_choke_atma(E$95,fw_,d_choke,$B96,1,d_pipe,T_choke,,PVTstr_)</f>
        <v>9.6728515625</v>
      </c>
      <c r="F96" s="25">
        <f>[1]!MF_p_choke_atma(F$95,fw_,d_choke,$B96,1,d_pipe,T_choke,,PVTstr_)</f>
        <v>9.2138671875</v>
      </c>
      <c r="G96" s="25">
        <f>[1]!MF_p_choke_atma(G$95,fw_,d_choke,$B96,1,d_pipe,T_choke,,PVTstr_)</f>
        <v>8.41796875</v>
      </c>
      <c r="H96" s="25">
        <f>[1]!MF_p_choke_atma(H$95,fw_,d_choke,$B96,1,d_pipe,T_choke,,PVTstr_)</f>
        <v>5.625</v>
      </c>
      <c r="I96" s="25">
        <f>[1]!MF_p_choke_atma(I$95,fw_,d_choke,$B96,1,d_pipe,T_choke,,PVTstr_)</f>
        <v>-1</v>
      </c>
      <c r="J96" s="25">
        <f>[1]!MF_p_choke_atma(J$95,fw_,d_choke,$B96,1,d_pipe,T_choke,,PVTstr_)</f>
        <v>-1</v>
      </c>
      <c r="K96" s="25">
        <f>[1]!MF_p_choke_atma(K$95,fw_,d_choke,$B96,1,d_pipe,T_choke,,PVTstr_)</f>
        <v>-1</v>
      </c>
      <c r="L96" s="25">
        <f>[1]!MF_p_choke_atma(L$95,fw_,d_choke,$B96,1,d_pipe,T_choke,,PVTstr_)</f>
        <v>-1</v>
      </c>
      <c r="M96" s="25">
        <f>[1]!MF_p_choke_atma(M$95,fw_,d_choke,$B96,1,d_pipe,T_choke,,PVTstr_)</f>
        <v>-1</v>
      </c>
      <c r="N96" s="25">
        <f>[1]!MF_p_choke_atma(N$95,fw_,d_choke,$B96,1,d_pipe,T_choke,,PVTstr_)</f>
        <v>-1</v>
      </c>
      <c r="O96" s="25">
        <f>[1]!MF_p_choke_atma(O$95,fw_,d_choke,$B96,1,d_pipe,T_choke,,PVTstr_)</f>
        <v>-1</v>
      </c>
      <c r="P96" s="25">
        <f>[1]!MF_p_choke_atma(P$95,fw_,d_choke,$B96,1,d_pipe,T_choke,,PVTstr_)</f>
        <v>-1</v>
      </c>
      <c r="Q96" s="25">
        <f>[1]!MF_p_choke_atma(Q$95,fw_,d_choke,$B96,1,d_pipe,T_choke,,PVTstr_)</f>
        <v>-1</v>
      </c>
      <c r="R96" s="25">
        <f>[1]!MF_p_choke_atma(R$95,fw_,d_choke,$B96,1,d_pipe,T_choke,,PVTstr_)</f>
        <v>-1</v>
      </c>
      <c r="S96" s="25">
        <f>[1]!MF_p_choke_atma(S$95,fw_,d_choke,$B96,1,d_pipe,T_choke,,PVTstr_)</f>
        <v>-1</v>
      </c>
      <c r="T96" s="25">
        <f>[1]!MF_p_choke_atma(T$95,fw_,d_choke,$B96,1,d_pipe,T_choke,,PVTstr_)</f>
        <v>-1</v>
      </c>
      <c r="U96" s="25">
        <f>[1]!MF_p_choke_atma(U$95,fw_,d_choke,$B96,1,d_pipe,T_choke,,PVTstr_)</f>
        <v>-1</v>
      </c>
      <c r="V96" s="25">
        <f>[1]!MF_p_choke_atma(V$95,fw_,d_choke,$B96,1,d_pipe,T_choke,,PVTstr_)</f>
        <v>-1</v>
      </c>
    </row>
    <row r="97" spans="2:22" x14ac:dyDescent="0.25">
      <c r="B97" s="2">
        <v>15</v>
      </c>
      <c r="C97" s="25">
        <f>[1]!MF_p_choke_atma(C$95,fw_,d_choke,$B97,1,d_pipe,T_choke,,PVTstr_)</f>
        <v>15</v>
      </c>
      <c r="D97" s="25">
        <f>[1]!MF_p_choke_atma(D$95,fw_,d_choke,$B97,1,d_pipe,T_choke,,PVTstr_)</f>
        <v>14.946670532226563</v>
      </c>
      <c r="E97" s="25">
        <f>[1]!MF_p_choke_atma(E$95,fw_,d_choke,$B97,1,d_pipe,T_choke,,PVTstr_)</f>
        <v>14.783935546875</v>
      </c>
      <c r="F97" s="25">
        <f>[1]!MF_p_choke_atma(F$95,fw_,d_choke,$B97,1,d_pipe,T_choke,,PVTstr_)</f>
        <v>14.501953125</v>
      </c>
      <c r="G97" s="25">
        <f>[1]!MF_p_choke_atma(G$95,fw_,d_choke,$B97,1,d_pipe,T_choke,,PVTstr_)</f>
        <v>14.080810546875</v>
      </c>
      <c r="H97" s="25">
        <f>[1]!MF_p_choke_atma(H$95,fw_,d_choke,$B97,1,d_pipe,T_choke,,PVTstr_)</f>
        <v>13.48388671875</v>
      </c>
      <c r="I97" s="25">
        <f>[1]!MF_p_choke_atma(I$95,fw_,d_choke,$B97,1,d_pipe,T_choke,,PVTstr_)</f>
        <v>12.626953125</v>
      </c>
      <c r="J97" s="25">
        <f>[1]!MF_p_choke_atma(J$95,fw_,d_choke,$B97,1,d_pipe,T_choke,,PVTstr_)</f>
        <v>11.25</v>
      </c>
      <c r="K97" s="25">
        <f>[1]!MF_p_choke_atma(K$95,fw_,d_choke,$B97,1,d_pipe,T_choke,,PVTstr_)</f>
        <v>-1</v>
      </c>
      <c r="L97" s="25">
        <f>[1]!MF_p_choke_atma(L$95,fw_,d_choke,$B97,1,d_pipe,T_choke,,PVTstr_)</f>
        <v>-1</v>
      </c>
      <c r="M97" s="25">
        <f>[1]!MF_p_choke_atma(M$95,fw_,d_choke,$B97,1,d_pipe,T_choke,,PVTstr_)</f>
        <v>-1</v>
      </c>
      <c r="N97" s="25">
        <f>[1]!MF_p_choke_atma(N$95,fw_,d_choke,$B97,1,d_pipe,T_choke,,PVTstr_)</f>
        <v>-1</v>
      </c>
      <c r="O97" s="25">
        <f>[1]!MF_p_choke_atma(O$95,fw_,d_choke,$B97,1,d_pipe,T_choke,,PVTstr_)</f>
        <v>-1</v>
      </c>
      <c r="P97" s="25">
        <f>[1]!MF_p_choke_atma(P$95,fw_,d_choke,$B97,1,d_pipe,T_choke,,PVTstr_)</f>
        <v>-1</v>
      </c>
      <c r="Q97" s="25">
        <f>[1]!MF_p_choke_atma(Q$95,fw_,d_choke,$B97,1,d_pipe,T_choke,,PVTstr_)</f>
        <v>-1</v>
      </c>
      <c r="R97" s="25">
        <f>[1]!MF_p_choke_atma(R$95,fw_,d_choke,$B97,1,d_pipe,T_choke,,PVTstr_)</f>
        <v>-1</v>
      </c>
      <c r="S97" s="25">
        <f>[1]!MF_p_choke_atma(S$95,fw_,d_choke,$B97,1,d_pipe,T_choke,,PVTstr_)</f>
        <v>-1</v>
      </c>
      <c r="T97" s="25">
        <f>[1]!MF_p_choke_atma(T$95,fw_,d_choke,$B97,1,d_pipe,T_choke,,PVTstr_)</f>
        <v>-1</v>
      </c>
      <c r="U97" s="25">
        <f>[1]!MF_p_choke_atma(U$95,fw_,d_choke,$B97,1,d_pipe,T_choke,,PVTstr_)</f>
        <v>-1</v>
      </c>
      <c r="V97" s="25">
        <f>[1]!MF_p_choke_atma(V$95,fw_,d_choke,$B97,1,d_pipe,T_choke,,PVTstr_)</f>
        <v>-1</v>
      </c>
    </row>
    <row r="98" spans="2:22" x14ac:dyDescent="0.25">
      <c r="B98" s="2">
        <v>20</v>
      </c>
      <c r="C98" s="25">
        <f>[1]!MF_p_choke_atma(C$95,fw_,d_choke,$B98,1,d_pipe,T_choke,,PVTstr_)</f>
        <v>20</v>
      </c>
      <c r="D98" s="25">
        <f>[1]!MF_p_choke_atma(D$95,fw_,d_choke,$B98,1,d_pipe,T_choke,,PVTstr_)</f>
        <v>19.95941162109375</v>
      </c>
      <c r="E98" s="25">
        <f>[1]!MF_p_choke_atma(E$95,fw_,d_choke,$B98,1,d_pipe,T_choke,,PVTstr_)</f>
        <v>19.83642578125</v>
      </c>
      <c r="F98" s="25">
        <f>[1]!MF_p_choke_atma(F$95,fw_,d_choke,$B98,1,d_pipe,T_choke,,PVTstr_)</f>
        <v>19.627685546875</v>
      </c>
      <c r="G98" s="25">
        <f>[1]!MF_p_choke_atma(G$95,fw_,d_choke,$B98,1,d_pipe,T_choke,,PVTstr_)</f>
        <v>19.326171875</v>
      </c>
      <c r="H98" s="25">
        <f>[1]!MF_p_choke_atma(H$95,fw_,d_choke,$B98,1,d_pipe,T_choke,,PVTstr_)</f>
        <v>18.9208984375</v>
      </c>
      <c r="I98" s="25">
        <f>[1]!MF_p_choke_atma(I$95,fw_,d_choke,$B98,1,d_pipe,T_choke,,PVTstr_)</f>
        <v>18.3984375</v>
      </c>
      <c r="J98" s="25">
        <f>[1]!MF_p_choke_atma(J$95,fw_,d_choke,$B98,1,d_pipe,T_choke,,PVTstr_)</f>
        <v>17.724609375</v>
      </c>
      <c r="K98" s="25">
        <f>[1]!MF_p_choke_atma(K$95,fw_,d_choke,$B98,1,d_pipe,T_choke,,PVTstr_)</f>
        <v>16.8359375</v>
      </c>
      <c r="L98" s="25">
        <f>[1]!MF_p_choke_atma(L$95,fw_,d_choke,$B98,1,d_pipe,T_choke,,PVTstr_)</f>
        <v>15.625</v>
      </c>
      <c r="M98" s="25">
        <f>[1]!MF_p_choke_atma(M$95,fw_,d_choke,$B98,1,d_pipe,T_choke,,PVTstr_)</f>
        <v>13.515625</v>
      </c>
      <c r="N98" s="25">
        <f>[1]!MF_p_choke_atma(N$95,fw_,d_choke,$B98,1,d_pipe,T_choke,,PVTstr_)</f>
        <v>-1</v>
      </c>
      <c r="O98" s="25">
        <f>[1]!MF_p_choke_atma(O$95,fw_,d_choke,$B98,1,d_pipe,T_choke,,PVTstr_)</f>
        <v>-1</v>
      </c>
      <c r="P98" s="25">
        <f>[1]!MF_p_choke_atma(P$95,fw_,d_choke,$B98,1,d_pipe,T_choke,,PVTstr_)</f>
        <v>-1</v>
      </c>
      <c r="Q98" s="25">
        <f>[1]!MF_p_choke_atma(Q$95,fw_,d_choke,$B98,1,d_pipe,T_choke,,PVTstr_)</f>
        <v>-1</v>
      </c>
      <c r="R98" s="25">
        <f>[1]!MF_p_choke_atma(R$95,fw_,d_choke,$B98,1,d_pipe,T_choke,,PVTstr_)</f>
        <v>-1</v>
      </c>
      <c r="S98" s="25">
        <f>[1]!MF_p_choke_atma(S$95,fw_,d_choke,$B98,1,d_pipe,T_choke,,PVTstr_)</f>
        <v>-1</v>
      </c>
      <c r="T98" s="25">
        <f>[1]!MF_p_choke_atma(T$95,fw_,d_choke,$B98,1,d_pipe,T_choke,,PVTstr_)</f>
        <v>-1</v>
      </c>
      <c r="U98" s="25">
        <f>[1]!MF_p_choke_atma(U$95,fw_,d_choke,$B98,1,d_pipe,T_choke,,PVTstr_)</f>
        <v>-1</v>
      </c>
      <c r="V98" s="25">
        <f>[1]!MF_p_choke_atma(V$95,fw_,d_choke,$B98,1,d_pipe,T_choke,,PVTstr_)</f>
        <v>-1</v>
      </c>
    </row>
    <row r="99" spans="2:22" x14ac:dyDescent="0.25">
      <c r="B99" s="2">
        <v>25</v>
      </c>
      <c r="C99" s="25">
        <f>[1]!MF_p_choke_atma(C$95,fw_,d_choke,$B99,1,d_pipe,T_choke,,PVTstr_)</f>
        <v>25</v>
      </c>
      <c r="D99" s="25">
        <f>[1]!MF_p_choke_atma(D$95,fw_,d_choke,$B99,1,d_pipe,T_choke,,PVTstr_)</f>
        <v>24.967098236083984</v>
      </c>
      <c r="E99" s="25">
        <f>[1]!MF_p_choke_atma(E$95,fw_,d_choke,$B99,1,d_pipe,T_choke,,PVTstr_)</f>
        <v>24.868011474609375</v>
      </c>
      <c r="F99" s="25">
        <f>[1]!MF_p_choke_atma(F$95,fw_,d_choke,$B99,1,d_pipe,T_choke,,PVTstr_)</f>
        <v>24.700927734375</v>
      </c>
      <c r="G99" s="25">
        <f>[1]!MF_p_choke_atma(G$95,fw_,d_choke,$B99,1,d_pipe,T_choke,,PVTstr_)</f>
        <v>24.462890625</v>
      </c>
      <c r="H99" s="25">
        <f>[1]!MF_p_choke_atma(H$95,fw_,d_choke,$B99,1,d_pipe,T_choke,,PVTstr_)</f>
        <v>24.1485595703125</v>
      </c>
      <c r="I99" s="25">
        <f>[1]!MF_p_choke_atma(I$95,fw_,d_choke,$B99,1,d_pipe,T_choke,,PVTstr_)</f>
        <v>23.7548828125</v>
      </c>
      <c r="J99" s="25">
        <f>[1]!MF_p_choke_atma(J$95,fw_,d_choke,$B99,1,d_pipe,T_choke,,PVTstr_)</f>
        <v>23.2666015625</v>
      </c>
      <c r="K99" s="25">
        <f>[1]!MF_p_choke_atma(K$95,fw_,d_choke,$B99,1,d_pipe,T_choke,,PVTstr_)</f>
        <v>22.66845703125</v>
      </c>
      <c r="L99" s="25">
        <f>[1]!MF_p_choke_atma(L$95,fw_,d_choke,$B99,1,d_pipe,T_choke,,PVTstr_)</f>
        <v>21.9482421875</v>
      </c>
      <c r="M99" s="25">
        <f>[1]!MF_p_choke_atma(M$95,fw_,d_choke,$B99,1,d_pipe,T_choke,,PVTstr_)</f>
        <v>21.0693359375</v>
      </c>
      <c r="N99" s="25">
        <f>[1]!MF_p_choke_atma(N$95,fw_,d_choke,$B99,1,d_pipe,T_choke,,PVTstr_)</f>
        <v>19.921875</v>
      </c>
      <c r="O99" s="25">
        <f>[1]!MF_p_choke_atma(O$95,fw_,d_choke,$B99,1,d_pipe,T_choke,,PVTstr_)</f>
        <v>18.3837890625</v>
      </c>
      <c r="P99" s="25">
        <f>[1]!MF_p_choke_atma(P$95,fw_,d_choke,$B99,1,d_pipe,T_choke,,PVTstr_)</f>
        <v>15.33203125</v>
      </c>
      <c r="Q99" s="25">
        <f>[1]!MF_p_choke_atma(Q$95,fw_,d_choke,$B99,1,d_pipe,T_choke,,PVTstr_)</f>
        <v>-1</v>
      </c>
      <c r="R99" s="25">
        <f>[1]!MF_p_choke_atma(R$95,fw_,d_choke,$B99,1,d_pipe,T_choke,,PVTstr_)</f>
        <v>-1</v>
      </c>
      <c r="S99" s="25">
        <f>[1]!MF_p_choke_atma(S$95,fw_,d_choke,$B99,1,d_pipe,T_choke,,PVTstr_)</f>
        <v>-1</v>
      </c>
      <c r="T99" s="25">
        <f>[1]!MF_p_choke_atma(T$95,fw_,d_choke,$B99,1,d_pipe,T_choke,,PVTstr_)</f>
        <v>-1</v>
      </c>
      <c r="U99" s="25">
        <f>[1]!MF_p_choke_atma(U$95,fw_,d_choke,$B99,1,d_pipe,T_choke,,PVTstr_)</f>
        <v>-1</v>
      </c>
      <c r="V99" s="25">
        <f>[1]!MF_p_choke_atma(V$95,fw_,d_choke,$B99,1,d_pipe,T_choke,,PVTstr_)</f>
        <v>-1</v>
      </c>
    </row>
    <row r="100" spans="2:22" x14ac:dyDescent="0.25">
      <c r="B100" s="2">
        <v>30</v>
      </c>
      <c r="C100" s="25">
        <f>[1]!MF_p_choke_atma(C$95,fw_,d_choke,$B100,1,d_pipe,T_choke,,PVTstr_)</f>
        <v>30</v>
      </c>
      <c r="D100" s="25">
        <f>[1]!MF_p_choke_atma(D$95,fw_,d_choke,$B100,1,d_pipe,T_choke,,PVTstr_)</f>
        <v>29.972190856933594</v>
      </c>
      <c r="E100" s="25">
        <f>[1]!MF_p_choke_atma(E$95,fw_,d_choke,$B100,1,d_pipe,T_choke,,PVTstr_)</f>
        <v>29.8883056640625</v>
      </c>
      <c r="F100" s="25">
        <f>[1]!MF_p_choke_atma(F$95,fw_,d_choke,$B100,1,d_pipe,T_choke,,PVTstr_)</f>
        <v>29.747314453125</v>
      </c>
      <c r="G100" s="25">
        <f>[1]!MF_p_choke_atma(G$95,fw_,d_choke,$B100,1,d_pipe,T_choke,,PVTstr_)</f>
        <v>29.549560546875</v>
      </c>
      <c r="H100" s="25">
        <f>[1]!MF_p_choke_atma(H$95,fw_,d_choke,$B100,1,d_pipe,T_choke,,PVTstr_)</f>
        <v>29.28955078125</v>
      </c>
      <c r="I100" s="25">
        <f>[1]!MF_p_choke_atma(I$95,fw_,d_choke,$B100,1,d_pipe,T_choke,,PVTstr_)</f>
        <v>28.96728515625</v>
      </c>
      <c r="J100" s="25">
        <f>[1]!MF_p_choke_atma(J$95,fw_,d_choke,$B100,1,d_pipe,T_choke,,PVTstr_)</f>
        <v>28.57177734375</v>
      </c>
      <c r="K100" s="25">
        <f>[1]!MF_p_choke_atma(K$95,fw_,d_choke,$B100,1,d_pipe,T_choke,,PVTstr_)</f>
        <v>28.1103515625</v>
      </c>
      <c r="L100" s="25">
        <f>[1]!MF_p_choke_atma(L$95,fw_,d_choke,$B100,1,d_pipe,T_choke,,PVTstr_)</f>
        <v>27.56103515625</v>
      </c>
      <c r="M100" s="25">
        <f>[1]!MF_p_choke_atma(M$95,fw_,d_choke,$B100,1,d_pipe,T_choke,,PVTstr_)</f>
        <v>26.923828125</v>
      </c>
      <c r="N100" s="25">
        <f>[1]!MF_p_choke_atma(N$95,fw_,d_choke,$B100,1,d_pipe,T_choke,,PVTstr_)</f>
        <v>26.162109375</v>
      </c>
      <c r="O100" s="25">
        <f>[1]!MF_p_choke_atma(O$95,fw_,d_choke,$B100,1,d_pipe,T_choke,,PVTstr_)</f>
        <v>25.283203125</v>
      </c>
      <c r="P100" s="25">
        <f>[1]!MF_p_choke_atma(P$95,fw_,d_choke,$B100,1,d_pipe,T_choke,,PVTstr_)</f>
        <v>24.19921875</v>
      </c>
      <c r="Q100" s="25">
        <f>[1]!MF_p_choke_atma(Q$95,fw_,d_choke,$B100,1,d_pipe,T_choke,,PVTstr_)</f>
        <v>22.8515625</v>
      </c>
      <c r="R100" s="25">
        <f>[1]!MF_p_choke_atma(R$95,fw_,d_choke,$B100,1,d_pipe,T_choke,,PVTstr_)</f>
        <v>21.03515625</v>
      </c>
      <c r="S100" s="25">
        <f>[1]!MF_p_choke_atma(S$95,fw_,d_choke,$B100,1,d_pipe,T_choke,,PVTstr_)</f>
        <v>-1</v>
      </c>
      <c r="T100" s="25">
        <f>[1]!MF_p_choke_atma(T$95,fw_,d_choke,$B100,1,d_pipe,T_choke,,PVTstr_)</f>
        <v>-1</v>
      </c>
      <c r="U100" s="25">
        <f>[1]!MF_p_choke_atma(U$95,fw_,d_choke,$B100,1,d_pipe,T_choke,,PVTstr_)</f>
        <v>-1</v>
      </c>
      <c r="V100" s="25">
        <f>[1]!MF_p_choke_atma(V$95,fw_,d_choke,$B100,1,d_pipe,T_choke,,PVTstr_)</f>
        <v>-1</v>
      </c>
    </row>
    <row r="101" spans="2:22" x14ac:dyDescent="0.25">
      <c r="B101" s="2">
        <v>35</v>
      </c>
      <c r="C101" s="25">
        <f>[1]!MF_p_choke_atma(C$95,fw_,d_choke,$B101,1,d_pipe,T_choke,,PVTstr_)</f>
        <v>35</v>
      </c>
      <c r="D101" s="25">
        <f>[1]!MF_p_choke_atma(D$95,fw_,d_choke,$B101,1,d_pipe,T_choke,,PVTstr_)</f>
        <v>34.975833892822266</v>
      </c>
      <c r="E101" s="25">
        <f>[1]!MF_p_choke_atma(E$95,fw_,d_choke,$B101,1,d_pipe,T_choke,,PVTstr_)</f>
        <v>34.903068542480469</v>
      </c>
      <c r="F101" s="25">
        <f>[1]!MF_p_choke_atma(F$95,fw_,d_choke,$B101,1,d_pipe,T_choke,,PVTstr_)</f>
        <v>34.781036376953125</v>
      </c>
      <c r="G101" s="25">
        <f>[1]!MF_p_choke_atma(G$95,fw_,d_choke,$B101,1,d_pipe,T_choke,,PVTstr_)</f>
        <v>34.60906982421875</v>
      </c>
      <c r="H101" s="25">
        <f>[1]!MF_p_choke_atma(H$95,fw_,d_choke,$B101,1,d_pipe,T_choke,,PVTstr_)</f>
        <v>34.38690185546875</v>
      </c>
      <c r="I101" s="25">
        <f>[1]!MF_p_choke_atma(I$95,fw_,d_choke,$B101,1,d_pipe,T_choke,,PVTstr_)</f>
        <v>34.111328125</v>
      </c>
      <c r="J101" s="25">
        <f>[1]!MF_p_choke_atma(J$95,fw_,d_choke,$B101,1,d_pipe,T_choke,,PVTstr_)</f>
        <v>33.778076171875</v>
      </c>
      <c r="K101" s="25">
        <f>[1]!MF_p_choke_atma(K$95,fw_,d_choke,$B101,1,d_pipe,T_choke,,PVTstr_)</f>
        <v>33.3892822265625</v>
      </c>
      <c r="L101" s="25">
        <f>[1]!MF_p_choke_atma(L$95,fw_,d_choke,$B101,1,d_pipe,T_choke,,PVTstr_)</f>
        <v>32.940673828125</v>
      </c>
      <c r="M101" s="25">
        <f>[1]!MF_p_choke_atma(M$95,fw_,d_choke,$B101,1,d_pipe,T_choke,,PVTstr_)</f>
        <v>32.41943359375</v>
      </c>
      <c r="N101" s="25">
        <f>[1]!MF_p_choke_atma(N$95,fw_,d_choke,$B101,1,d_pipe,T_choke,,PVTstr_)</f>
        <v>31.8212890625</v>
      </c>
      <c r="O101" s="25">
        <f>[1]!MF_p_choke_atma(O$95,fw_,d_choke,$B101,1,d_pipe,T_choke,,PVTstr_)</f>
        <v>31.15478515625</v>
      </c>
      <c r="P101" s="25">
        <f>[1]!MF_p_choke_atma(P$95,fw_,d_choke,$B101,1,d_pipe,T_choke,,PVTstr_)</f>
        <v>30.3857421875</v>
      </c>
      <c r="Q101" s="25">
        <f>[1]!MF_p_choke_atma(Q$95,fw_,d_choke,$B101,1,d_pipe,T_choke,,PVTstr_)</f>
        <v>29.4970703125</v>
      </c>
      <c r="R101" s="25">
        <f>[1]!MF_p_choke_atma(R$95,fw_,d_choke,$B101,1,d_pipe,T_choke,,PVTstr_)</f>
        <v>28.4716796875</v>
      </c>
      <c r="S101" s="25">
        <f>[1]!MF_p_choke_atma(S$95,fw_,d_choke,$B101,1,d_pipe,T_choke,,PVTstr_)</f>
        <v>27.275390625</v>
      </c>
      <c r="T101" s="25">
        <f>[1]!MF_p_choke_atma(T$95,fw_,d_choke,$B101,1,d_pipe,T_choke,,PVTstr_)</f>
        <v>25.771484375</v>
      </c>
      <c r="U101" s="25">
        <f>[1]!MF_p_choke_atma(U$95,fw_,d_choke,$B101,1,d_pipe,T_choke,,PVTstr_)</f>
        <v>23.7890625</v>
      </c>
      <c r="V101" s="25">
        <f>[1]!MF_p_choke_atma(V$95,fw_,d_choke,$B101,1,d_pipe,T_choke,,PVTstr_)</f>
        <v>0</v>
      </c>
    </row>
  </sheetData>
  <mergeCells count="2">
    <mergeCell ref="C51:N51"/>
    <mergeCell ref="C94:N94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Choke</vt:lpstr>
      <vt:lpstr>Choke!Bob_</vt:lpstr>
      <vt:lpstr>d_choke</vt:lpstr>
      <vt:lpstr>d_pipe</vt:lpstr>
      <vt:lpstr>Choke!fw_</vt:lpstr>
      <vt:lpstr>Choke!gamma_gas_</vt:lpstr>
      <vt:lpstr>Choke!gamma_oil_</vt:lpstr>
      <vt:lpstr>Choke!gamma_wat_</vt:lpstr>
      <vt:lpstr>gamma_wat_kf_</vt:lpstr>
      <vt:lpstr>Choke!muob_</vt:lpstr>
      <vt:lpstr>Choke!Pb_</vt:lpstr>
      <vt:lpstr>Pbuf_</vt:lpstr>
      <vt:lpstr>Plin_</vt:lpstr>
      <vt:lpstr>PVT_str_gas_</vt:lpstr>
      <vt:lpstr>PVT_str_wat_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