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unifloc\unifloc_vba\examples\"/>
    </mc:Choice>
  </mc:AlternateContent>
  <xr:revisionPtr revIDLastSave="0" documentId="13_ncr:1_{DD099C70-6F26-4092-BE57-11CB2B71D29A}" xr6:coauthVersionLast="45" xr6:coauthVersionMax="45" xr10:uidLastSave="{00000000-0000-0000-0000-000000000000}"/>
  <bookViews>
    <workbookView xWindow="-38520" yWindow="-120" windowWidth="38640" windowHeight="21840" tabRatio="422" xr2:uid="{00000000-000D-0000-FFFF-FFFF00000000}"/>
  </bookViews>
  <sheets>
    <sheet name="Separation" sheetId="110" r:id="rId1"/>
  </sheets>
  <externalReferences>
    <externalReference r:id="rId2"/>
  </externalReferences>
  <definedNames>
    <definedName name="Bob_" localSheetId="0">Separation!$C$18</definedName>
    <definedName name="cf_dcas_">Separation!$F$34</definedName>
    <definedName name="Dcas_" localSheetId="0">Separation!$C$23</definedName>
    <definedName name="Dintake_" localSheetId="0">Separation!$C$24</definedName>
    <definedName name="gamma_gas_" localSheetId="0">Separation!$C$13</definedName>
    <definedName name="gamma_oil_" localSheetId="0">Separation!$C$11</definedName>
    <definedName name="gamma_wat_" localSheetId="0">Separation!$C$12</definedName>
    <definedName name="gassep_type">Separation!$H$34</definedName>
    <definedName name="muob_" localSheetId="0">Separation!$C$19</definedName>
    <definedName name="Pb_" localSheetId="0">Separation!$C$16</definedName>
    <definedName name="Pintake_" localSheetId="0">Separation!$C$25</definedName>
    <definedName name="PVT_str_">Separation!$C$29</definedName>
    <definedName name="Rp_" localSheetId="0">Separation!$C$15</definedName>
    <definedName name="Rsb_" localSheetId="0">Separation!$C$14</definedName>
    <definedName name="Tintake_" localSheetId="0">Separation!$C$26</definedName>
    <definedName name="Tres_" localSheetId="0">Separation!$C$17</definedName>
    <definedName name="wc_" localSheetId="0">Separation!$C$20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10" l="1"/>
  <c r="C29" i="110"/>
  <c r="G1" i="110"/>
  <c r="F58" i="110"/>
  <c r="E51" i="110"/>
  <c r="F46" i="110"/>
  <c r="E39" i="110"/>
  <c r="E46" i="110"/>
  <c r="F36" i="110"/>
  <c r="E60" i="110"/>
  <c r="F55" i="110"/>
  <c r="E48" i="110"/>
  <c r="F43" i="110"/>
  <c r="E36" i="110"/>
  <c r="E55" i="110"/>
  <c r="F38" i="110"/>
  <c r="E41" i="110"/>
  <c r="F60" i="110"/>
  <c r="F39" i="110"/>
  <c r="E44" i="110"/>
  <c r="F51" i="110"/>
  <c r="E56" i="110"/>
  <c r="E50" i="110"/>
  <c r="E43" i="110"/>
  <c r="E53" i="110"/>
  <c r="F41" i="110"/>
  <c r="E58" i="110"/>
  <c r="E37" i="110"/>
  <c r="F44" i="110"/>
  <c r="E49" i="110"/>
  <c r="F56" i="110"/>
  <c r="E61" i="110"/>
  <c r="F50" i="110"/>
  <c r="F53" i="110"/>
  <c r="F37" i="110"/>
  <c r="E42" i="110"/>
  <c r="F49" i="110"/>
  <c r="E54" i="110"/>
  <c r="F61" i="110"/>
  <c r="F45" i="110"/>
  <c r="F48" i="110"/>
  <c r="F54" i="110"/>
  <c r="E59" i="110"/>
  <c r="E38" i="110"/>
  <c r="F42" i="110"/>
  <c r="E47" i="110"/>
  <c r="E40" i="110"/>
  <c r="F47" i="110"/>
  <c r="E52" i="110"/>
  <c r="F59" i="110"/>
  <c r="F57" i="110"/>
  <c r="F40" i="110"/>
  <c r="E45" i="110"/>
  <c r="F52" i="110"/>
  <c r="E57" i="110"/>
  <c r="F17" i="110" l="1"/>
  <c r="F16" i="110"/>
  <c r="F15" i="110"/>
  <c r="F14" i="110"/>
  <c r="F13" i="110"/>
  <c r="F12" i="110"/>
  <c r="F11" i="110"/>
  <c r="G59" i="110"/>
  <c r="H59" i="110" s="1"/>
  <c r="I59" i="110" s="1"/>
  <c r="G42" i="110"/>
  <c r="H42" i="110" s="1"/>
  <c r="I42" i="110" s="1"/>
  <c r="G51" i="110"/>
  <c r="H51" i="110" s="1"/>
  <c r="I51" i="110" s="1"/>
  <c r="G54" i="110"/>
  <c r="H54" i="110" s="1"/>
  <c r="I54" i="110" s="1"/>
  <c r="G39" i="110"/>
  <c r="H39" i="110" s="1"/>
  <c r="I39" i="110" s="1"/>
  <c r="G48" i="110"/>
  <c r="H48" i="110" s="1"/>
  <c r="I48" i="110" s="1"/>
  <c r="G60" i="110"/>
  <c r="H60" i="110" s="1"/>
  <c r="I60" i="110" s="1"/>
  <c r="G45" i="110"/>
  <c r="H45" i="110" s="1"/>
  <c r="I45" i="110" s="1"/>
  <c r="G38" i="110"/>
  <c r="H38" i="110" s="1"/>
  <c r="I38" i="110" s="1"/>
  <c r="G61" i="110"/>
  <c r="H61" i="110" s="1"/>
  <c r="I61" i="110" s="1"/>
  <c r="G43" i="110"/>
  <c r="H43" i="110" s="1"/>
  <c r="I43" i="110" s="1"/>
  <c r="G55" i="110"/>
  <c r="H55" i="110" s="1"/>
  <c r="I55" i="110" s="1"/>
  <c r="G47" i="110"/>
  <c r="H47" i="110" s="1"/>
  <c r="I47" i="110" s="1"/>
  <c r="G49" i="110"/>
  <c r="H49" i="110" s="1"/>
  <c r="I49" i="110" s="1"/>
  <c r="G37" i="110"/>
  <c r="H37" i="110" s="1"/>
  <c r="I37" i="110" s="1"/>
  <c r="G36" i="110"/>
  <c r="H36" i="110" s="1"/>
  <c r="I36" i="110" s="1"/>
  <c r="G52" i="110"/>
  <c r="H52" i="110" s="1"/>
  <c r="I52" i="110" s="1"/>
  <c r="G53" i="110"/>
  <c r="H53" i="110" s="1"/>
  <c r="I53" i="110" s="1"/>
  <c r="G46" i="110"/>
  <c r="H46" i="110" s="1"/>
  <c r="I46" i="110" s="1"/>
  <c r="G40" i="110"/>
  <c r="H40" i="110" s="1"/>
  <c r="I40" i="110" s="1"/>
  <c r="G50" i="110"/>
  <c r="H50" i="110" s="1"/>
  <c r="I50" i="110" s="1"/>
  <c r="G58" i="110"/>
  <c r="H58" i="110" s="1"/>
  <c r="I58" i="110" s="1"/>
  <c r="G57" i="110"/>
  <c r="H57" i="110" s="1"/>
  <c r="I57" i="110" s="1"/>
  <c r="G56" i="110"/>
  <c r="H56" i="110" s="1"/>
  <c r="I56" i="110" s="1"/>
  <c r="G44" i="110"/>
  <c r="H44" i="110" s="1"/>
  <c r="I44" i="110" s="1"/>
  <c r="G41" i="110"/>
  <c r="H41" i="110" s="1"/>
  <c r="I41" i="110" s="1"/>
  <c r="F35" i="110" l="1"/>
</calcChain>
</file>

<file path=xl/sharedStrings.xml><?xml version="1.0" encoding="utf-8"?>
<sst xmlns="http://schemas.openxmlformats.org/spreadsheetml/2006/main" count="50" uniqueCount="40">
  <si>
    <t>Q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</si>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</sst>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164" fontId="6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/>
    <xf numFmtId="164" fontId="0" fillId="2" borderId="2" xfId="4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Separation!$E$35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Separation!$C$36:$C$61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Separation!$E$36:$E$61</c:f>
              <c:numCache>
                <c:formatCode>0.00</c:formatCode>
                <c:ptCount val="26"/>
                <c:pt idx="0">
                  <c:v>0.98049031985247814</c:v>
                </c:pt>
                <c:pt idx="1">
                  <c:v>0.94555138636121006</c:v>
                </c:pt>
                <c:pt idx="2">
                  <c:v>0.90152042226998619</c:v>
                </c:pt>
                <c:pt idx="3">
                  <c:v>0.83194893368039968</c:v>
                </c:pt>
                <c:pt idx="4">
                  <c:v>0.77271408082353421</c:v>
                </c:pt>
                <c:pt idx="5">
                  <c:v>0.73652006705791617</c:v>
                </c:pt>
                <c:pt idx="6">
                  <c:v>0.69255381996444465</c:v>
                </c:pt>
                <c:pt idx="7">
                  <c:v>0.65310380373342658</c:v>
                </c:pt>
                <c:pt idx="8">
                  <c:v>0.61752520116363196</c:v>
                </c:pt>
                <c:pt idx="9">
                  <c:v>0.58532616450310126</c:v>
                </c:pt>
                <c:pt idx="10">
                  <c:v>0.55611531726363705</c:v>
                </c:pt>
                <c:pt idx="11">
                  <c:v>0.52957141271840857</c:v>
                </c:pt>
                <c:pt idx="12">
                  <c:v>0.50542444388830621</c:v>
                </c:pt>
                <c:pt idx="13">
                  <c:v>0.48344320159454468</c:v>
                </c:pt>
                <c:pt idx="14">
                  <c:v>0.46342670856308232</c:v>
                </c:pt>
                <c:pt idx="15">
                  <c:v>0.4451981071283615</c:v>
                </c:pt>
                <c:pt idx="16">
                  <c:v>0.42860016673006252</c:v>
                </c:pt>
                <c:pt idx="17">
                  <c:v>0.41349189867356206</c:v>
                </c:pt>
                <c:pt idx="18">
                  <c:v>0.39974595039195115</c:v>
                </c:pt>
                <c:pt idx="19">
                  <c:v>0.38724656246091982</c:v>
                </c:pt>
                <c:pt idx="20">
                  <c:v>0.37588794084561705</c:v>
                </c:pt>
                <c:pt idx="21">
                  <c:v>0.36557294143433205</c:v>
                </c:pt>
                <c:pt idx="22">
                  <c:v>0.35621199342816867</c:v>
                </c:pt>
                <c:pt idx="23">
                  <c:v>0.34772220818301403</c:v>
                </c:pt>
                <c:pt idx="24">
                  <c:v>0.34002663398834132</c:v>
                </c:pt>
                <c:pt idx="25">
                  <c:v>0.33305362708723774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Separation!$F$35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Separation!$C$36:$C$61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Separation!$F$36:$F$61</c:f>
              <c:numCache>
                <c:formatCode>0.00</c:formatCode>
                <c:ptCount val="26"/>
                <c:pt idx="0">
                  <c:v>0.97009246267303728</c:v>
                </c:pt>
                <c:pt idx="1">
                  <c:v>0.8970522954081841</c:v>
                </c:pt>
                <c:pt idx="2">
                  <c:v>0.82451757037543061</c:v>
                </c:pt>
                <c:pt idx="3">
                  <c:v>0.7257267320492452</c:v>
                </c:pt>
                <c:pt idx="4">
                  <c:v>0.64013249877996503</c:v>
                </c:pt>
                <c:pt idx="5">
                  <c:v>0.57122864777772353</c:v>
                </c:pt>
                <c:pt idx="6">
                  <c:v>0.51509261478571533</c:v>
                </c:pt>
                <c:pt idx="7">
                  <c:v>0.46912080762854869</c:v>
                </c:pt>
                <c:pt idx="8">
                  <c:v>0.43141714152644095</c:v>
                </c:pt>
                <c:pt idx="9">
                  <c:v>0.40051894784698439</c:v>
                </c:pt>
                <c:pt idx="10">
                  <c:v>0.37525319609408436</c:v>
                </c:pt>
                <c:pt idx="11">
                  <c:v>0.35465275964017806</c:v>
                </c:pt>
                <c:pt idx="12">
                  <c:v>0.3379038239004597</c:v>
                </c:pt>
                <c:pt idx="13">
                  <c:v>0.32431089745423947</c:v>
                </c:pt>
                <c:pt idx="14">
                  <c:v>0.31327244946686861</c:v>
                </c:pt>
                <c:pt idx="15">
                  <c:v>0.30426330547102243</c:v>
                </c:pt>
                <c:pt idx="16">
                  <c:v>0.29682152843273535</c:v>
                </c:pt>
                <c:pt idx="17">
                  <c:v>0.29053838416242339</c:v>
                </c:pt>
                <c:pt idx="18">
                  <c:v>0.28505049267977167</c:v>
                </c:pt>
                <c:pt idx="19">
                  <c:v>0.28003356969953597</c:v>
                </c:pt>
                <c:pt idx="20">
                  <c:v>0.27519735150506097</c:v>
                </c:pt>
                <c:pt idx="21">
                  <c:v>0.2702814186024165</c:v>
                </c:pt>
                <c:pt idx="22">
                  <c:v>0.26505171484112022</c:v>
                </c:pt>
                <c:pt idx="23">
                  <c:v>0.25929761453945233</c:v>
                </c:pt>
                <c:pt idx="24">
                  <c:v>0.23746445796803251</c:v>
                </c:pt>
                <c:pt idx="25">
                  <c:v>0.22707984943605819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Separation!$E$35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Separation!$C$36:$C$61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Separation!$E$36:$E$61</c:f>
              <c:numCache>
                <c:formatCode>0.00</c:formatCode>
                <c:ptCount val="26"/>
                <c:pt idx="0">
                  <c:v>0.98049031985247814</c:v>
                </c:pt>
                <c:pt idx="1">
                  <c:v>0.94555138636121006</c:v>
                </c:pt>
                <c:pt idx="2">
                  <c:v>0.90152042226998619</c:v>
                </c:pt>
                <c:pt idx="3">
                  <c:v>0.83194893368039968</c:v>
                </c:pt>
                <c:pt idx="4">
                  <c:v>0.77271408082353421</c:v>
                </c:pt>
                <c:pt idx="5">
                  <c:v>0.73652006705791617</c:v>
                </c:pt>
                <c:pt idx="6">
                  <c:v>0.69255381996444465</c:v>
                </c:pt>
                <c:pt idx="7">
                  <c:v>0.65310380373342658</c:v>
                </c:pt>
                <c:pt idx="8">
                  <c:v>0.61752520116363196</c:v>
                </c:pt>
                <c:pt idx="9">
                  <c:v>0.58532616450310126</c:v>
                </c:pt>
                <c:pt idx="10">
                  <c:v>0.55611531726363705</c:v>
                </c:pt>
                <c:pt idx="11">
                  <c:v>0.52957141271840857</c:v>
                </c:pt>
                <c:pt idx="12">
                  <c:v>0.50542444388830621</c:v>
                </c:pt>
                <c:pt idx="13">
                  <c:v>0.48344320159454468</c:v>
                </c:pt>
                <c:pt idx="14">
                  <c:v>0.46342670856308232</c:v>
                </c:pt>
                <c:pt idx="15">
                  <c:v>0.4451981071283615</c:v>
                </c:pt>
                <c:pt idx="16">
                  <c:v>0.42860016673006252</c:v>
                </c:pt>
                <c:pt idx="17">
                  <c:v>0.41349189867356206</c:v>
                </c:pt>
                <c:pt idx="18">
                  <c:v>0.39974595039195115</c:v>
                </c:pt>
                <c:pt idx="19">
                  <c:v>0.38724656246091982</c:v>
                </c:pt>
                <c:pt idx="20">
                  <c:v>0.37588794084561705</c:v>
                </c:pt>
                <c:pt idx="21">
                  <c:v>0.36557294143433205</c:v>
                </c:pt>
                <c:pt idx="22">
                  <c:v>0.35621199342816867</c:v>
                </c:pt>
                <c:pt idx="23">
                  <c:v>0.34772220818301403</c:v>
                </c:pt>
                <c:pt idx="24">
                  <c:v>0.34002663398834132</c:v>
                </c:pt>
                <c:pt idx="25">
                  <c:v>0.33305362708723774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Separation!$I$35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Separation!$C$36:$C$61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Separation!$I$36:$I$61</c:f>
              <c:numCache>
                <c:formatCode>0.00</c:formatCode>
                <c:ptCount val="26"/>
                <c:pt idx="0">
                  <c:v>0.98452884598603363</c:v>
                </c:pt>
                <c:pt idx="1">
                  <c:v>0.97584158293829937</c:v>
                </c:pt>
                <c:pt idx="2">
                  <c:v>0.96996895911111725</c:v>
                </c:pt>
                <c:pt idx="3">
                  <c:v>0.96998622271842083</c:v>
                </c:pt>
                <c:pt idx="4">
                  <c:v>0.97928350674374842</c:v>
                </c:pt>
                <c:pt idx="5">
                  <c:v>0.98880161165858982</c:v>
                </c:pt>
                <c:pt idx="6">
                  <c:v>0.99347619524916331</c:v>
                </c:pt>
                <c:pt idx="7">
                  <c:v>0.99343662680426947</c:v>
                </c:pt>
                <c:pt idx="8">
                  <c:v>0.98856113264537437</c:v>
                </c:pt>
                <c:pt idx="9">
                  <c:v>0.97906929654670327</c:v>
                </c:pt>
                <c:pt idx="10">
                  <c:v>0.96631517773115483</c:v>
                </c:pt>
                <c:pt idx="11">
                  <c:v>0.95192803839582274</c:v>
                </c:pt>
                <c:pt idx="12">
                  <c:v>0.93649798343392932</c:v>
                </c:pt>
                <c:pt idx="13">
                  <c:v>0.92046904483059599</c:v>
                </c:pt>
                <c:pt idx="14">
                  <c:v>0.9041558686852601</c:v>
                </c:pt>
                <c:pt idx="15">
                  <c:v>0.8877651023211296</c:v>
                </c:pt>
                <c:pt idx="16">
                  <c:v>0.87141625826220048</c:v>
                </c:pt>
                <c:pt idx="17">
                  <c:v>0.85515991921959911</c:v>
                </c:pt>
                <c:pt idx="18">
                  <c:v>0.83899262836611799</c:v>
                </c:pt>
                <c:pt idx="19">
                  <c:v>0.82286847328438184</c:v>
                </c:pt>
                <c:pt idx="20">
                  <c:v>0.80670764457118294</c:v>
                </c:pt>
                <c:pt idx="21">
                  <c:v>0.79040234849381752</c:v>
                </c:pt>
                <c:pt idx="22">
                  <c:v>0.77382048215612087</c:v>
                </c:pt>
                <c:pt idx="23">
                  <c:v>0.7568074861774996</c:v>
                </c:pt>
                <c:pt idx="24">
                  <c:v>0.72743045442212162</c:v>
                </c:pt>
                <c:pt idx="25">
                  <c:v>0.70585178427339557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447837</xdr:colOff>
      <xdr:row>33</xdr:row>
      <xdr:rowOff>154880</xdr:rowOff>
    </xdr:from>
    <xdr:to>
      <xdr:col>22</xdr:col>
      <xdr:colOff>336176</xdr:colOff>
      <xdr:row>60</xdr:row>
      <xdr:rowOff>145677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50828</xdr:colOff>
      <xdr:row>34</xdr:row>
      <xdr:rowOff>9205</xdr:rowOff>
    </xdr:from>
    <xdr:to>
      <xdr:col>15</xdr:col>
      <xdr:colOff>392206</xdr:colOff>
      <xdr:row>61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9</xdr:row>
      <xdr:rowOff>33617</xdr:rowOff>
    </xdr:from>
    <xdr:to>
      <xdr:col>16</xdr:col>
      <xdr:colOff>261978</xdr:colOff>
      <xdr:row>22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floc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ESP_ksep_gasseparator_d"/>
      <definedName name="getUFVersion"/>
      <definedName name="MF_gas_fraction_d"/>
      <definedName name="MF_ksep_natural_d"/>
      <definedName name="MF_ksep_total_d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Separation">
    <outlinePr summaryBelow="0"/>
  </sheetPr>
  <dimension ref="A1:T164"/>
  <sheetViews>
    <sheetView tabSelected="1" zoomScaleNormal="100" workbookViewId="0">
      <selection activeCell="G23" sqref="G23"/>
    </sheetView>
  </sheetViews>
  <sheetFormatPr defaultRowHeight="12.75" outlineLevelRow="1" x14ac:dyDescent="0.2"/>
  <cols>
    <col min="2" max="2" width="12.42578125" customWidth="1"/>
    <col min="3" max="4" width="9.85546875" customWidth="1"/>
    <col min="5" max="9" width="15.7109375" customWidth="1"/>
    <col min="10" max="10" width="11.28515625" customWidth="1"/>
    <col min="11" max="11" width="10.140625" customWidth="1"/>
  </cols>
  <sheetData>
    <row r="1" spans="1:7" x14ac:dyDescent="0.2">
      <c r="A1" s="1" t="s">
        <v>32</v>
      </c>
      <c r="F1" t="s">
        <v>33</v>
      </c>
      <c r="G1" t="str">
        <f>[1]!getUFVersion()</f>
        <v>7.21</v>
      </c>
    </row>
    <row r="2" spans="1:7" x14ac:dyDescent="0.2">
      <c r="A2" s="1" t="s">
        <v>14</v>
      </c>
    </row>
    <row r="10" spans="1:7" x14ac:dyDescent="0.2">
      <c r="A10" s="1" t="s">
        <v>7</v>
      </c>
    </row>
    <row r="11" spans="1:7" ht="18.75" outlineLevel="1" x14ac:dyDescent="0.35">
      <c r="B11" s="10" t="s">
        <v>16</v>
      </c>
      <c r="C11" s="2">
        <v>0.875</v>
      </c>
      <c r="D11" s="13"/>
      <c r="E11" s="14"/>
      <c r="F11" s="15">
        <f>gamma_oil_*1000</f>
        <v>875</v>
      </c>
      <c r="G11" s="11" t="s">
        <v>34</v>
      </c>
    </row>
    <row r="12" spans="1:7" ht="18.75" outlineLevel="1" x14ac:dyDescent="0.35">
      <c r="B12" s="11" t="s">
        <v>18</v>
      </c>
      <c r="C12" s="2">
        <v>1</v>
      </c>
      <c r="D12" s="13"/>
      <c r="E12" s="14"/>
      <c r="F12" s="15">
        <f>gamma_wat_*1000</f>
        <v>1000</v>
      </c>
      <c r="G12" s="11" t="s">
        <v>34</v>
      </c>
    </row>
    <row r="13" spans="1:7" ht="18.75" outlineLevel="1" x14ac:dyDescent="0.35">
      <c r="B13" s="11" t="s">
        <v>17</v>
      </c>
      <c r="C13" s="2">
        <v>0.9</v>
      </c>
      <c r="D13" s="13"/>
      <c r="E13" s="14"/>
      <c r="F13" s="15">
        <f>gamma_gas_*1.22</f>
        <v>1.0980000000000001</v>
      </c>
      <c r="G13" s="11" t="s">
        <v>34</v>
      </c>
    </row>
    <row r="14" spans="1:7" ht="18.75" outlineLevel="1" x14ac:dyDescent="0.35">
      <c r="B14" s="12" t="s">
        <v>19</v>
      </c>
      <c r="C14" s="2">
        <v>80</v>
      </c>
      <c r="D14" s="13" t="s">
        <v>1</v>
      </c>
      <c r="E14" s="11" t="s">
        <v>35</v>
      </c>
      <c r="F14" s="16">
        <f>Rsb_/gamma_oil_</f>
        <v>91.428571428571431</v>
      </c>
      <c r="G14" s="11" t="s">
        <v>36</v>
      </c>
    </row>
    <row r="15" spans="1:7" ht="18.75" outlineLevel="1" x14ac:dyDescent="0.35">
      <c r="B15" s="12" t="s">
        <v>20</v>
      </c>
      <c r="C15" s="2">
        <v>80</v>
      </c>
      <c r="D15" s="13" t="s">
        <v>1</v>
      </c>
      <c r="E15" s="11" t="s">
        <v>35</v>
      </c>
      <c r="F15" s="16">
        <f>Rsb_/gamma_oil_</f>
        <v>91.428571428571431</v>
      </c>
      <c r="G15" s="11" t="s">
        <v>36</v>
      </c>
    </row>
    <row r="16" spans="1:7" ht="18" outlineLevel="1" x14ac:dyDescent="0.35">
      <c r="B16" s="11" t="s">
        <v>21</v>
      </c>
      <c r="C16" s="2">
        <v>120</v>
      </c>
      <c r="D16" s="13" t="s">
        <v>2</v>
      </c>
      <c r="E16" s="14" t="s">
        <v>37</v>
      </c>
      <c r="F16" s="16">
        <f>Pb_*1.01325</f>
        <v>121.59</v>
      </c>
      <c r="G16" s="14" t="s">
        <v>38</v>
      </c>
    </row>
    <row r="17" spans="1:20" ht="18" outlineLevel="1" x14ac:dyDescent="0.35">
      <c r="B17" s="11" t="s">
        <v>22</v>
      </c>
      <c r="C17" s="2">
        <v>120</v>
      </c>
      <c r="D17" s="13" t="s">
        <v>3</v>
      </c>
      <c r="E17" s="14" t="s">
        <v>3</v>
      </c>
      <c r="F17" s="16">
        <f>Tres_*9/5+32</f>
        <v>248</v>
      </c>
      <c r="G17" s="14" t="s">
        <v>39</v>
      </c>
    </row>
    <row r="18" spans="1:20" ht="18" outlineLevel="1" x14ac:dyDescent="0.35">
      <c r="B18" s="12" t="s">
        <v>23</v>
      </c>
      <c r="C18" s="2">
        <v>1.2</v>
      </c>
      <c r="D18" s="13" t="s">
        <v>1</v>
      </c>
    </row>
    <row r="19" spans="1:20" ht="18" outlineLevel="1" x14ac:dyDescent="0.35">
      <c r="B19" s="13" t="s">
        <v>24</v>
      </c>
      <c r="C19" s="2">
        <v>1</v>
      </c>
      <c r="D19" s="13" t="s">
        <v>29</v>
      </c>
    </row>
    <row r="20" spans="1:20" ht="15.75" x14ac:dyDescent="0.3">
      <c r="B20" s="13" t="s">
        <v>30</v>
      </c>
      <c r="C20" s="2">
        <v>1</v>
      </c>
      <c r="D20" s="13" t="s">
        <v>4</v>
      </c>
    </row>
    <row r="22" spans="1:20" x14ac:dyDescent="0.2">
      <c r="A22" s="1" t="s">
        <v>8</v>
      </c>
      <c r="B22" s="3"/>
      <c r="C22" s="4"/>
    </row>
    <row r="23" spans="1:20" ht="18" outlineLevel="1" x14ac:dyDescent="0.35">
      <c r="B23" s="13" t="s">
        <v>25</v>
      </c>
      <c r="C23" s="2">
        <v>125</v>
      </c>
      <c r="D23" s="13" t="s">
        <v>5</v>
      </c>
    </row>
    <row r="24" spans="1:20" ht="18" outlineLevel="1" x14ac:dyDescent="0.35">
      <c r="B24" s="13" t="s">
        <v>26</v>
      </c>
      <c r="C24" s="2">
        <v>100</v>
      </c>
      <c r="D24" s="13" t="s">
        <v>5</v>
      </c>
    </row>
    <row r="25" spans="1:20" ht="18" outlineLevel="1" x14ac:dyDescent="0.35">
      <c r="B25" s="13" t="s">
        <v>27</v>
      </c>
      <c r="C25" s="2">
        <v>30</v>
      </c>
      <c r="D25" s="13" t="s">
        <v>2</v>
      </c>
    </row>
    <row r="26" spans="1:20" ht="18" outlineLevel="1" x14ac:dyDescent="0.35">
      <c r="B26" s="13" t="s">
        <v>28</v>
      </c>
      <c r="C26" s="2">
        <v>80</v>
      </c>
      <c r="D26" s="13" t="s">
        <v>3</v>
      </c>
    </row>
    <row r="29" spans="1:20" x14ac:dyDescent="0.2">
      <c r="B29" s="17" t="s">
        <v>15</v>
      </c>
      <c r="C29" s="18" t="str">
        <f>[1]!PVT_encode_string(gamma_gas_,gamma_oil_,gamma_wat_,Rsb_,Rp_,Pb_,Tres_,Bob_,muob_)</f>
        <v>gamma_gas:0.900;gamma_oil:0.875;gamma_wat:1.000;rsb_m3m3:80.000;rp_m3m3:80.000;pb_atma:120.000;tres_C:120.000;bob_m3m3:1.200;muob_cP:1.000;PVTcorr:0;ksep_fr:0.000;p_ksep_atma:-1.000;t_ksep_C:-1.000;gas_only:False;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5"/>
      <c r="T29" s="25"/>
    </row>
    <row r="30" spans="1:20" ht="12.75" customHeight="1" outlineLevel="1" x14ac:dyDescent="0.2"/>
    <row r="31" spans="1:20" x14ac:dyDescent="0.2">
      <c r="A31" t="s">
        <v>12</v>
      </c>
    </row>
    <row r="32" spans="1:20" outlineLevel="1" x14ac:dyDescent="0.2">
      <c r="A32" t="s">
        <v>9</v>
      </c>
    </row>
    <row r="33" spans="3:9" outlineLevel="1" x14ac:dyDescent="0.2"/>
    <row r="34" spans="3:9" outlineLevel="1" x14ac:dyDescent="0.2">
      <c r="F34" s="5">
        <v>0.9</v>
      </c>
      <c r="H34" s="19">
        <v>7</v>
      </c>
    </row>
    <row r="35" spans="3:9" ht="51" outlineLevel="1" x14ac:dyDescent="0.2">
      <c r="C35" s="21" t="s">
        <v>0</v>
      </c>
      <c r="D35" s="21" t="s">
        <v>13</v>
      </c>
      <c r="E35" s="22" t="str">
        <f>"Естественная сепарация "&amp;Dcas_&amp;" мм"</f>
        <v>Естественная сепарация 125 мм</v>
      </c>
      <c r="F35" s="22" t="str">
        <f>"Естественная сепарация "&amp;Dcas_*cf_dcas_&amp;" мм"</f>
        <v>Естественная сепарация 112.5 мм</v>
      </c>
      <c r="G35" s="24" t="s">
        <v>31</v>
      </c>
      <c r="H35" s="23" t="s">
        <v>10</v>
      </c>
      <c r="I35" s="22" t="s">
        <v>11</v>
      </c>
    </row>
    <row r="36" spans="3:9" outlineLevel="1" x14ac:dyDescent="0.2">
      <c r="C36" s="2">
        <v>1</v>
      </c>
      <c r="D36" s="2">
        <v>80</v>
      </c>
      <c r="E36" s="20">
        <f>[1]!MF_ksep_natural_d(C36,wc_,Pintake_,Tintake_,Dintake_,Dcas_,PVT_str_)</f>
        <v>0.98049031985247814</v>
      </c>
      <c r="F36" s="20">
        <f>[1]!MF_ksep_natural_d(C36,wc_,Pintake_,Tintake_,Dintake_,Dcas_*cf_dcas_,PVT_str_)</f>
        <v>0.97009246267303728</v>
      </c>
      <c r="G36" s="20">
        <f>[1]!MF_gas_fraction_d(Pintake_,Tintake_,0,PVT_str_)*(1-F36)</f>
        <v>2.0477873913540456E-2</v>
      </c>
      <c r="H36" s="20">
        <f>[1]!ESP_ksep_gasseparator_d(gassep_type,G36,C36)</f>
        <v>0.20700114522730778</v>
      </c>
      <c r="I36" s="20">
        <f>[1]!MF_ksep_total_d(E36,H36)</f>
        <v>0.98452884598603363</v>
      </c>
    </row>
    <row r="37" spans="3:9" outlineLevel="1" x14ac:dyDescent="0.2">
      <c r="C37" s="2">
        <v>5</v>
      </c>
      <c r="D37" s="2">
        <v>80</v>
      </c>
      <c r="E37" s="20">
        <f>[1]!MF_ksep_natural_d(C37,wc_,Pintake_,Tintake_,Dintake_,Dcas_,PVT_str_)</f>
        <v>0.94555138636121006</v>
      </c>
      <c r="F37" s="20">
        <f>[1]!MF_ksep_natural_d(C37,wc_,Pintake_,Tintake_,Dintake_,Dcas_*cf_dcas_,PVT_str_)</f>
        <v>0.8970522954081841</v>
      </c>
      <c r="G37" s="20">
        <f>[1]!MF_gas_fraction_d(Pintake_,Tintake_,0,PVT_str_)*(1-F37)</f>
        <v>7.0488923620569813E-2</v>
      </c>
      <c r="H37" s="20">
        <f>[1]!ESP_ksep_gasseparator_d(gassep_type,G37,C37)</f>
        <v>0.556307948959606</v>
      </c>
      <c r="I37" s="20">
        <f>[1]!MF_ksep_total_d(E37,H37)</f>
        <v>0.97584158293829937</v>
      </c>
    </row>
    <row r="38" spans="3:9" outlineLevel="1" x14ac:dyDescent="0.2">
      <c r="C38" s="2">
        <v>10</v>
      </c>
      <c r="D38" s="2">
        <v>80</v>
      </c>
      <c r="E38" s="20">
        <f>[1]!MF_ksep_natural_d(C38,wc_,Pintake_,Tintake_,Dintake_,Dcas_,PVT_str_)</f>
        <v>0.90152042226998619</v>
      </c>
      <c r="F38" s="20">
        <f>[1]!MF_ksep_natural_d(C38,wc_,Pintake_,Tintake_,Dintake_,Dcas_*cf_dcas_,PVT_str_)</f>
        <v>0.82451757037543061</v>
      </c>
      <c r="G38" s="20">
        <f>[1]!MF_gas_fraction_d(Pintake_,Tintake_,0,PVT_str_)*(1-F38)</f>
        <v>0.12015389393676332</v>
      </c>
      <c r="H38" s="20">
        <f>[1]!ESP_ksep_gasseparator_d(gassep_type,G38,C38)</f>
        <v>0.6950531106945419</v>
      </c>
      <c r="I38" s="20">
        <f>[1]!MF_ksep_total_d(E38,H38)</f>
        <v>0.96996895911111725</v>
      </c>
    </row>
    <row r="39" spans="3:9" outlineLevel="1" x14ac:dyDescent="0.2">
      <c r="C39" s="2">
        <v>20</v>
      </c>
      <c r="D39" s="2">
        <v>80</v>
      </c>
      <c r="E39" s="20">
        <f>[1]!MF_ksep_natural_d(C39,wc_,Pintake_,Tintake_,Dintake_,Dcas_,PVT_str_)</f>
        <v>0.83194893368039968</v>
      </c>
      <c r="F39" s="20">
        <f>[1]!MF_ksep_natural_d(C39,wc_,Pintake_,Tintake_,Dintake_,Dcas_*cf_dcas_,PVT_str_)</f>
        <v>0.7257267320492452</v>
      </c>
      <c r="G39" s="20">
        <f>[1]!MF_gas_fraction_d(Pintake_,Tintake_,0,PVT_str_)*(1-F39)</f>
        <v>0.187796585775277</v>
      </c>
      <c r="H39" s="20">
        <f>[1]!ESP_ksep_gasseparator_d(gassep_type,G39,C39)</f>
        <v>0.82140085190236878</v>
      </c>
      <c r="I39" s="20">
        <f>[1]!MF_ksep_total_d(E39,H39)</f>
        <v>0.96998622271842083</v>
      </c>
    </row>
    <row r="40" spans="3:9" outlineLevel="1" x14ac:dyDescent="0.2">
      <c r="C40" s="2">
        <v>30</v>
      </c>
      <c r="D40" s="2">
        <v>80</v>
      </c>
      <c r="E40" s="20">
        <f>[1]!MF_ksep_natural_d(C40,wc_,Pintake_,Tintake_,Dintake_,Dcas_,PVT_str_)</f>
        <v>0.77271408082353421</v>
      </c>
      <c r="F40" s="20">
        <f>[1]!MF_ksep_natural_d(C40,wc_,Pintake_,Tintake_,Dintake_,Dcas_*cf_dcas_,PVT_str_)</f>
        <v>0.64013249877996503</v>
      </c>
      <c r="G40" s="20">
        <f>[1]!MF_gas_fraction_d(Pintake_,Tintake_,0,PVT_str_)*(1-F40)</f>
        <v>0.24640348133649354</v>
      </c>
      <c r="H40" s="20">
        <f>[1]!ESP_ksep_gasseparator_d(gassep_type,G40,C40)</f>
        <v>0.90885272025951058</v>
      </c>
      <c r="I40" s="20">
        <f>[1]!MF_ksep_total_d(E40,H40)</f>
        <v>0.97928350674374842</v>
      </c>
    </row>
    <row r="41" spans="3:9" outlineLevel="1" x14ac:dyDescent="0.2">
      <c r="C41" s="2">
        <v>40</v>
      </c>
      <c r="D41" s="2">
        <v>80</v>
      </c>
      <c r="E41" s="20">
        <f>[1]!MF_ksep_natural_d(C41,wc_,Pintake_,Tintake_,Dintake_,Dcas_,PVT_str_)</f>
        <v>0.73652006705791617</v>
      </c>
      <c r="F41" s="20">
        <f>[1]!MF_ksep_natural_d(C41,wc_,Pintake_,Tintake_,Dintake_,Dcas_*cf_dcas_,PVT_str_)</f>
        <v>0.57122864777772353</v>
      </c>
      <c r="G41" s="20">
        <f>[1]!MF_gas_fraction_d(Pintake_,Tintake_,0,PVT_str_)*(1-F41)</f>
        <v>0.293582369974349</v>
      </c>
      <c r="H41" s="20">
        <f>[1]!ESP_ksep_gasseparator_d(gassep_type,G41,C41)</f>
        <v>0.95749813575414988</v>
      </c>
      <c r="I41" s="20">
        <f>[1]!MF_ksep_total_d(E41,H41)</f>
        <v>0.98880161165858982</v>
      </c>
    </row>
    <row r="42" spans="3:9" outlineLevel="1" x14ac:dyDescent="0.2">
      <c r="C42" s="2">
        <v>50</v>
      </c>
      <c r="D42" s="2">
        <v>80</v>
      </c>
      <c r="E42" s="20">
        <f>[1]!MF_ksep_natural_d(C42,wc_,Pintake_,Tintake_,Dintake_,Dcas_,PVT_str_)</f>
        <v>0.69255381996444465</v>
      </c>
      <c r="F42" s="20">
        <f>[1]!MF_ksep_natural_d(C42,wc_,Pintake_,Tintake_,Dintake_,Dcas_*cf_dcas_,PVT_str_)</f>
        <v>0.51509261478571533</v>
      </c>
      <c r="G42" s="20">
        <f>[1]!MF_gas_fraction_d(Pintake_,Tintake_,0,PVT_str_)*(1-F42)</f>
        <v>0.33201905545096738</v>
      </c>
      <c r="H42" s="20">
        <f>[1]!ESP_ksep_gasseparator_d(gassep_type,G42,C42)</f>
        <v>0.97878066089459226</v>
      </c>
      <c r="I42" s="20">
        <f>[1]!MF_ksep_total_d(E42,H42)</f>
        <v>0.99347619524916331</v>
      </c>
    </row>
    <row r="43" spans="3:9" outlineLevel="1" x14ac:dyDescent="0.2">
      <c r="C43" s="2">
        <v>60</v>
      </c>
      <c r="D43" s="2">
        <v>80</v>
      </c>
      <c r="E43" s="20">
        <f>[1]!MF_ksep_natural_d(C43,wc_,Pintake_,Tintake_,Dintake_,Dcas_,PVT_str_)</f>
        <v>0.65310380373342658</v>
      </c>
      <c r="F43" s="20">
        <f>[1]!MF_ksep_natural_d(C43,wc_,Pintake_,Tintake_,Dintake_,Dcas_*cf_dcas_,PVT_str_)</f>
        <v>0.46912080762854869</v>
      </c>
      <c r="G43" s="20">
        <f>[1]!MF_gas_fraction_d(Pintake_,Tintake_,0,PVT_str_)*(1-F43)</f>
        <v>0.36349623326906028</v>
      </c>
      <c r="H43" s="20">
        <f>[1]!ESP_ksep_gasseparator_d(gassep_type,G43,C43)</f>
        <v>0.98107971990939091</v>
      </c>
      <c r="I43" s="20">
        <f>[1]!MF_ksep_total_d(E43,H43)</f>
        <v>0.99343662680426947</v>
      </c>
    </row>
    <row r="44" spans="3:9" outlineLevel="1" x14ac:dyDescent="0.2">
      <c r="C44" s="2">
        <v>70</v>
      </c>
      <c r="D44" s="2">
        <v>80</v>
      </c>
      <c r="E44" s="20">
        <f>[1]!MF_ksep_natural_d(C44,wc_,Pintake_,Tintake_,Dintake_,Dcas_,PVT_str_)</f>
        <v>0.61752520116363196</v>
      </c>
      <c r="F44" s="20">
        <f>[1]!MF_ksep_natural_d(C44,wc_,Pintake_,Tintake_,Dintake_,Dcas_*cf_dcas_,PVT_str_)</f>
        <v>0.43141714152644095</v>
      </c>
      <c r="G44" s="20">
        <f>[1]!MF_gas_fraction_d(Pintake_,Tintake_,0,PVT_str_)*(1-F44)</f>
        <v>0.38931216428592552</v>
      </c>
      <c r="H44" s="20">
        <f>[1]!ESP_ksep_gasseparator_d(gassep_type,G44,C44)</f>
        <v>0.97009249396449926</v>
      </c>
      <c r="I44" s="20">
        <f>[1]!MF_ksep_total_d(E44,H44)</f>
        <v>0.98856113264537437</v>
      </c>
    </row>
    <row r="45" spans="3:9" outlineLevel="1" x14ac:dyDescent="0.2">
      <c r="C45" s="2">
        <v>80</v>
      </c>
      <c r="D45" s="2">
        <v>80</v>
      </c>
      <c r="E45" s="20">
        <f>[1]!MF_ksep_natural_d(C45,wc_,Pintake_,Tintake_,Dintake_,Dcas_,PVT_str_)</f>
        <v>0.58532616450310126</v>
      </c>
      <c r="F45" s="20">
        <f>[1]!MF_ksep_natural_d(C45,wc_,Pintake_,Tintake_,Dintake_,Dcas_*cf_dcas_,PVT_str_)</f>
        <v>0.40051894784698439</v>
      </c>
      <c r="G45" s="20">
        <f>[1]!MF_gas_fraction_d(Pintake_,Tintake_,0,PVT_str_)*(1-F45)</f>
        <v>0.41046834666920839</v>
      </c>
      <c r="H45" s="20">
        <f>[1]!ESP_ksep_gasseparator_d(gassep_type,G45,C45)</f>
        <v>0.94952489966429721</v>
      </c>
      <c r="I45" s="20">
        <f>[1]!MF_ksep_total_d(E45,H45)</f>
        <v>0.97906929654670327</v>
      </c>
    </row>
    <row r="46" spans="3:9" outlineLevel="1" x14ac:dyDescent="0.2">
      <c r="C46" s="2">
        <v>90</v>
      </c>
      <c r="D46" s="2">
        <v>80</v>
      </c>
      <c r="E46" s="20">
        <f>[1]!MF_ksep_natural_d(C46,wc_,Pintake_,Tintake_,Dintake_,Dcas_,PVT_str_)</f>
        <v>0.55611531726363705</v>
      </c>
      <c r="F46" s="20">
        <f>[1]!MF_ksep_natural_d(C46,wc_,Pintake_,Tintake_,Dintake_,Dcas_*cf_dcas_,PVT_str_)</f>
        <v>0.37525319609408436</v>
      </c>
      <c r="G46" s="20">
        <f>[1]!MF_gas_fraction_d(Pintake_,Tintake_,0,PVT_str_)*(1-F46)</f>
        <v>0.42776796158134145</v>
      </c>
      <c r="H46" s="20">
        <f>[1]!ESP_ksep_gasseparator_d(gassep_type,G46,C46)</f>
        <v>0.92411357368496627</v>
      </c>
      <c r="I46" s="20">
        <f>[1]!MF_ksep_total_d(E46,H46)</f>
        <v>0.96631517773115483</v>
      </c>
    </row>
    <row r="47" spans="3:9" outlineLevel="1" x14ac:dyDescent="0.2">
      <c r="C47" s="2">
        <v>100</v>
      </c>
      <c r="D47" s="2">
        <v>80</v>
      </c>
      <c r="E47" s="20">
        <f>[1]!MF_ksep_natural_d(C47,wc_,Pintake_,Tintake_,Dintake_,Dcas_,PVT_str_)</f>
        <v>0.52957141271840857</v>
      </c>
      <c r="F47" s="20">
        <f>[1]!MF_ksep_natural_d(C47,wc_,Pintake_,Tintake_,Dintake_,Dcas_*cf_dcas_,PVT_str_)</f>
        <v>0.35465275964017806</v>
      </c>
      <c r="G47" s="20">
        <f>[1]!MF_gas_fraction_d(Pintake_,Tintake_,0,PVT_str_)*(1-F47)</f>
        <v>0.44187320654534856</v>
      </c>
      <c r="H47" s="20">
        <f>[1]!ESP_ksep_gasseparator_d(gassep_type,G47,C47)</f>
        <v>0.89781241424556091</v>
      </c>
      <c r="I47" s="20">
        <f>[1]!MF_ksep_total_d(E47,H47)</f>
        <v>0.95192803839582274</v>
      </c>
    </row>
    <row r="48" spans="3:9" outlineLevel="1" x14ac:dyDescent="0.2">
      <c r="C48" s="2">
        <v>110</v>
      </c>
      <c r="D48" s="2">
        <v>80</v>
      </c>
      <c r="E48" s="20">
        <f>[1]!MF_ksep_natural_d(C48,wc_,Pintake_,Tintake_,Dintake_,Dcas_,PVT_str_)</f>
        <v>0.50542444388830621</v>
      </c>
      <c r="F48" s="20">
        <f>[1]!MF_ksep_natural_d(C48,wc_,Pintake_,Tintake_,Dintake_,Dcas_*cf_dcas_,PVT_str_)</f>
        <v>0.3379038239004597</v>
      </c>
      <c r="G48" s="20">
        <f>[1]!MF_gas_fraction_d(Pintake_,Tintake_,0,PVT_str_)*(1-F48)</f>
        <v>0.45334130538994094</v>
      </c>
      <c r="H48" s="20">
        <f>[1]!ESP_ksep_gasseparator_d(gassep_type,G48,C48)</f>
        <v>0.8716030022483976</v>
      </c>
      <c r="I48" s="20">
        <f>[1]!MF_ksep_total_d(E48,H48)</f>
        <v>0.93649798343392932</v>
      </c>
    </row>
    <row r="49" spans="3:9" outlineLevel="1" x14ac:dyDescent="0.2">
      <c r="C49" s="2">
        <v>120</v>
      </c>
      <c r="D49" s="2">
        <v>80</v>
      </c>
      <c r="E49" s="20">
        <f>[1]!MF_ksep_natural_d(C49,wc_,Pintake_,Tintake_,Dintake_,Dcas_,PVT_str_)</f>
        <v>0.48344320159454468</v>
      </c>
      <c r="F49" s="20">
        <f>[1]!MF_ksep_natural_d(C49,wc_,Pintake_,Tintake_,Dintake_,Dcas_*cf_dcas_,PVT_str_)</f>
        <v>0.32431089745423947</v>
      </c>
      <c r="G49" s="20">
        <f>[1]!MF_gas_fraction_d(Pintake_,Tintake_,0,PVT_str_)*(1-F49)</f>
        <v>0.46264846534893833</v>
      </c>
      <c r="H49" s="20">
        <f>[1]!ESP_ksep_gasseparator_d(gassep_type,G49,C49)</f>
        <v>0.84603637893276029</v>
      </c>
      <c r="I49" s="20">
        <f>[1]!MF_ksep_total_d(E49,H49)</f>
        <v>0.92046904483059599</v>
      </c>
    </row>
    <row r="50" spans="3:9" outlineLevel="1" x14ac:dyDescent="0.2">
      <c r="C50" s="2">
        <v>130</v>
      </c>
      <c r="D50" s="2">
        <v>80</v>
      </c>
      <c r="E50" s="20">
        <f>[1]!MF_ksep_natural_d(C50,wc_,Pintake_,Tintake_,Dintake_,Dcas_,PVT_str_)</f>
        <v>0.46342670856308232</v>
      </c>
      <c r="F50" s="20">
        <f>[1]!MF_ksep_natural_d(C50,wc_,Pintake_,Tintake_,Dintake_,Dcas_*cf_dcas_,PVT_str_)</f>
        <v>0.31327244946686861</v>
      </c>
      <c r="G50" s="20">
        <f>[1]!MF_gas_fraction_d(Pintake_,Tintake_,0,PVT_str_)*(1-F50)</f>
        <v>0.47020655826763436</v>
      </c>
      <c r="H50" s="20">
        <f>[1]!ESP_ksep_gasseparator_d(gassep_type,G50,C50)</f>
        <v>0.82137737221680596</v>
      </c>
      <c r="I50" s="20">
        <f>[1]!MF_ksep_total_d(E50,H50)</f>
        <v>0.9041558686852601</v>
      </c>
    </row>
    <row r="51" spans="3:9" outlineLevel="1" x14ac:dyDescent="0.2">
      <c r="C51" s="2">
        <v>140</v>
      </c>
      <c r="D51" s="2">
        <v>80</v>
      </c>
      <c r="E51" s="20">
        <f>[1]!MF_ksep_natural_d(C51,wc_,Pintake_,Tintake_,Dintake_,Dcas_,PVT_str_)</f>
        <v>0.4451981071283615</v>
      </c>
      <c r="F51" s="20">
        <f>[1]!MF_ksep_natural_d(C51,wc_,Pintake_,Tintake_,Dintake_,Dcas_*cf_dcas_,PVT_str_)</f>
        <v>0.30426330547102243</v>
      </c>
      <c r="G51" s="20">
        <f>[1]!MF_gas_fraction_d(Pintake_,Tintake_,0,PVT_str_)*(1-F51)</f>
        <v>0.47637517431913207</v>
      </c>
      <c r="H51" s="20">
        <f>[1]!ESP_ksep_gasseparator_d(gassep_type,G51,C51)</f>
        <v>0.79770274917782658</v>
      </c>
      <c r="I51" s="20">
        <f>[1]!MF_ksep_total_d(E51,H51)</f>
        <v>0.8877651023211296</v>
      </c>
    </row>
    <row r="52" spans="3:9" outlineLevel="1" x14ac:dyDescent="0.2">
      <c r="C52" s="2">
        <v>150</v>
      </c>
      <c r="D52" s="2">
        <v>80</v>
      </c>
      <c r="E52" s="20">
        <f>[1]!MF_ksep_natural_d(C52,wc_,Pintake_,Tintake_,Dintake_,Dcas_,PVT_str_)</f>
        <v>0.42860016673006252</v>
      </c>
      <c r="F52" s="20">
        <f>[1]!MF_ksep_natural_d(C52,wc_,Pintake_,Tintake_,Dintake_,Dcas_*cf_dcas_,PVT_str_)</f>
        <v>0.29682152843273535</v>
      </c>
      <c r="G52" s="20">
        <f>[1]!MF_gas_fraction_d(Pintake_,Tintake_,0,PVT_str_)*(1-F52)</f>
        <v>0.48147060461874874</v>
      </c>
      <c r="H52" s="20">
        <f>[1]!ESP_ksep_gasseparator_d(gassep_type,G52,C52)</f>
        <v>0.77496713465603206</v>
      </c>
      <c r="I52" s="20">
        <f>[1]!MF_ksep_total_d(E52,H52)</f>
        <v>0.87141625826220048</v>
      </c>
    </row>
    <row r="53" spans="3:9" outlineLevel="1" x14ac:dyDescent="0.2">
      <c r="C53" s="2">
        <v>160</v>
      </c>
      <c r="D53" s="2">
        <v>80</v>
      </c>
      <c r="E53" s="20">
        <f>[1]!MF_ksep_natural_d(C53,wc_,Pintake_,Tintake_,Dintake_,Dcas_,PVT_str_)</f>
        <v>0.41349189867356206</v>
      </c>
      <c r="F53" s="20">
        <f>[1]!MF_ksep_natural_d(C53,wc_,Pintake_,Tintake_,Dintake_,Dcas_*cf_dcas_,PVT_str_)</f>
        <v>0.29053838416242339</v>
      </c>
      <c r="G53" s="20">
        <f>[1]!MF_gas_fraction_d(Pintake_,Tintake_,0,PVT_str_)*(1-F53)</f>
        <v>0.48577271196852495</v>
      </c>
      <c r="H53" s="20">
        <f>[1]!ESP_ksep_gasseparator_d(gassep_type,G53,C53)</f>
        <v>0.75304675169391055</v>
      </c>
      <c r="I53" s="20">
        <f>[1]!MF_ksep_total_d(E53,H53)</f>
        <v>0.85515991921959911</v>
      </c>
    </row>
    <row r="54" spans="3:9" outlineLevel="1" x14ac:dyDescent="0.2">
      <c r="C54" s="2">
        <v>170</v>
      </c>
      <c r="D54" s="2">
        <v>80</v>
      </c>
      <c r="E54" s="20">
        <f>[1]!MF_ksep_natural_d(C54,wc_,Pintake_,Tintake_,Dintake_,Dcas_,PVT_str_)</f>
        <v>0.39974595039195115</v>
      </c>
      <c r="F54" s="20">
        <f>[1]!MF_ksep_natural_d(C54,wc_,Pintake_,Tintake_,Dintake_,Dcas_*cf_dcas_,PVT_str_)</f>
        <v>0.28505049267977167</v>
      </c>
      <c r="G54" s="20">
        <f>[1]!MF_gas_fraction_d(Pintake_,Tintake_,0,PVT_str_)*(1-F54)</f>
        <v>0.48953030486573818</v>
      </c>
      <c r="H54" s="20">
        <f>[1]!ESP_ksep_gasseparator_d(gassep_type,G54,C54)</f>
        <v>0.73176795435363429</v>
      </c>
      <c r="I54" s="20">
        <f>[1]!MF_ksep_total_d(E54,H54)</f>
        <v>0.83899262836611799</v>
      </c>
    </row>
    <row r="55" spans="3:9" outlineLevel="1" x14ac:dyDescent="0.2">
      <c r="C55" s="2">
        <v>180</v>
      </c>
      <c r="D55" s="2">
        <v>80</v>
      </c>
      <c r="E55" s="20">
        <f>[1]!MF_ksep_natural_d(C55,wc_,Pintake_,Tintake_,Dintake_,Dcas_,PVT_str_)</f>
        <v>0.38724656246091982</v>
      </c>
      <c r="F55" s="20">
        <f>[1]!MF_ksep_natural_d(C55,wc_,Pintake_,Tintake_,Dintake_,Dcas_*cf_dcas_,PVT_str_)</f>
        <v>0.28003356969953597</v>
      </c>
      <c r="G55" s="20">
        <f>[1]!MF_gas_fraction_d(Pintake_,Tintake_,0,PVT_str_)*(1-F55)</f>
        <v>0.49296542274589178</v>
      </c>
      <c r="H55" s="20">
        <f>[1]!ESP_ksep_gasseparator_d(gassep_type,G55,C55)</f>
        <v>0.71092528272545008</v>
      </c>
      <c r="I55" s="20">
        <f>[1]!MF_ksep_total_d(E55,H55)</f>
        <v>0.82286847328438184</v>
      </c>
    </row>
    <row r="56" spans="3:9" outlineLevel="1" x14ac:dyDescent="0.2">
      <c r="C56" s="2">
        <v>190</v>
      </c>
      <c r="D56" s="2">
        <v>80</v>
      </c>
      <c r="E56" s="20">
        <f>[1]!MF_ksep_natural_d(C56,wc_,Pintake_,Tintake_,Dintake_,Dcas_,PVT_str_)</f>
        <v>0.37588794084561705</v>
      </c>
      <c r="F56" s="20">
        <f>[1]!MF_ksep_natural_d(C56,wc_,Pintake_,Tintake_,Dintake_,Dcas_*cf_dcas_,PVT_str_)</f>
        <v>0.27519735150506097</v>
      </c>
      <c r="G56" s="20">
        <f>[1]!MF_gas_fraction_d(Pintake_,Tintake_,0,PVT_str_)*(1-F56)</f>
        <v>0.49627681095288884</v>
      </c>
      <c r="H56" s="20">
        <f>[1]!ESP_ksep_gasseparator_d(gassep_type,G56,C56)</f>
        <v>0.69029222782410071</v>
      </c>
      <c r="I56" s="20">
        <f>[1]!MF_ksep_total_d(E56,H56)</f>
        <v>0.80670764457118294</v>
      </c>
    </row>
    <row r="57" spans="3:9" outlineLevel="1" x14ac:dyDescent="0.2">
      <c r="C57" s="2">
        <v>200</v>
      </c>
      <c r="D57" s="2">
        <v>80</v>
      </c>
      <c r="E57" s="20">
        <f>[1]!MF_ksep_natural_d(C57,wc_,Pintake_,Tintake_,Dintake_,Dcas_,PVT_str_)</f>
        <v>0.36557294143433205</v>
      </c>
      <c r="F57" s="20">
        <f>[1]!MF_ksep_natural_d(C57,wc_,Pintake_,Tintake_,Dintake_,Dcas_*cf_dcas_,PVT_str_)</f>
        <v>0.2702814186024165</v>
      </c>
      <c r="G57" s="20">
        <f>[1]!MF_gas_fraction_d(Pintake_,Tintake_,0,PVT_str_)*(1-F57)</f>
        <v>0.49964278030861453</v>
      </c>
      <c r="H57" s="20">
        <f>[1]!ESP_ksep_gasseparator_d(gassep_type,G57,C57)</f>
        <v>0.66962687250438646</v>
      </c>
      <c r="I57" s="20">
        <f>[1]!MF_ksep_total_d(E57,H57)</f>
        <v>0.79040234849381752</v>
      </c>
    </row>
    <row r="58" spans="3:9" outlineLevel="1" x14ac:dyDescent="0.2">
      <c r="C58" s="2">
        <v>210</v>
      </c>
      <c r="D58" s="2">
        <v>80</v>
      </c>
      <c r="E58" s="20">
        <f>[1]!MF_ksep_natural_d(C58,wc_,Pintake_,Tintake_,Dintake_,Dcas_,PVT_str_)</f>
        <v>0.35621199342816867</v>
      </c>
      <c r="F58" s="20">
        <f>[1]!MF_ksep_natural_d(C58,wc_,Pintake_,Tintake_,Dintake_,Dcas_*cf_dcas_,PVT_str_)</f>
        <v>0.26505171484112022</v>
      </c>
      <c r="G58" s="20">
        <f>[1]!MF_gas_fraction_d(Pintake_,Tintake_,0,PVT_str_)*(1-F58)</f>
        <v>0.50322359049228838</v>
      </c>
      <c r="H58" s="20">
        <f>[1]!ESP_ksep_gasseparator_d(gassep_type,G58,C58)</f>
        <v>0.64867391822304332</v>
      </c>
      <c r="I58" s="20">
        <f>[1]!MF_ksep_total_d(E58,H58)</f>
        <v>0.77382048215612087</v>
      </c>
    </row>
    <row r="59" spans="3:9" outlineLevel="1" x14ac:dyDescent="0.2">
      <c r="C59" s="2">
        <v>220</v>
      </c>
      <c r="D59" s="2">
        <v>80</v>
      </c>
      <c r="E59" s="20">
        <f>[1]!MF_ksep_natural_d(C59,wc_,Pintake_,Tintake_,Dintake_,Dcas_,PVT_str_)</f>
        <v>0.34772220818301403</v>
      </c>
      <c r="F59" s="20">
        <f>[1]!MF_ksep_natural_d(C59,wc_,Pintake_,Tintake_,Dintake_,Dcas_*cf_dcas_,PVT_str_)</f>
        <v>0.25929761453945233</v>
      </c>
      <c r="G59" s="20">
        <f>[1]!MF_gas_fraction_d(Pintake_,Tintake_,0,PVT_str_)*(1-F59)</f>
        <v>0.50716345819771758</v>
      </c>
      <c r="H59" s="20">
        <f>[1]!ESP_ksep_gasseparator_d(gassep_type,G59,C59)</f>
        <v>0.62716419771848597</v>
      </c>
      <c r="I59" s="20">
        <f>[1]!MF_ksep_total_d(E59,H59)</f>
        <v>0.7568074861774996</v>
      </c>
    </row>
    <row r="60" spans="3:9" outlineLevel="1" x14ac:dyDescent="0.2">
      <c r="C60" s="2">
        <v>230</v>
      </c>
      <c r="D60" s="2">
        <v>80</v>
      </c>
      <c r="E60" s="20">
        <f>[1]!MF_ksep_natural_d(C60,wc_,Pintake_,Tintake_,Dintake_,Dcas_,PVT_str_)</f>
        <v>0.34002663398834132</v>
      </c>
      <c r="F60" s="20">
        <f>[1]!MF_ksep_natural_d(C60,wc_,Pintake_,Tintake_,Dintake_,Dcas_*cf_dcas_,PVT_str_)</f>
        <v>0.23746445796803251</v>
      </c>
      <c r="G60" s="20">
        <f>[1]!MF_gas_fraction_d(Pintake_,Tintake_,0,PVT_str_)*(1-F60)</f>
        <v>0.52211275417338621</v>
      </c>
      <c r="H60" s="20">
        <f>[1]!ESP_ksep_gasseparator_d(gassep_type,G60,C60)</f>
        <v>0.5869991735801906</v>
      </c>
      <c r="I60" s="20">
        <f>[1]!MF_ksep_total_d(E60,H60)</f>
        <v>0.72743045442212162</v>
      </c>
    </row>
    <row r="61" spans="3:9" outlineLevel="1" x14ac:dyDescent="0.2">
      <c r="C61" s="2">
        <v>240</v>
      </c>
      <c r="D61" s="2">
        <v>80</v>
      </c>
      <c r="E61" s="20">
        <f>[1]!MF_ksep_natural_d(C61,wc_,Pintake_,Tintake_,Dintake_,Dcas_,PVT_str_)</f>
        <v>0.33305362708723774</v>
      </c>
      <c r="F61" s="20">
        <f>[1]!MF_ksep_natural_d(C61,wc_,Pintake_,Tintake_,Dintake_,Dcas_*cf_dcas_,PVT_str_)</f>
        <v>0.22707984943605819</v>
      </c>
      <c r="G61" s="20">
        <f>[1]!MF_gas_fraction_d(Pintake_,Tintake_,0,PVT_str_)*(1-F61)</f>
        <v>0.52922315921390861</v>
      </c>
      <c r="H61" s="20">
        <f>[1]!ESP_ksep_gasseparator_d(gassep_type,G61,C61)</f>
        <v>0.55896271773400952</v>
      </c>
      <c r="I61" s="20">
        <f>[1]!MF_ksep_total_d(E61,H61)</f>
        <v>0.70585178427339557</v>
      </c>
    </row>
    <row r="62" spans="3:9" outlineLevel="1" x14ac:dyDescent="0.2"/>
    <row r="63" spans="3:9" outlineLevel="1" x14ac:dyDescent="0.2"/>
    <row r="65" spans="3:8" outlineLevel="1" x14ac:dyDescent="0.2"/>
    <row r="66" spans="3:8" outlineLevel="1" x14ac:dyDescent="0.2"/>
    <row r="67" spans="3:8" outlineLevel="1" x14ac:dyDescent="0.2"/>
    <row r="68" spans="3:8" outlineLevel="1" x14ac:dyDescent="0.2"/>
    <row r="69" spans="3:8" outlineLevel="1" x14ac:dyDescent="0.2"/>
    <row r="70" spans="3:8" outlineLevel="1" x14ac:dyDescent="0.2"/>
    <row r="71" spans="3:8" outlineLevel="1" x14ac:dyDescent="0.2">
      <c r="E71" s="4"/>
    </row>
    <row r="72" spans="3:8" outlineLevel="1" x14ac:dyDescent="0.2"/>
    <row r="73" spans="3:8" outlineLevel="1" x14ac:dyDescent="0.2"/>
    <row r="74" spans="3:8" outlineLevel="1" x14ac:dyDescent="0.2">
      <c r="F74" s="3"/>
      <c r="G74" s="7"/>
      <c r="H74" s="7"/>
    </row>
    <row r="75" spans="3:8" outlineLevel="1" x14ac:dyDescent="0.2">
      <c r="C75" s="8"/>
      <c r="D75" s="8"/>
      <c r="E75" s="9"/>
      <c r="F75" s="9"/>
      <c r="G75" s="9"/>
      <c r="H75" s="9"/>
    </row>
    <row r="76" spans="3:8" outlineLevel="1" x14ac:dyDescent="0.2">
      <c r="C76" s="8"/>
      <c r="D76" s="8"/>
      <c r="E76" s="9"/>
      <c r="F76" s="9"/>
      <c r="G76" s="9"/>
      <c r="H76" s="9"/>
    </row>
    <row r="77" spans="3:8" outlineLevel="1" x14ac:dyDescent="0.2">
      <c r="C77" s="8"/>
      <c r="D77" s="8"/>
      <c r="E77" s="9"/>
      <c r="F77" s="9"/>
      <c r="G77" s="9"/>
      <c r="H77" s="9"/>
    </row>
    <row r="78" spans="3:8" outlineLevel="1" x14ac:dyDescent="0.2">
      <c r="C78" s="8"/>
      <c r="D78" s="8"/>
      <c r="E78" s="9"/>
      <c r="F78" s="9"/>
      <c r="G78" s="9"/>
      <c r="H78" s="9"/>
    </row>
    <row r="79" spans="3:8" outlineLevel="1" x14ac:dyDescent="0.2">
      <c r="C79" s="8"/>
      <c r="D79" s="8"/>
      <c r="E79" s="9"/>
      <c r="F79" s="9"/>
      <c r="G79" s="9"/>
      <c r="H79" s="9"/>
    </row>
    <row r="80" spans="3:8" outlineLevel="1" x14ac:dyDescent="0.2">
      <c r="C80" s="8"/>
      <c r="D80" s="8"/>
      <c r="E80" s="9"/>
      <c r="F80" s="9"/>
      <c r="G80" s="9"/>
      <c r="H80" s="9"/>
    </row>
    <row r="81" spans="3:8" outlineLevel="1" x14ac:dyDescent="0.2">
      <c r="C81" s="8"/>
      <c r="D81" s="8"/>
      <c r="E81" s="9"/>
      <c r="F81" s="9"/>
      <c r="G81" s="9"/>
      <c r="H81" s="9"/>
    </row>
    <row r="82" spans="3:8" outlineLevel="1" x14ac:dyDescent="0.2">
      <c r="C82" s="8"/>
      <c r="D82" s="8"/>
      <c r="E82" s="9"/>
      <c r="F82" s="9"/>
      <c r="G82" s="9"/>
      <c r="H82" s="9"/>
    </row>
    <row r="83" spans="3:8" outlineLevel="1" x14ac:dyDescent="0.2">
      <c r="C83" s="8"/>
      <c r="D83" s="8"/>
      <c r="E83" s="9"/>
      <c r="F83" s="9"/>
      <c r="G83" s="9"/>
      <c r="H83" s="9"/>
    </row>
    <row r="84" spans="3:8" outlineLevel="1" x14ac:dyDescent="0.2">
      <c r="C84" s="8"/>
      <c r="D84" s="8"/>
      <c r="E84" s="9"/>
      <c r="F84" s="9"/>
      <c r="G84" s="9"/>
      <c r="H84" s="9"/>
    </row>
    <row r="85" spans="3:8" outlineLevel="1" x14ac:dyDescent="0.2">
      <c r="C85" s="8"/>
      <c r="D85" s="8"/>
      <c r="E85" s="9"/>
      <c r="F85" s="9"/>
      <c r="G85" s="9"/>
      <c r="H85" s="9"/>
    </row>
    <row r="86" spans="3:8" outlineLevel="1" x14ac:dyDescent="0.2">
      <c r="C86" s="8"/>
      <c r="D86" s="8"/>
      <c r="E86" s="9"/>
      <c r="F86" s="9"/>
      <c r="G86" s="9"/>
      <c r="H86" s="9"/>
    </row>
    <row r="87" spans="3:8" outlineLevel="1" x14ac:dyDescent="0.2">
      <c r="C87" s="8"/>
      <c r="D87" s="8"/>
      <c r="E87" s="9"/>
      <c r="F87" s="9"/>
      <c r="G87" s="9"/>
      <c r="H87" s="9"/>
    </row>
    <row r="88" spans="3:8" outlineLevel="1" x14ac:dyDescent="0.2">
      <c r="C88" s="8"/>
      <c r="D88" s="8"/>
      <c r="E88" s="9"/>
      <c r="F88" s="9"/>
      <c r="G88" s="9"/>
      <c r="H88" s="9"/>
    </row>
    <row r="89" spans="3:8" outlineLevel="1" x14ac:dyDescent="0.2">
      <c r="C89" s="8"/>
      <c r="D89" s="8"/>
      <c r="E89" s="9"/>
      <c r="F89" s="9"/>
      <c r="G89" s="9"/>
      <c r="H89" s="9"/>
    </row>
    <row r="90" spans="3:8" outlineLevel="1" x14ac:dyDescent="0.2">
      <c r="C90" s="8"/>
      <c r="D90" s="8"/>
      <c r="E90" s="9"/>
      <c r="F90" s="9"/>
      <c r="G90" s="9"/>
      <c r="H90" s="9"/>
    </row>
    <row r="91" spans="3:8" outlineLevel="1" x14ac:dyDescent="0.2">
      <c r="C91" s="8"/>
      <c r="D91" s="8"/>
      <c r="E91" s="9"/>
      <c r="F91" s="9"/>
      <c r="G91" s="9"/>
      <c r="H91" s="9"/>
    </row>
    <row r="92" spans="3:8" outlineLevel="1" x14ac:dyDescent="0.2">
      <c r="C92" s="8"/>
      <c r="D92" s="8"/>
      <c r="E92" s="9"/>
      <c r="F92" s="9"/>
      <c r="G92" s="9"/>
      <c r="H92" s="9"/>
    </row>
    <row r="93" spans="3:8" outlineLevel="1" x14ac:dyDescent="0.2">
      <c r="C93" s="8"/>
      <c r="D93" s="8"/>
      <c r="E93" s="9"/>
      <c r="F93" s="9"/>
      <c r="G93" s="9"/>
      <c r="H93" s="9"/>
    </row>
    <row r="94" spans="3:8" outlineLevel="1" x14ac:dyDescent="0.2">
      <c r="C94" s="8"/>
      <c r="D94" s="8"/>
      <c r="E94" s="9"/>
      <c r="F94" s="9"/>
      <c r="G94" s="9"/>
      <c r="H94" s="9"/>
    </row>
    <row r="95" spans="3:8" outlineLevel="1" x14ac:dyDescent="0.2">
      <c r="C95" s="8"/>
      <c r="D95" s="8"/>
      <c r="E95" s="9"/>
      <c r="F95" s="9"/>
      <c r="G95" s="9"/>
      <c r="H95" s="9"/>
    </row>
    <row r="96" spans="3:8" outlineLevel="1" x14ac:dyDescent="0.2"/>
    <row r="97" outlineLevel="1" x14ac:dyDescent="0.2"/>
    <row r="98" outlineLevel="1" x14ac:dyDescent="0.2"/>
    <row r="153" spans="11:11" x14ac:dyDescent="0.2">
      <c r="K153" t="s">
        <v>6</v>
      </c>
    </row>
    <row r="164" spans="11:11" x14ac:dyDescent="0.2">
      <c r="K16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Separation</vt:lpstr>
      <vt:lpstr>Separation!Bob_</vt:lpstr>
      <vt:lpstr>cf_dcas_</vt:lpstr>
      <vt:lpstr>Separation!Dcas_</vt:lpstr>
      <vt:lpstr>Separation!Dintake_</vt:lpstr>
      <vt:lpstr>Separation!gamma_gas_</vt:lpstr>
      <vt:lpstr>Separation!gamma_oil_</vt:lpstr>
      <vt:lpstr>Separation!gamma_wat_</vt:lpstr>
      <vt:lpstr>gassep_type</vt:lpstr>
      <vt:lpstr>Separation!muob_</vt:lpstr>
      <vt:lpstr>Separation!Pb_</vt:lpstr>
      <vt:lpstr>Separation!Pintake_</vt:lpstr>
      <vt:lpstr>PVT_str_</vt:lpstr>
      <vt:lpstr>Separation!Rp_</vt:lpstr>
      <vt:lpstr>Separation!Rsb_</vt:lpstr>
      <vt:lpstr>Separation!Tintake_</vt:lpstr>
      <vt:lpstr>Separation!Tres_</vt:lpstr>
      <vt:lpstr>Separation!wc_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2020-04-28T08:44:17Z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