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 простые\"/>
    </mc:Choice>
  </mc:AlternateContent>
  <xr:revisionPtr revIDLastSave="0" documentId="13_ncr:1_{9F973637-7626-40F7-BED8-87C832029FFD}" xr6:coauthVersionLast="38" xr6:coauthVersionMax="38" xr10:uidLastSave="{00000000-0000-0000-0000-000000000000}"/>
  <bookViews>
    <workbookView xWindow="0" yWindow="120" windowWidth="14203" windowHeight="8023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dchoke_">PVT!$C$20</definedName>
    <definedName name="dpipe_">PVT!$C$19</definedName>
    <definedName name="fw_">PVT!$C$24</definedName>
    <definedName name="gamma_gas_" localSheetId="1">PVT!$C$9</definedName>
    <definedName name="gamma_oil_" localSheetId="1">PVT!$C$7</definedName>
    <definedName name="gamma_wat_">PVT!$C$8</definedName>
    <definedName name="Ksep_">PVT!$D$29</definedName>
    <definedName name="muob_">PVT!$C$15</definedName>
    <definedName name="Pb_" localSheetId="1">PVT!$C$12</definedName>
    <definedName name="Pin_">PVT!$C$21</definedName>
    <definedName name="Pout_">PVT!$C$22</definedName>
    <definedName name="Psep_">PVT!$B$29</definedName>
    <definedName name="Qliq_">PVT!$C$23</definedName>
    <definedName name="Rp_" localSheetId="1">PVT!$C$11</definedName>
    <definedName name="Rsb_" localSheetId="1">PVT!$C$10</definedName>
    <definedName name="T_">PVT!$C$33</definedName>
    <definedName name="Tres_" localSheetId="1">PVT!$C$13</definedName>
    <definedName name="Tsep_">PVT!$C$29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H33" i="112"/>
  <c r="F33" i="112"/>
  <c r="G33" i="112"/>
  <c r="E33" i="112"/>
  <c r="D33" i="112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<sst xmlns="http://schemas.openxmlformats.org/spreadsheetml/2006/main" count="2604" uniqueCount="168">
  <si>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</si>
  <si>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</si>
  <si>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</si>
  <si>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</si>
  <si>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</si>
  <si>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</si>
  <si>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</si>
  <si>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</si>
  <si>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</si>
  <si>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</si>
  <si>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</si>
  <si>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</si>
  <si>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</si>
  <si>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</si>
  <si>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</si>
  <si>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</si>
  <si>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</si>
  <si>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</si>
  <si>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</si>
  <si>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</si>
  <si>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</si>
  <si>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</si>
  <si>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</si>
  <si>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</si>
  <si>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</si>
  <si>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</si>
  <si>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</si>
  <si>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</si>
  <si>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</si>
  <si>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</si>
  <si>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</si>
  <si>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</si>
  <si>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</si>
  <si>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</si>
  <si>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</si>
  <si>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</si>
  <si>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</si>
  <si>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</si>
  <si>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</si>
  <si>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</si>
  <si>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</si>
  <si>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</si>
  <si>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</si>
  <si>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</si>
  <si>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</si>
  <si>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</si>
  <si>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</si>
  <si>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</si>
  <si>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</si>
  <si>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</si>
  <si>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</si>
  <si>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</si>
  <si>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</si>
  <si>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</si>
  <si>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</si>
  <si>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</si>
  <si>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</si>
  <si>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</si>
  <si>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</si>
  <si>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</si>
  <si>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</si>
  <si>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</si>
  <si>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</si>
  <si>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</si>
  <si>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</si>
  <si>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</si>
  <si>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</si>
  <si>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</si>
  <si>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</si>
  <si>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</si>
  <si>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</si>
  <si>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</si>
  <si>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</si>
  <si>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</si>
  <si>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</si>
  <si>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</si>
  <si>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</si>
  <si>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</si>
  <si>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</si>
  <si>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</si>
  <si>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</si>
  <si>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</si>
  <si>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</si>
  <si>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</si>
  <si>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</si>
  <si>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</si>
  <si>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</si>
  <si>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</si>
  <si>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</si>
  <si>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</si>
  <si>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</si>
  <si>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</si>
  <si>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</si>
  <si>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</si>
  <si>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</si>
  <si>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</si>
  <si>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</si>
  <si>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</si>
  <si>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</si>
  <si>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</si>
  <si>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</si>
  <si>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</si>
  <si>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</si>
  <si>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</si>
  <si>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</si>
  <si>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</si>
  <si>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</si>
  <si>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</si>
  <si>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</si>
  <si>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</si>
  <si>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</si>
  <si>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</si>
  <si>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</si>
  <si>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</si>
  <si>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</si>
  <si>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</si>
  <si>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</si>
  <si>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</si>
  <si>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</si>
  <si>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</si>
  <si>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</si>
  <si>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</si>
  <si>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</si>
  <si>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</si>
  <si>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</si>
  <si>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</si>
  <si>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</si>
  <si>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</si>
  <si>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</si>
  <si>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С</t>
  </si>
  <si>
    <t>T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</si>
  <si>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</si>
  <si>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</si>
  <si>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</si>
  <si>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</si>
  <si>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</si>
  <si>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</si>
  <si>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</si>
  <si>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</si>
  <si>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</si>
  <si>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</si>
  <si>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</si>
  <si>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</si>
  <si>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</si>
  <si>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</si>
  <si>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</si>
  <si>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PVT data</t>
  </si>
  <si>
    <t>cP</t>
  </si>
  <si>
    <t>atma</t>
  </si>
  <si>
    <t>Exercises for working Unifloc VBA macroses</t>
  </si>
  <si>
    <t>Basic separation calculation</t>
  </si>
  <si>
    <t>Well and pump data</t>
  </si>
  <si>
    <t>mm</t>
  </si>
  <si>
    <r>
      <t>Q</t>
    </r>
    <r>
      <rPr>
        <vertAlign val="subscript"/>
        <sz val="10"/>
        <rFont val="Arial Cyr"/>
        <charset val="204"/>
      </rPr>
      <t>liq</t>
    </r>
  </si>
  <si>
    <r>
      <t>f</t>
    </r>
    <r>
      <rPr>
        <vertAlign val="subscript"/>
        <sz val="10"/>
        <rFont val="Arial Cyr"/>
        <charset val="204"/>
      </rPr>
      <t>w</t>
    </r>
  </si>
  <si>
    <r>
      <t>m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/day</t>
    </r>
  </si>
  <si>
    <t>%</t>
  </si>
  <si>
    <r>
      <t>K</t>
    </r>
    <r>
      <rPr>
        <vertAlign val="subscript"/>
        <sz val="10"/>
        <rFont val="Arial Cyr"/>
        <charset val="204"/>
      </rPr>
      <t>sep tot</t>
    </r>
  </si>
  <si>
    <r>
      <t>d</t>
    </r>
    <r>
      <rPr>
        <vertAlign val="subscript"/>
        <sz val="10"/>
        <rFont val="Arial Cyr"/>
        <charset val="204"/>
      </rPr>
      <t>choke</t>
    </r>
  </si>
  <si>
    <t>choke function call example</t>
  </si>
  <si>
    <r>
      <t>P</t>
    </r>
    <r>
      <rPr>
        <vertAlign val="subscript"/>
        <sz val="10"/>
        <rFont val="Arial Cyr"/>
        <charset val="204"/>
      </rPr>
      <t>out</t>
    </r>
  </si>
  <si>
    <r>
      <rPr>
        <sz val="10"/>
        <rFont val="Arial Cyr"/>
        <charset val="204"/>
      </rPr>
      <t>P</t>
    </r>
    <r>
      <rPr>
        <vertAlign val="subscript"/>
        <sz val="10"/>
        <rFont val="Arial Cyr"/>
        <charset val="204"/>
      </rPr>
      <t>in</t>
    </r>
  </si>
  <si>
    <r>
      <t>d</t>
    </r>
    <r>
      <rPr>
        <vertAlign val="subscript"/>
        <sz val="11"/>
        <color theme="1"/>
        <rFont val="Calibri"/>
        <family val="2"/>
        <charset val="204"/>
      </rPr>
      <t>pipn</t>
    </r>
  </si>
  <si>
    <t>Separation data</t>
  </si>
  <si>
    <t>Qchoke</t>
  </si>
  <si>
    <t>dP</t>
  </si>
  <si>
    <t>P1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</si>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</sst>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2" borderId="2" xfId="0" applyFill="1" applyBorder="1" applyAlignment="1">
      <alignment horizontal="center"/>
    </xf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8" fillId="3" borderId="2" xfId="0" applyFont="1" applyFill="1" applyBorder="1" applyAlignment="1">
      <alignment horizont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16426</xdr:colOff>
      <xdr:row>4</xdr:row>
      <xdr:rowOff>13587</xdr:rowOff>
    </xdr:from>
    <xdr:to>
      <xdr:col>14</xdr:col>
      <xdr:colOff>337456</xdr:colOff>
      <xdr:row>11</xdr:row>
      <xdr:rowOff>85193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13780" y="638332"/>
          <a:ext cx="5323726" cy="1496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use </a:t>
          </a:r>
          <a:r>
            <a:rPr lang="en-US" sz="1100" baseline="0"/>
            <a:t>MF macroses for choke flow calculation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type "=MF"  to explore functions names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 baseline="0"/>
        </a:p>
        <a:p>
          <a:pPr marL="0" indent="0">
            <a:buFontTx/>
            <a:buNone/>
          </a:pPr>
          <a:r>
            <a:rPr lang="en-US" sz="1100" baseline="0"/>
            <a:t>MF_QChoke_m3day</a:t>
          </a:r>
        </a:p>
        <a:p>
          <a:pPr marL="0" indent="0">
            <a:buFontTx/>
            <a:buNone/>
          </a:pPr>
          <a:r>
            <a:rPr lang="en-US" sz="1100" baseline="0"/>
            <a:t>MF_dPChoke_atm    (note that dP can be calculated in two ways)</a:t>
          </a:r>
        </a:p>
        <a:p>
          <a:pPr marL="0" indent="0">
            <a:buFontTx/>
            <a:buNone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MF_PChoke_atm    </a:t>
          </a: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dPChoke_atm"/>
      <definedName name="MF_PChoke_atm"/>
      <definedName name="MF_QChoke_m3day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3" t="s">
        <v>2</v>
      </c>
      <c r="M2" s="23"/>
      <c r="N2" s="23"/>
      <c r="O2" s="23"/>
      <c r="V2" s="24" t="s">
        <v>3</v>
      </c>
      <c r="W2" s="24"/>
      <c r="X2" s="24"/>
    </row>
    <row r="3" spans="2:25" s="4" customFormat="1" ht="43.75" x14ac:dyDescent="0.4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4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H33"/>
  <sheetViews>
    <sheetView tabSelected="1" topLeftCell="A4" zoomScale="115" zoomScaleNormal="115" workbookViewId="0">
      <selection activeCell="I14" sqref="I14"/>
    </sheetView>
  </sheetViews>
  <sheetFormatPr defaultRowHeight="12.45" outlineLevelRow="1" x14ac:dyDescent="0.3"/>
  <cols>
    <col min="2" max="2" width="11" customWidth="1"/>
    <col min="3" max="3" width="10.5351562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1" width="10.15234375" customWidth="1"/>
    <col min="22" max="32" width="9.15234375" customWidth="1"/>
  </cols>
  <sheetData>
    <row r="1" spans="1:6" x14ac:dyDescent="0.3">
      <c r="A1" s="6" t="s">
        <v>149</v>
      </c>
    </row>
    <row r="2" spans="1:6" x14ac:dyDescent="0.3">
      <c r="A2" s="6" t="s">
        <v>150</v>
      </c>
    </row>
    <row r="6" spans="1:6" x14ac:dyDescent="0.3">
      <c r="B6" s="6" t="s">
        <v>146</v>
      </c>
    </row>
    <row r="7" spans="1:6" ht="17.600000000000001" outlineLevel="1" x14ac:dyDescent="0.55000000000000004">
      <c r="B7" s="14" t="s">
        <v>134</v>
      </c>
      <c r="C7" s="7">
        <v>0.86</v>
      </c>
      <c r="D7" s="15"/>
      <c r="E7" s="10">
        <f>gamma_oil_*1000</f>
        <v>860</v>
      </c>
      <c r="F7" s="11" t="s">
        <v>145</v>
      </c>
    </row>
    <row r="8" spans="1:6" ht="17.600000000000001" outlineLevel="1" x14ac:dyDescent="0.55000000000000004">
      <c r="B8" s="11" t="s">
        <v>136</v>
      </c>
      <c r="C8" s="7">
        <v>1</v>
      </c>
      <c r="D8" s="15"/>
      <c r="E8" s="10">
        <f>gamma_wat_*1000</f>
        <v>1000</v>
      </c>
      <c r="F8" s="11" t="s">
        <v>145</v>
      </c>
    </row>
    <row r="9" spans="1:6" ht="17.600000000000001" outlineLevel="1" x14ac:dyDescent="0.55000000000000004">
      <c r="B9" s="11" t="s">
        <v>135</v>
      </c>
      <c r="C9" s="7">
        <v>0.8</v>
      </c>
      <c r="D9" s="15"/>
      <c r="E9" s="10">
        <f>gamma_gas_*1.22</f>
        <v>0.97599999999999998</v>
      </c>
      <c r="F9" s="11" t="s">
        <v>145</v>
      </c>
    </row>
    <row r="10" spans="1:6" ht="17.600000000000001" outlineLevel="1" x14ac:dyDescent="0.55000000000000004">
      <c r="B10" s="16" t="s">
        <v>137</v>
      </c>
      <c r="C10" s="7">
        <v>80</v>
      </c>
      <c r="D10" s="11" t="s">
        <v>138</v>
      </c>
      <c r="E10" s="13">
        <f>Rsb_/gamma_oil_</f>
        <v>93.023255813953483</v>
      </c>
      <c r="F10" s="11" t="s">
        <v>140</v>
      </c>
    </row>
    <row r="11" spans="1:6" ht="17.600000000000001" outlineLevel="1" x14ac:dyDescent="0.55000000000000004">
      <c r="B11" s="16" t="s">
        <v>139</v>
      </c>
      <c r="C11" s="7">
        <v>80</v>
      </c>
      <c r="D11" s="11" t="s">
        <v>148</v>
      </c>
      <c r="E11" s="13">
        <f>Rsb_/gamma_oil_</f>
        <v>93.023255813953483</v>
      </c>
      <c r="F11" s="11" t="s">
        <v>140</v>
      </c>
    </row>
    <row r="12" spans="1:6" ht="17.149999999999999" outlineLevel="1" x14ac:dyDescent="0.55000000000000004">
      <c r="B12" s="11" t="s">
        <v>142</v>
      </c>
      <c r="C12" s="7">
        <v>120</v>
      </c>
      <c r="D12" s="11" t="s">
        <v>131</v>
      </c>
      <c r="E12" s="13">
        <f>Pb_*1.01325/10</f>
        <v>12.159000000000001</v>
      </c>
      <c r="F12" s="12" t="s">
        <v>132</v>
      </c>
    </row>
    <row r="13" spans="1:6" ht="17.149999999999999" outlineLevel="1" x14ac:dyDescent="0.55000000000000004">
      <c r="B13" s="11" t="s">
        <v>141</v>
      </c>
      <c r="C13" s="7">
        <v>100</v>
      </c>
      <c r="D13" s="11" t="s">
        <v>129</v>
      </c>
      <c r="E13" s="13">
        <f>Tres_*9/5+32</f>
        <v>212</v>
      </c>
      <c r="F13" s="12" t="s">
        <v>133</v>
      </c>
    </row>
    <row r="14" spans="1:6" ht="17.149999999999999" outlineLevel="1" x14ac:dyDescent="0.55000000000000004">
      <c r="B14" s="16" t="s">
        <v>143</v>
      </c>
      <c r="C14" s="7">
        <v>1.2</v>
      </c>
      <c r="D14" s="11" t="s">
        <v>128</v>
      </c>
      <c r="E14" s="9"/>
      <c r="F14" s="15"/>
    </row>
    <row r="15" spans="1:6" ht="17.149999999999999" outlineLevel="1" x14ac:dyDescent="0.55000000000000004">
      <c r="B15" s="17" t="s">
        <v>144</v>
      </c>
      <c r="C15" s="7">
        <v>1</v>
      </c>
      <c r="D15" s="11" t="s">
        <v>147</v>
      </c>
      <c r="E15" s="9"/>
      <c r="F15" s="15"/>
    </row>
    <row r="18" spans="1:8" x14ac:dyDescent="0.3">
      <c r="B18" s="6" t="s">
        <v>151</v>
      </c>
    </row>
    <row r="19" spans="1:8" ht="17.149999999999999" x14ac:dyDescent="0.55000000000000004">
      <c r="B19" s="14" t="s">
        <v>162</v>
      </c>
      <c r="C19" s="7">
        <v>62</v>
      </c>
      <c r="D19" s="11" t="s">
        <v>152</v>
      </c>
    </row>
    <row r="20" spans="1:8" ht="14.15" x14ac:dyDescent="0.4">
      <c r="B20" s="11" t="s">
        <v>158</v>
      </c>
      <c r="C20" s="7">
        <v>12</v>
      </c>
      <c r="D20" s="11" t="s">
        <v>152</v>
      </c>
    </row>
    <row r="21" spans="1:8" ht="14.15" x14ac:dyDescent="0.4">
      <c r="B21" s="22" t="s">
        <v>161</v>
      </c>
      <c r="C21" s="7">
        <v>21</v>
      </c>
      <c r="D21" s="11" t="s">
        <v>148</v>
      </c>
    </row>
    <row r="22" spans="1:8" ht="14.15" x14ac:dyDescent="0.4">
      <c r="B22" s="11" t="s">
        <v>160</v>
      </c>
      <c r="C22" s="7">
        <v>4</v>
      </c>
      <c r="D22" s="11" t="s">
        <v>148</v>
      </c>
    </row>
    <row r="23" spans="1:8" ht="15" x14ac:dyDescent="0.4">
      <c r="B23" s="11" t="s">
        <v>153</v>
      </c>
      <c r="C23" s="7">
        <v>50</v>
      </c>
      <c r="D23" s="11" t="s">
        <v>155</v>
      </c>
    </row>
    <row r="24" spans="1:8" ht="14.15" outlineLevel="1" x14ac:dyDescent="0.4">
      <c r="B24" s="16" t="s">
        <v>154</v>
      </c>
      <c r="C24" s="7">
        <v>22</v>
      </c>
      <c r="D24" s="11" t="s">
        <v>156</v>
      </c>
    </row>
    <row r="25" spans="1:8" outlineLevel="1" x14ac:dyDescent="0.3"/>
    <row r="26" spans="1:8" outlineLevel="1" x14ac:dyDescent="0.3"/>
    <row r="27" spans="1:8" ht="12.9" outlineLevel="1" x14ac:dyDescent="0.35">
      <c r="A27" s="6" t="s">
        <v>163</v>
      </c>
      <c r="H27" s="8"/>
    </row>
    <row r="28" spans="1:8" ht="14.15" outlineLevel="1" x14ac:dyDescent="0.4">
      <c r="B28" s="18" t="s">
        <v>0</v>
      </c>
      <c r="C28" s="18" t="s">
        <v>130</v>
      </c>
      <c r="D28" s="16" t="s">
        <v>157</v>
      </c>
    </row>
    <row r="29" spans="1:8" outlineLevel="1" x14ac:dyDescent="0.3">
      <c r="B29" s="19">
        <v>23</v>
      </c>
      <c r="C29" s="19">
        <v>80</v>
      </c>
      <c r="D29" s="21">
        <v>0.4</v>
      </c>
    </row>
    <row r="31" spans="1:8" x14ac:dyDescent="0.3">
      <c r="A31" s="6" t="s">
        <v>159</v>
      </c>
    </row>
    <row r="32" spans="1:8" x14ac:dyDescent="0.3">
      <c r="B32" s="18"/>
      <c r="C32" s="18" t="s">
        <v>130</v>
      </c>
      <c r="D32" s="18" t="s">
        <v>164</v>
      </c>
      <c r="E32" s="18" t="s">
        <v>165</v>
      </c>
      <c r="F32" s="18" t="s">
        <v>165</v>
      </c>
      <c r="G32" s="18" t="s">
        <v>166</v>
      </c>
      <c r="H32" s="18" t="s">
        <v>167</v>
      </c>
    </row>
    <row r="33" spans="2:8" x14ac:dyDescent="0.3">
      <c r="B33" s="19"/>
      <c r="C33" s="19">
        <v>80</v>
      </c>
      <c r="D33" s="20">
        <f>[1]!MF_QChoke_m3day(dpipe_,dchoke_,Pin_,Pout_,fw_,T_,gamma_gas_,gamma_oil_,gamma_wat_,Rsb_,Rp_,Pb_,Tres_,Bob_,muob_,,Ksep_,Psep_,Tsep_)</f>
        <v>157.39314393462544</v>
      </c>
      <c r="E33" s="21">
        <f>[1]!MF_dPChoke_atm(dpipe_,dchoke_,Pin_,Pout_,Qliq_,fw_,T_,1,gamma_gas_,gamma_oil_,gamma_wat_,Rsb_,Rp_,Pb_,Tres_,Bob_,muob_,,Ksep_,Psep_,Tsep_)</f>
        <v>0.487060546875</v>
      </c>
      <c r="F33" s="21">
        <f>[1]!MF_dPChoke_atm(dpipe_,dchoke_,Pin_,Pout_,Qliq_,fw_,T_,0,gamma_gas_,gamma_oil_,gamma_wat_,Rsb_,Rp_,Pb_,Tres_,Bob_,muob_,,Ksep_,Psep_,Tsep_)</f>
        <v>2.875</v>
      </c>
      <c r="G33" s="21">
        <f>[1]!MF_PChoke_atm(dpipe_,dchoke_,Pin_,Pout_,Qliq_,fw_,T_,1,gamma_gas_,gamma_oil_,gamma_wat_,Rsb_,Rp_,Pb_,Tres_,Bob_,muob_,,Ksep_,Psep_,Tsep_)</f>
        <v>20.512939453125</v>
      </c>
      <c r="H33" s="21">
        <f>[1]!MF_PChoke_atm(dpipe_,dchoke_,Pin_,Pout_,Qliq_,fw_,T_,0,gamma_gas_,gamma_oil_,gamma_wat_,Rsb_,Rp_,Pb_,Tres_,Bob_,muob_,,Ksep_,Psep_,Tsep_)</f>
        <v>6.875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19</vt:i4>
      </vt:variant>
    </vt:vector>
  </HeadingPairs>
  <TitlesOfParts>
    <vt:vector size="21" baseType="lpstr">
      <vt:lpstr>База насосов</vt:lpstr>
      <vt:lpstr>PVT</vt:lpstr>
      <vt:lpstr>PVT!Bob_</vt:lpstr>
      <vt:lpstr>dchoke_</vt:lpstr>
      <vt:lpstr>dpipe_</vt:lpstr>
      <vt:lpstr>fw_</vt:lpstr>
      <vt:lpstr>PVT!gamma_gas_</vt:lpstr>
      <vt:lpstr>PVT!gamma_oil_</vt:lpstr>
      <vt:lpstr>gamma_wat_</vt:lpstr>
      <vt:lpstr>Ksep_</vt:lpstr>
      <vt:lpstr>muob_</vt:lpstr>
      <vt:lpstr>PVT!Pb_</vt:lpstr>
      <vt:lpstr>Pin_</vt:lpstr>
      <vt:lpstr>Pout_</vt:lpstr>
      <vt:lpstr>Psep_</vt:lpstr>
      <vt:lpstr>Qliq_</vt:lpstr>
      <vt:lpstr>PVT!Rp_</vt:lpstr>
      <vt:lpstr>PVT!Rsb_</vt:lpstr>
      <vt:lpstr>T_</vt:lpstr>
      <vt:lpstr>PVT!Tres_</vt:lpstr>
      <vt:lpstr>Tsep_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2018-11-08T12:46:43Z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