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A3934BC1-8557-41D7-B089-B08781682527}" xr6:coauthVersionLast="43" xr6:coauthVersionMax="43" xr10:uidLastSave="{00000000-0000-0000-0000-000000000000}"/>
  <bookViews>
    <workbookView xWindow="-120" yWindow="-120" windowWidth="38640" windowHeight="2139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'!$C$19</definedName>
    <definedName name="gamma_gas_" localSheetId="0">'MF 1 '!$C$9</definedName>
    <definedName name="gamma_oil_" localSheetId="0">'MF 1 '!$C$7</definedName>
    <definedName name="gamma_wat_" localSheetId="0">'MF 1 '!$C$8</definedName>
    <definedName name="id_">'MF 1 '!$C$22</definedName>
    <definedName name="L_">'MF 1 '!$C$21</definedName>
    <definedName name="l0_">'MF 1 '!$C$35</definedName>
    <definedName name="muob_" localSheetId="0">'MF 1 '!$C$15</definedName>
    <definedName name="n_">'MF 1 '!$A$60</definedName>
    <definedName name="p0_">'MF 1 '!$C$24</definedName>
    <definedName name="p1_">'MF 1 '!$C$25</definedName>
    <definedName name="Pb_" localSheetId="0">'MF 1 '!$C$12</definedName>
    <definedName name="PVRstr1_">'MF 1 '!$C$29</definedName>
    <definedName name="Q_" localSheetId="0">'MF 1 '!$C$18</definedName>
    <definedName name="Rp_" localSheetId="0">'MF 1 '!$C$11</definedName>
    <definedName name="Rsb_" localSheetId="0">'MF 1 '!$C$10</definedName>
    <definedName name="t0_">'MF 1 '!$C$26</definedName>
    <definedName name="t1_">'MF 1 '!$C$27</definedName>
    <definedName name="theta_">'MF 1 '!$C$23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0" i="118" l="1"/>
  <c r="Q60" i="118"/>
  <c r="P35" i="118"/>
  <c r="O35" i="118"/>
  <c r="M60" i="118"/>
  <c r="L60" i="118"/>
  <c r="K35" i="118"/>
  <c r="J35" i="118"/>
  <c r="E16" i="118"/>
  <c r="D35" i="118"/>
  <c r="D36" i="118" s="1"/>
  <c r="D37" i="118" s="1"/>
  <c r="D38" i="118" s="1"/>
  <c r="D39" i="118" s="1"/>
  <c r="D40" i="118" s="1"/>
  <c r="D41" i="118" s="1"/>
  <c r="D42" i="118" s="1"/>
  <c r="D43" i="118" s="1"/>
  <c r="D44" i="118" s="1"/>
  <c r="D45" i="118" s="1"/>
  <c r="D46" i="118" s="1"/>
  <c r="D47" i="118" s="1"/>
  <c r="D48" i="118" s="1"/>
  <c r="D49" i="118" s="1"/>
  <c r="D50" i="118" s="1"/>
  <c r="D51" i="118" s="1"/>
  <c r="D52" i="118" s="1"/>
  <c r="D53" i="118" s="1"/>
  <c r="D54" i="118" s="1"/>
  <c r="D55" i="118" s="1"/>
  <c r="D56" i="118" s="1"/>
  <c r="D57" i="118" s="1"/>
  <c r="D58" i="118" s="1"/>
  <c r="D59" i="118" s="1"/>
  <c r="D60" i="118" s="1"/>
  <c r="G1" i="118"/>
  <c r="C29" i="118"/>
  <c r="J47" i="118" a="1"/>
  <c r="J59" i="118" a="1"/>
  <c r="J38" i="118" a="1"/>
  <c r="J42" i="118" a="1"/>
  <c r="J46" i="118" a="1"/>
  <c r="J50" i="118" a="1"/>
  <c r="J54" i="118" a="1"/>
  <c r="J58" i="118" a="1"/>
  <c r="J39" i="118" a="1"/>
  <c r="J55" i="118" a="1"/>
  <c r="J37" i="118" a="1"/>
  <c r="J41" i="118" a="1"/>
  <c r="J45" i="118" a="1"/>
  <c r="J49" i="118" a="1"/>
  <c r="J53" i="118" a="1"/>
  <c r="J57" i="118" a="1"/>
  <c r="J43" i="118" a="1"/>
  <c r="J51" i="118" a="1"/>
  <c r="J36" i="118" a="1"/>
  <c r="J40" i="118" a="1"/>
  <c r="J44" i="118" a="1"/>
  <c r="J48" i="118" a="1"/>
  <c r="J52" i="118" a="1"/>
  <c r="J56" i="118" a="1"/>
  <c r="J60" i="118" a="1"/>
  <c r="O47" i="118" a="1"/>
  <c r="O55" i="118" a="1"/>
  <c r="O38" i="118" a="1"/>
  <c r="O42" i="118" a="1"/>
  <c r="O46" i="118" a="1"/>
  <c r="O50" i="118" a="1"/>
  <c r="O54" i="118" a="1"/>
  <c r="O58" i="118" a="1"/>
  <c r="O39" i="118" a="1"/>
  <c r="O51" i="118" a="1"/>
  <c r="O59" i="118" a="1"/>
  <c r="O37" i="118" a="1"/>
  <c r="O41" i="118" a="1"/>
  <c r="O45" i="118" a="1"/>
  <c r="O49" i="118" a="1"/>
  <c r="O53" i="118" a="1"/>
  <c r="O57" i="118" a="1"/>
  <c r="O43" i="118" a="1"/>
  <c r="O36" i="118" a="1"/>
  <c r="O40" i="118" a="1"/>
  <c r="O44" i="118" a="1"/>
  <c r="O48" i="118" a="1"/>
  <c r="O52" i="118" a="1"/>
  <c r="O56" i="118" a="1"/>
  <c r="O60" i="118" a="1"/>
  <c r="P47" i="118" l="1"/>
  <c r="O47" i="118"/>
  <c r="P55" i="118"/>
  <c r="O55" i="118"/>
  <c r="P38" i="118"/>
  <c r="O38" i="118"/>
  <c r="P42" i="118"/>
  <c r="O42" i="118"/>
  <c r="P46" i="118"/>
  <c r="O46" i="118"/>
  <c r="P50" i="118"/>
  <c r="O50" i="118"/>
  <c r="P54" i="118"/>
  <c r="O54" i="118"/>
  <c r="P58" i="118"/>
  <c r="O58" i="118"/>
  <c r="P39" i="118"/>
  <c r="O39" i="118"/>
  <c r="P51" i="118"/>
  <c r="O51" i="118"/>
  <c r="P59" i="118"/>
  <c r="O59" i="118"/>
  <c r="O37" i="118"/>
  <c r="P37" i="118"/>
  <c r="O41" i="118"/>
  <c r="P41" i="118"/>
  <c r="O45" i="118"/>
  <c r="P45" i="118"/>
  <c r="O49" i="118"/>
  <c r="P49" i="118"/>
  <c r="O53" i="118"/>
  <c r="P53" i="118"/>
  <c r="O57" i="118"/>
  <c r="P57" i="118"/>
  <c r="P43" i="118"/>
  <c r="O43" i="118"/>
  <c r="P36" i="118"/>
  <c r="O36" i="118"/>
  <c r="O40" i="118"/>
  <c r="P40" i="118"/>
  <c r="O44" i="118"/>
  <c r="P44" i="118"/>
  <c r="P48" i="118"/>
  <c r="O48" i="118"/>
  <c r="O52" i="118"/>
  <c r="P52" i="118"/>
  <c r="P56" i="118"/>
  <c r="O56" i="118"/>
  <c r="P60" i="118"/>
  <c r="O60" i="118"/>
  <c r="K47" i="118"/>
  <c r="J47" i="118"/>
  <c r="K59" i="118"/>
  <c r="J59" i="118"/>
  <c r="K38" i="118"/>
  <c r="J38" i="118"/>
  <c r="K42" i="118"/>
  <c r="J42" i="118"/>
  <c r="K46" i="118"/>
  <c r="J46" i="118"/>
  <c r="K50" i="118"/>
  <c r="J50" i="118"/>
  <c r="K54" i="118"/>
  <c r="J54" i="118"/>
  <c r="K58" i="118"/>
  <c r="J58" i="118"/>
  <c r="K39" i="118"/>
  <c r="J39" i="118"/>
  <c r="K55" i="118"/>
  <c r="J55" i="118"/>
  <c r="J37" i="118"/>
  <c r="K37" i="118"/>
  <c r="J41" i="118"/>
  <c r="K41" i="118"/>
  <c r="J45" i="118"/>
  <c r="K45" i="118"/>
  <c r="J49" i="118"/>
  <c r="K49" i="118"/>
  <c r="J53" i="118"/>
  <c r="K53" i="118"/>
  <c r="J57" i="118"/>
  <c r="K57" i="118"/>
  <c r="K43" i="118"/>
  <c r="J43" i="118"/>
  <c r="K51" i="118"/>
  <c r="J51" i="118"/>
  <c r="K36" i="118"/>
  <c r="J36" i="118"/>
  <c r="J40" i="118"/>
  <c r="K40" i="118"/>
  <c r="J44" i="118"/>
  <c r="K44" i="118"/>
  <c r="K48" i="118"/>
  <c r="J48" i="118"/>
  <c r="J52" i="118"/>
  <c r="K52" i="118"/>
  <c r="J56" i="118"/>
  <c r="K56" i="118"/>
  <c r="J60" i="118"/>
  <c r="K60" i="118"/>
  <c r="H60" i="118"/>
  <c r="F35" i="118"/>
  <c r="G60" i="118"/>
  <c r="E35" i="118"/>
  <c r="C36" i="118" l="1"/>
  <c r="E36" i="118" a="1"/>
  <c r="E36" i="118" l="1"/>
  <c r="F36" i="118"/>
  <c r="C37" i="118"/>
  <c r="E8" i="118"/>
  <c r="E37" i="118" a="1"/>
  <c r="E37" i="118" l="1"/>
  <c r="F37" i="118"/>
  <c r="C38" i="118"/>
  <c r="E13" i="118"/>
  <c r="E12" i="118"/>
  <c r="E11" i="118"/>
  <c r="E10" i="118"/>
  <c r="E9" i="118"/>
  <c r="E7" i="118"/>
  <c r="E38" i="118" a="1"/>
  <c r="F38" i="118" l="1"/>
  <c r="E38" i="118"/>
  <c r="C39" i="118"/>
  <c r="E39" i="118" a="1"/>
  <c r="F39" i="118" l="1"/>
  <c r="E39" i="118"/>
  <c r="C40" i="118"/>
  <c r="E40" i="118" a="1"/>
  <c r="E40" i="118" l="1"/>
  <c r="F40" i="118"/>
  <c r="C41" i="118"/>
  <c r="E41" i="118" a="1"/>
  <c r="E41" i="118" l="1"/>
  <c r="F41" i="118"/>
  <c r="C42" i="118"/>
  <c r="E42" i="118" a="1"/>
  <c r="F42" i="118" l="1"/>
  <c r="E42" i="118"/>
  <c r="C43" i="118"/>
  <c r="E43" i="118" a="1"/>
  <c r="E43" i="118" l="1"/>
  <c r="F43" i="118"/>
  <c r="C44" i="118"/>
  <c r="E44" i="118" a="1"/>
  <c r="F44" i="118" l="1"/>
  <c r="E44" i="118"/>
  <c r="C45" i="118"/>
  <c r="E45" i="118" a="1"/>
  <c r="E45" i="118" l="1"/>
  <c r="F45" i="118"/>
  <c r="C46" i="118"/>
  <c r="E46" i="118" a="1"/>
  <c r="F46" i="118" l="1"/>
  <c r="E46" i="118"/>
  <c r="C47" i="118"/>
  <c r="E47" i="118" a="1"/>
  <c r="F47" i="118" l="1"/>
  <c r="E47" i="118"/>
  <c r="C48" i="118"/>
  <c r="E48" i="118" a="1"/>
  <c r="E48" i="118" l="1"/>
  <c r="F48" i="118"/>
  <c r="C49" i="118"/>
  <c r="E49" i="118" a="1"/>
  <c r="E49" i="118" l="1"/>
  <c r="F49" i="118"/>
  <c r="C50" i="118"/>
  <c r="E50" i="118" a="1"/>
  <c r="F50" i="118" l="1"/>
  <c r="E50" i="118"/>
  <c r="C51" i="118"/>
  <c r="E51" i="118" a="1"/>
  <c r="E51" i="118" l="1"/>
  <c r="F51" i="118"/>
  <c r="C52" i="118"/>
  <c r="E52" i="118" a="1"/>
  <c r="F52" i="118" l="1"/>
  <c r="E52" i="118"/>
  <c r="C53" i="118"/>
  <c r="E53" i="118" a="1"/>
  <c r="E53" i="118" l="1"/>
  <c r="F53" i="118"/>
  <c r="C54" i="118"/>
  <c r="E54" i="118" a="1"/>
  <c r="F54" i="118" l="1"/>
  <c r="E54" i="118"/>
  <c r="C55" i="118"/>
  <c r="E55" i="118" a="1"/>
  <c r="F55" i="118" l="1"/>
  <c r="E55" i="118"/>
  <c r="C56" i="118"/>
  <c r="E56" i="118" a="1"/>
  <c r="E56" i="118" l="1"/>
  <c r="F56" i="118"/>
  <c r="C57" i="118"/>
  <c r="E57" i="118" a="1"/>
  <c r="E57" i="118" l="1"/>
  <c r="F57" i="118"/>
  <c r="C58" i="118"/>
  <c r="E58" i="118" a="1"/>
  <c r="F58" i="118" l="1"/>
  <c r="E58" i="118"/>
  <c r="C59" i="118"/>
  <c r="E59" i="118" a="1"/>
  <c r="E59" i="118" l="1"/>
  <c r="F59" i="118"/>
  <c r="C60" i="118"/>
  <c r="E60" i="118" a="1"/>
  <c r="E60" i="118" l="1"/>
  <c r="F60" i="118"/>
</calcChain>
</file>

<file path=xl/sharedStrings.xml><?xml version="1.0" encoding="utf-8"?>
<sst xmlns="http://schemas.openxmlformats.org/spreadsheetml/2006/main" count="66" uniqueCount="46">
  <si>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</si>
  <si>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</si>
  <si>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</si>
  <si>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</si>
  <si>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</si>
  <si>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</si>
  <si>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</si>
  <si>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</si>
  <si>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</si>
  <si>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</si>
  <si>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</si>
  <si>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</si>
  <si>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</si>
  <si>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</si>
  <si>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</si>
  <si>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</si>
  <si>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</si>
  <si>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</si>
  <si>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</si>
  <si>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</si>
  <si>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</si>
  <si>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</si>
  <si>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</si>
  <si>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</si>
  <si>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</si>
  <si>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</si>
  <si>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</si>
  <si>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</si>
  <si>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</si>
  <si>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</si>
  <si>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</si>
  <si>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</si>
  <si>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</si>
  <si>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</si>
  <si>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</si>
  <si>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</si>
  <si>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</si>
  <si>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</si>
  <si>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</si>
  <si>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</si>
  <si>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</si>
  <si>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</si>
  <si>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Расчет распределения давления ГЖС</t>
  </si>
  <si>
    <r>
      <t>γ</t>
    </r>
    <r>
      <rPr>
        <vertAlign val="subscript"/>
        <sz val="10"/>
        <rFont val="Arial Cyr"/>
        <charset val="204"/>
      </rPr>
      <t>жгл</t>
    </r>
  </si>
  <si>
    <t>Сверху вниз</t>
  </si>
  <si>
    <t>Снизу вверх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</si>
</sst>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8" fillId="0" borderId="0" xfId="0" applyFont="1"/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'!$E$34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'!$C$35:$C$60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'!$E$35:$E$60</c:f>
              <c:numCache>
                <c:formatCode>0.00</c:formatCode>
                <c:ptCount val="26"/>
                <c:pt idx="0">
                  <c:v>30</c:v>
                </c:pt>
                <c:pt idx="1">
                  <c:v>30.407097263213387</c:v>
                </c:pt>
                <c:pt idx="2">
                  <c:v>30.816624417097245</c:v>
                </c:pt>
                <c:pt idx="3">
                  <c:v>31.228567861701428</c:v>
                </c:pt>
                <c:pt idx="4">
                  <c:v>31.642913861329344</c:v>
                </c:pt>
                <c:pt idx="5">
                  <c:v>32.059648548768756</c:v>
                </c:pt>
                <c:pt idx="6">
                  <c:v>32.478757929511218</c:v>
                </c:pt>
                <c:pt idx="7">
                  <c:v>32.900227885967382</c:v>
                </c:pt>
                <c:pt idx="8">
                  <c:v>33.324044181665307</c:v>
                </c:pt>
                <c:pt idx="9">
                  <c:v>33.750192465440151</c:v>
                </c:pt>
                <c:pt idx="10">
                  <c:v>34.178658275610466</c:v>
                </c:pt>
                <c:pt idx="11">
                  <c:v>34.609427044140247</c:v>
                </c:pt>
                <c:pt idx="12">
                  <c:v>35.042484100785373</c:v>
                </c:pt>
                <c:pt idx="13">
                  <c:v>35.477814677207952</c:v>
                </c:pt>
                <c:pt idx="14">
                  <c:v>35.91540391110707</c:v>
                </c:pt>
                <c:pt idx="15">
                  <c:v>36.355236850329703</c:v>
                </c:pt>
                <c:pt idx="16">
                  <c:v>36.797332947747407</c:v>
                </c:pt>
                <c:pt idx="17">
                  <c:v>37.242669083585966</c:v>
                </c:pt>
                <c:pt idx="18">
                  <c:v>37.690958791121503</c:v>
                </c:pt>
                <c:pt idx="19">
                  <c:v>38.142412205225234</c:v>
                </c:pt>
                <c:pt idx="20">
                  <c:v>38.596716201327666</c:v>
                </c:pt>
                <c:pt idx="21">
                  <c:v>39.05384908463796</c:v>
                </c:pt>
                <c:pt idx="22">
                  <c:v>39.513788942324183</c:v>
                </c:pt>
                <c:pt idx="23">
                  <c:v>39.977019808464313</c:v>
                </c:pt>
                <c:pt idx="24">
                  <c:v>40.443906695583145</c:v>
                </c:pt>
                <c:pt idx="25">
                  <c:v>40.913775559065449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'!$G$34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'!$C$35:$C$60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'!$G$35:$G$60</c:f>
              <c:numCache>
                <c:formatCode>0.00</c:formatCode>
                <c:ptCount val="26"/>
                <c:pt idx="2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380222</xdr:colOff>
      <xdr:row>33</xdr:row>
      <xdr:rowOff>92387</xdr:rowOff>
    </xdr:from>
    <xdr:to>
      <xdr:col>26</xdr:col>
      <xdr:colOff>245236</xdr:colOff>
      <xdr:row>60</xdr:row>
      <xdr:rowOff>21047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410804</xdr:colOff>
      <xdr:row>6</xdr:row>
      <xdr:rowOff>140635</xdr:rowOff>
    </xdr:from>
    <xdr:to>
      <xdr:col>24</xdr:col>
      <xdr:colOff>257735</xdr:colOff>
      <xdr:row>19</xdr:row>
      <xdr:rowOff>143115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546275" y="1081929"/>
          <a:ext cx="7847931" cy="26470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61"/>
  <sheetViews>
    <sheetView tabSelected="1" topLeftCell="A7" zoomScale="130" zoomScaleNormal="130" workbookViewId="0">
      <selection activeCell="L25" sqref="L25"/>
    </sheetView>
  </sheetViews>
  <sheetFormatPr defaultRowHeight="12.75" outlineLevelRow="1" x14ac:dyDescent="0.2"/>
  <cols>
    <col min="2" max="2" width="12.85546875" customWidth="1"/>
    <col min="3" max="3" width="12.28515625" customWidth="1"/>
    <col min="4" max="4" width="9.85546875" customWidth="1"/>
    <col min="5" max="5" width="10.140625" customWidth="1"/>
    <col min="6" max="6" width="9.85546875" customWidth="1"/>
    <col min="7" max="7" width="10.2851562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10</v>
      </c>
      <c r="F1" t="s">
        <v>11</v>
      </c>
      <c r="G1" t="str">
        <f>[1]!getUFVersion()</f>
        <v>7.9</v>
      </c>
    </row>
    <row r="2" spans="1:7" x14ac:dyDescent="0.2">
      <c r="A2" t="s">
        <v>27</v>
      </c>
    </row>
    <row r="6" spans="1:7" x14ac:dyDescent="0.2">
      <c r="A6" s="1" t="s">
        <v>1</v>
      </c>
    </row>
    <row r="7" spans="1:7" ht="18.75" outlineLevel="1" x14ac:dyDescent="0.35">
      <c r="B7" s="10" t="s">
        <v>13</v>
      </c>
      <c r="C7" s="2">
        <v>0.87</v>
      </c>
      <c r="D7" s="5"/>
      <c r="E7" s="6">
        <f>gamma_oil_*1000</f>
        <v>870</v>
      </c>
      <c r="F7" s="8" t="s">
        <v>24</v>
      </c>
    </row>
    <row r="8" spans="1:7" ht="18.75" outlineLevel="1" x14ac:dyDescent="0.35">
      <c r="B8" s="8" t="s">
        <v>14</v>
      </c>
      <c r="C8" s="2">
        <v>1</v>
      </c>
      <c r="D8" s="5"/>
      <c r="E8" s="6">
        <f>gamma_wat_*1000</f>
        <v>1000</v>
      </c>
      <c r="F8" s="8" t="s">
        <v>24</v>
      </c>
    </row>
    <row r="9" spans="1:7" ht="18.75" outlineLevel="1" x14ac:dyDescent="0.35">
      <c r="B9" s="8" t="s">
        <v>15</v>
      </c>
      <c r="C9" s="2">
        <v>0.8</v>
      </c>
      <c r="D9" s="5"/>
      <c r="E9" s="6">
        <f>gamma_gas_*1.22</f>
        <v>0.97599999999999998</v>
      </c>
      <c r="F9" s="8" t="s">
        <v>24</v>
      </c>
    </row>
    <row r="10" spans="1:7" ht="18.75" outlineLevel="1" x14ac:dyDescent="0.35">
      <c r="B10" s="11" t="s">
        <v>16</v>
      </c>
      <c r="C10" s="2">
        <v>80</v>
      </c>
      <c r="D10" s="8" t="s">
        <v>12</v>
      </c>
      <c r="E10" s="7">
        <f>Rsb_/gamma_oil_</f>
        <v>91.954022988505741</v>
      </c>
      <c r="F10" s="8" t="s">
        <v>25</v>
      </c>
    </row>
    <row r="11" spans="1:7" ht="18.75" outlineLevel="1" x14ac:dyDescent="0.35">
      <c r="B11" s="11" t="s">
        <v>17</v>
      </c>
      <c r="C11" s="2">
        <v>80</v>
      </c>
      <c r="D11" s="8" t="s">
        <v>12</v>
      </c>
      <c r="E11" s="7">
        <f>Rsb_/gamma_oil_</f>
        <v>91.954022988505741</v>
      </c>
      <c r="F11" s="8" t="s">
        <v>25</v>
      </c>
    </row>
    <row r="12" spans="1:7" ht="18" outlineLevel="1" x14ac:dyDescent="0.35">
      <c r="B12" s="8" t="s">
        <v>18</v>
      </c>
      <c r="C12" s="2">
        <v>120</v>
      </c>
      <c r="D12" s="5" t="s">
        <v>5</v>
      </c>
      <c r="E12" s="7">
        <f>Pb_*1.01325</f>
        <v>121.59</v>
      </c>
      <c r="F12" s="9" t="s">
        <v>6</v>
      </c>
    </row>
    <row r="13" spans="1:7" ht="18" outlineLevel="1" x14ac:dyDescent="0.35">
      <c r="B13" s="8" t="s">
        <v>19</v>
      </c>
      <c r="C13" s="2">
        <v>100</v>
      </c>
      <c r="D13" s="5" t="s">
        <v>2</v>
      </c>
      <c r="E13" s="7">
        <f>Tres_*9/5+32</f>
        <v>212</v>
      </c>
      <c r="F13" s="9" t="s">
        <v>7</v>
      </c>
    </row>
    <row r="14" spans="1:7" ht="18.75" outlineLevel="1" x14ac:dyDescent="0.35">
      <c r="B14" s="11" t="s">
        <v>20</v>
      </c>
      <c r="C14" s="2">
        <v>1.2</v>
      </c>
      <c r="D14" s="8" t="s">
        <v>12</v>
      </c>
    </row>
    <row r="15" spans="1:7" ht="18" outlineLevel="1" x14ac:dyDescent="0.35">
      <c r="B15" s="12" t="s">
        <v>21</v>
      </c>
      <c r="C15" s="2">
        <v>1</v>
      </c>
      <c r="D15" s="5" t="s">
        <v>4</v>
      </c>
    </row>
    <row r="16" spans="1:7" ht="18" outlineLevel="1" x14ac:dyDescent="0.3">
      <c r="B16" s="8" t="s">
        <v>43</v>
      </c>
      <c r="C16" s="2">
        <v>1.1000000000000001</v>
      </c>
      <c r="D16" s="5"/>
      <c r="E16" s="6">
        <f>gamma_wat_*1000</f>
        <v>1000</v>
      </c>
      <c r="F16" s="8" t="s">
        <v>24</v>
      </c>
    </row>
    <row r="17" spans="1:20" x14ac:dyDescent="0.2">
      <c r="A17" s="1" t="s">
        <v>8</v>
      </c>
    </row>
    <row r="18" spans="1:20" ht="15.75" x14ac:dyDescent="0.3">
      <c r="B18" s="12" t="s">
        <v>22</v>
      </c>
      <c r="C18" s="2">
        <v>50</v>
      </c>
      <c r="D18" s="8" t="s">
        <v>23</v>
      </c>
    </row>
    <row r="19" spans="1:20" ht="15.75" x14ac:dyDescent="0.3">
      <c r="B19" s="12" t="s">
        <v>26</v>
      </c>
      <c r="C19" s="2">
        <v>20</v>
      </c>
      <c r="D19" s="5" t="s">
        <v>3</v>
      </c>
    </row>
    <row r="20" spans="1:20" x14ac:dyDescent="0.2">
      <c r="A20" t="s">
        <v>28</v>
      </c>
      <c r="B20" s="3"/>
    </row>
    <row r="21" spans="1:20" ht="15" x14ac:dyDescent="0.25">
      <c r="B21" s="12" t="s">
        <v>29</v>
      </c>
      <c r="C21" s="2">
        <v>200</v>
      </c>
      <c r="D21" s="8" t="s">
        <v>31</v>
      </c>
    </row>
    <row r="22" spans="1:20" ht="15" x14ac:dyDescent="0.25">
      <c r="B22" s="12" t="s">
        <v>0</v>
      </c>
      <c r="C22" s="2">
        <v>62</v>
      </c>
      <c r="D22" s="8" t="s">
        <v>32</v>
      </c>
    </row>
    <row r="23" spans="1:20" ht="15" x14ac:dyDescent="0.25">
      <c r="B23" s="12" t="s">
        <v>30</v>
      </c>
      <c r="C23" s="2">
        <v>90</v>
      </c>
      <c r="D23" s="8" t="s">
        <v>33</v>
      </c>
    </row>
    <row r="24" spans="1:20" ht="15" x14ac:dyDescent="0.25">
      <c r="B24" s="12" t="s">
        <v>34</v>
      </c>
      <c r="C24" s="2">
        <v>30</v>
      </c>
      <c r="D24" s="8" t="s">
        <v>5</v>
      </c>
    </row>
    <row r="25" spans="1:20" ht="15" x14ac:dyDescent="0.25">
      <c r="B25" s="12" t="s">
        <v>35</v>
      </c>
      <c r="C25" s="2">
        <v>40</v>
      </c>
      <c r="D25" s="8" t="s">
        <v>5</v>
      </c>
    </row>
    <row r="26" spans="1:20" ht="15" x14ac:dyDescent="0.25">
      <c r="B26" s="12" t="s">
        <v>36</v>
      </c>
      <c r="C26" s="2">
        <v>40</v>
      </c>
      <c r="D26" s="8" t="s">
        <v>38</v>
      </c>
    </row>
    <row r="27" spans="1:20" ht="15" x14ac:dyDescent="0.25">
      <c r="B27" s="12" t="s">
        <v>37</v>
      </c>
      <c r="C27" s="2">
        <v>30</v>
      </c>
      <c r="D27" s="8" t="s">
        <v>38</v>
      </c>
    </row>
    <row r="29" spans="1:20" x14ac:dyDescent="0.2">
      <c r="B29" s="14" t="s">
        <v>9</v>
      </c>
      <c r="C29" s="15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gamma_gas:0,800;gamma_oil:0,870;gamma_wat:1,000;rsb_m3m3:80,000;rp_m3m3:80,000;pb_atma:120,000;tres_C:100,000;bob_m3m3:1,200;muob_cP:1,000;PVTcorr:0;ksep_fr:0,000;pksep_atma:-1,000;tksep_C:-1,000;fluid:0;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outlineLevel="1" x14ac:dyDescent="0.2"/>
    <row r="31" spans="1:20" outlineLevel="1" x14ac:dyDescent="0.2"/>
    <row r="32" spans="1:20" outlineLevel="1" x14ac:dyDescent="0.2">
      <c r="E32" t="s">
        <v>42</v>
      </c>
    </row>
    <row r="33" spans="1:18" outlineLevel="1" x14ac:dyDescent="0.2">
      <c r="E33" t="s">
        <v>44</v>
      </c>
      <c r="G33" t="s">
        <v>45</v>
      </c>
    </row>
    <row r="34" spans="1:18" ht="17.25" customHeight="1" outlineLevel="1" x14ac:dyDescent="0.2">
      <c r="C34" s="13" t="s">
        <v>29</v>
      </c>
      <c r="D34" s="13" t="s">
        <v>41</v>
      </c>
      <c r="E34" s="13" t="s">
        <v>35</v>
      </c>
      <c r="F34" s="13" t="s">
        <v>37</v>
      </c>
      <c r="G34" s="13" t="s">
        <v>39</v>
      </c>
      <c r="H34" s="13" t="s">
        <v>40</v>
      </c>
      <c r="J34" s="13" t="s">
        <v>35</v>
      </c>
      <c r="K34" s="13" t="s">
        <v>37</v>
      </c>
      <c r="L34" s="13" t="s">
        <v>39</v>
      </c>
      <c r="M34" s="13" t="s">
        <v>40</v>
      </c>
      <c r="O34" s="13" t="s">
        <v>35</v>
      </c>
      <c r="P34" s="13" t="s">
        <v>37</v>
      </c>
      <c r="Q34" s="13" t="s">
        <v>39</v>
      </c>
      <c r="R34" s="13" t="s">
        <v>40</v>
      </c>
    </row>
    <row r="35" spans="1:18" outlineLevel="1" x14ac:dyDescent="0.2">
      <c r="A35" s="16">
        <v>1</v>
      </c>
      <c r="C35" s="18">
        <v>0</v>
      </c>
      <c r="D35" s="18">
        <f>t0_</f>
        <v>40</v>
      </c>
      <c r="E35" s="17">
        <f>p0_</f>
        <v>30</v>
      </c>
      <c r="F35" s="17">
        <f>t0_</f>
        <v>40</v>
      </c>
      <c r="G35" s="4"/>
      <c r="H35" s="4"/>
      <c r="J35" s="17">
        <f>p0_</f>
        <v>30</v>
      </c>
      <c r="K35" s="17">
        <f>t0_</f>
        <v>40</v>
      </c>
      <c r="L35" s="4"/>
      <c r="M35" s="4"/>
      <c r="O35" s="17">
        <f>p0_</f>
        <v>30</v>
      </c>
      <c r="P35" s="17">
        <f>t0_</f>
        <v>40</v>
      </c>
      <c r="Q35" s="4"/>
      <c r="R35" s="4"/>
    </row>
    <row r="36" spans="1:18" outlineLevel="1" x14ac:dyDescent="0.2">
      <c r="A36" s="16">
        <v>2</v>
      </c>
      <c r="C36" s="19">
        <f t="shared" ref="C36:C60" si="0">C35+L_/(n_-1)</f>
        <v>8</v>
      </c>
      <c r="D36" s="19">
        <f>D35+(t1_-t0_)/(n_-1)</f>
        <v>39.6</v>
      </c>
      <c r="E36" s="4">
        <f t="array" ref="E36:F36">[1]!MF_p_pipe_atma(Q_,fw_,C36-l0_,$E$35,0,PVRstr1_,theta_,id_,,t0_)</f>
        <v>30.407097263213387</v>
      </c>
      <c r="F36" s="4">
        <v>40</v>
      </c>
      <c r="G36" s="4"/>
      <c r="H36" s="4"/>
      <c r="J36" s="4">
        <f t="array" ref="J36:K36">[1]!MF_p_pipe_atma(Q_,fw_,H36-l0_,$E$35,0,PVRstr1_,theta_,id_,,t0_)</f>
        <v>30</v>
      </c>
      <c r="K36" s="4">
        <v>40</v>
      </c>
      <c r="L36" s="4"/>
      <c r="M36" s="4"/>
      <c r="O36" s="4">
        <f t="array" ref="O36:P36">[1]!MF_p_pipe_atma(Q_,fw_,M36-l0_,$E$35,0,PVRstr1_,theta_,id_,,t0_)</f>
        <v>30</v>
      </c>
      <c r="P36" s="4">
        <v>40</v>
      </c>
      <c r="Q36" s="4"/>
      <c r="R36" s="4"/>
    </row>
    <row r="37" spans="1:18" outlineLevel="1" x14ac:dyDescent="0.2">
      <c r="A37" s="16">
        <v>3</v>
      </c>
      <c r="C37" s="19">
        <f t="shared" si="0"/>
        <v>16</v>
      </c>
      <c r="D37" s="19">
        <f>D36+(t1_-t0_)/(n_-1)</f>
        <v>39.200000000000003</v>
      </c>
      <c r="E37" s="4">
        <f t="array" ref="E37:F37">[1]!MF_p_pipe_atma(Q_,fw_,C37-l0_,$E$35,0,PVRstr1_,theta_,id_,,t0_)</f>
        <v>30.816624417097245</v>
      </c>
      <c r="F37" s="4">
        <v>40</v>
      </c>
      <c r="G37" s="4"/>
      <c r="H37" s="4"/>
      <c r="J37" s="4">
        <f t="array" ref="J37:K37">[1]!MF_p_pipe_atma(Q_,fw_,H37-l0_,$E$35,0,PVRstr1_,theta_,id_,,t0_)</f>
        <v>30</v>
      </c>
      <c r="K37" s="4">
        <v>40</v>
      </c>
      <c r="L37" s="4"/>
      <c r="M37" s="4"/>
      <c r="O37" s="4">
        <f t="array" ref="O37:P37">[1]!MF_p_pipe_atma(Q_,fw_,M37-l0_,$E$35,0,PVRstr1_,theta_,id_,,t0_)</f>
        <v>30</v>
      </c>
      <c r="P37" s="4">
        <v>40</v>
      </c>
      <c r="Q37" s="4"/>
      <c r="R37" s="4"/>
    </row>
    <row r="38" spans="1:18" outlineLevel="1" x14ac:dyDescent="0.2">
      <c r="A38" s="16">
        <v>4</v>
      </c>
      <c r="C38" s="19">
        <f t="shared" si="0"/>
        <v>24</v>
      </c>
      <c r="D38" s="19">
        <f>D37+(t1_-t0_)/(n_-1)</f>
        <v>38.800000000000004</v>
      </c>
      <c r="E38" s="4">
        <f t="array" ref="E38:F38">[1]!MF_p_pipe_atma(Q_,fw_,C38-l0_,$E$35,0,PVRstr1_,theta_,id_,,t0_)</f>
        <v>31.228567861701428</v>
      </c>
      <c r="F38" s="4">
        <v>40</v>
      </c>
      <c r="G38" s="4"/>
      <c r="H38" s="4"/>
      <c r="J38" s="4">
        <f t="array" ref="J38:K38">[1]!MF_p_pipe_atma(Q_,fw_,H38-l0_,$E$35,0,PVRstr1_,theta_,id_,,t0_)</f>
        <v>30</v>
      </c>
      <c r="K38" s="4">
        <v>40</v>
      </c>
      <c r="L38" s="4"/>
      <c r="M38" s="4"/>
      <c r="O38" s="4">
        <f t="array" ref="O38:P38">[1]!MF_p_pipe_atma(Q_,fw_,M38-l0_,$E$35,0,PVRstr1_,theta_,id_,,t0_)</f>
        <v>30</v>
      </c>
      <c r="P38" s="4">
        <v>40</v>
      </c>
      <c r="Q38" s="4"/>
      <c r="R38" s="4"/>
    </row>
    <row r="39" spans="1:18" outlineLevel="1" x14ac:dyDescent="0.2">
      <c r="A39" s="16">
        <v>5</v>
      </c>
      <c r="C39" s="19">
        <f t="shared" si="0"/>
        <v>32</v>
      </c>
      <c r="D39" s="19">
        <f>D38+(t1_-t0_)/(n_-1)</f>
        <v>38.400000000000006</v>
      </c>
      <c r="E39" s="4">
        <f t="array" ref="E39:F39">[1]!MF_p_pipe_atma(Q_,fw_,C39-l0_,$E$35,0,PVRstr1_,theta_,id_,,t0_)</f>
        <v>31.642913861329344</v>
      </c>
      <c r="F39" s="4">
        <v>40</v>
      </c>
      <c r="G39" s="4"/>
      <c r="H39" s="4"/>
      <c r="J39" s="4">
        <f t="array" ref="J39:K39">[1]!MF_p_pipe_atma(Q_,fw_,H39-l0_,$E$35,0,PVRstr1_,theta_,id_,,t0_)</f>
        <v>30</v>
      </c>
      <c r="K39" s="4">
        <v>40</v>
      </c>
      <c r="L39" s="4"/>
      <c r="M39" s="4"/>
      <c r="O39" s="4">
        <f t="array" ref="O39:P39">[1]!MF_p_pipe_atma(Q_,fw_,M39-l0_,$E$35,0,PVRstr1_,theta_,id_,,t0_)</f>
        <v>30</v>
      </c>
      <c r="P39" s="4">
        <v>40</v>
      </c>
      <c r="Q39" s="4"/>
      <c r="R39" s="4"/>
    </row>
    <row r="40" spans="1:18" outlineLevel="1" x14ac:dyDescent="0.2">
      <c r="A40" s="16">
        <v>6</v>
      </c>
      <c r="C40" s="19">
        <f t="shared" si="0"/>
        <v>40</v>
      </c>
      <c r="D40" s="19">
        <f>D39+(t1_-t0_)/(n_-1)</f>
        <v>38.000000000000007</v>
      </c>
      <c r="E40" s="4">
        <f t="array" ref="E40:F40">[1]!MF_p_pipe_atma(Q_,fw_,C40-l0_,$E$35,0,PVRstr1_,theta_,id_,,t0_)</f>
        <v>32.059648548768756</v>
      </c>
      <c r="F40" s="4">
        <v>40</v>
      </c>
      <c r="G40" s="4"/>
      <c r="H40" s="4"/>
      <c r="J40" s="4">
        <f t="array" ref="J40:K40">[1]!MF_p_pipe_atma(Q_,fw_,H40-l0_,$E$35,0,PVRstr1_,theta_,id_,,t0_)</f>
        <v>30</v>
      </c>
      <c r="K40" s="4">
        <v>40</v>
      </c>
      <c r="L40" s="4"/>
      <c r="M40" s="4"/>
      <c r="O40" s="4">
        <f t="array" ref="O40:P40">[1]!MF_p_pipe_atma(Q_,fw_,M40-l0_,$E$35,0,PVRstr1_,theta_,id_,,t0_)</f>
        <v>30</v>
      </c>
      <c r="P40" s="4">
        <v>40</v>
      </c>
      <c r="Q40" s="4"/>
      <c r="R40" s="4"/>
    </row>
    <row r="41" spans="1:18" outlineLevel="1" x14ac:dyDescent="0.2">
      <c r="A41" s="16">
        <v>7</v>
      </c>
      <c r="C41" s="19">
        <f t="shared" si="0"/>
        <v>48</v>
      </c>
      <c r="D41" s="19">
        <f>D40+(t1_-t0_)/(n_-1)</f>
        <v>37.600000000000009</v>
      </c>
      <c r="E41" s="4">
        <f t="array" ref="E41:F41">[1]!MF_p_pipe_atma(Q_,fw_,C41-l0_,$E$35,0,PVRstr1_,theta_,id_,,t0_)</f>
        <v>32.478757929511218</v>
      </c>
      <c r="F41" s="4">
        <v>40</v>
      </c>
      <c r="G41" s="4"/>
      <c r="H41" s="4"/>
      <c r="J41" s="4">
        <f t="array" ref="J41:K41">[1]!MF_p_pipe_atma(Q_,fw_,H41-l0_,$E$35,0,PVRstr1_,theta_,id_,,t0_)</f>
        <v>30</v>
      </c>
      <c r="K41" s="4">
        <v>40</v>
      </c>
      <c r="L41" s="4"/>
      <c r="M41" s="4"/>
      <c r="O41" s="4">
        <f t="array" ref="O41:P41">[1]!MF_p_pipe_atma(Q_,fw_,M41-l0_,$E$35,0,PVRstr1_,theta_,id_,,t0_)</f>
        <v>30</v>
      </c>
      <c r="P41" s="4">
        <v>40</v>
      </c>
      <c r="Q41" s="4"/>
      <c r="R41" s="4"/>
    </row>
    <row r="42" spans="1:18" outlineLevel="1" x14ac:dyDescent="0.2">
      <c r="A42" s="16">
        <v>8</v>
      </c>
      <c r="C42" s="19">
        <f t="shared" si="0"/>
        <v>56</v>
      </c>
      <c r="D42" s="19">
        <f>D41+(t1_-t0_)/(n_-1)</f>
        <v>37.20000000000001</v>
      </c>
      <c r="E42" s="4">
        <f t="array" ref="E42:F42">[1]!MF_p_pipe_atma(Q_,fw_,C42-l0_,$E$35,0,PVRstr1_,theta_,id_,,t0_)</f>
        <v>32.900227885967382</v>
      </c>
      <c r="F42" s="4">
        <v>40</v>
      </c>
      <c r="G42" s="4"/>
      <c r="H42" s="4"/>
      <c r="J42" s="4">
        <f t="array" ref="J42:K42">[1]!MF_p_pipe_atma(Q_,fw_,H42-l0_,$E$35,0,PVRstr1_,theta_,id_,,t0_)</f>
        <v>30</v>
      </c>
      <c r="K42" s="4">
        <v>40</v>
      </c>
      <c r="L42" s="4"/>
      <c r="M42" s="4"/>
      <c r="O42" s="4">
        <f t="array" ref="O42:P42">[1]!MF_p_pipe_atma(Q_,fw_,M42-l0_,$E$35,0,PVRstr1_,theta_,id_,,t0_)</f>
        <v>30</v>
      </c>
      <c r="P42" s="4">
        <v>40</v>
      </c>
      <c r="Q42" s="4"/>
      <c r="R42" s="4"/>
    </row>
    <row r="43" spans="1:18" outlineLevel="1" x14ac:dyDescent="0.2">
      <c r="A43" s="16">
        <v>9</v>
      </c>
      <c r="C43" s="19">
        <f t="shared" si="0"/>
        <v>64</v>
      </c>
      <c r="D43" s="19">
        <f>D42+(t1_-t0_)/(n_-1)</f>
        <v>36.800000000000011</v>
      </c>
      <c r="E43" s="4">
        <f t="array" ref="E43:F43">[1]!MF_p_pipe_atma(Q_,fw_,C43-l0_,$E$35,0,PVRstr1_,theta_,id_,,t0_)</f>
        <v>33.324044181665307</v>
      </c>
      <c r="F43" s="4">
        <v>40</v>
      </c>
      <c r="G43" s="4"/>
      <c r="H43" s="4"/>
      <c r="J43" s="4">
        <f t="array" ref="J43:K43">[1]!MF_p_pipe_atma(Q_,fw_,H43-l0_,$E$35,0,PVRstr1_,theta_,id_,,t0_)</f>
        <v>30</v>
      </c>
      <c r="K43" s="4">
        <v>40</v>
      </c>
      <c r="L43" s="4"/>
      <c r="M43" s="4"/>
      <c r="O43" s="4">
        <f t="array" ref="O43:P43">[1]!MF_p_pipe_atma(Q_,fw_,M43-l0_,$E$35,0,PVRstr1_,theta_,id_,,t0_)</f>
        <v>30</v>
      </c>
      <c r="P43" s="4">
        <v>40</v>
      </c>
      <c r="Q43" s="4"/>
      <c r="R43" s="4"/>
    </row>
    <row r="44" spans="1:18" outlineLevel="1" x14ac:dyDescent="0.2">
      <c r="A44" s="16">
        <v>10</v>
      </c>
      <c r="C44" s="19">
        <f t="shared" si="0"/>
        <v>72</v>
      </c>
      <c r="D44" s="19">
        <f>D43+(t1_-t0_)/(n_-1)</f>
        <v>36.400000000000013</v>
      </c>
      <c r="E44" s="4">
        <f t="array" ref="E44:F44">[1]!MF_p_pipe_atma(Q_,fw_,C44-l0_,$E$35,0,PVRstr1_,theta_,id_,,t0_)</f>
        <v>33.750192465440151</v>
      </c>
      <c r="F44" s="4">
        <v>40</v>
      </c>
      <c r="G44" s="4"/>
      <c r="H44" s="4"/>
      <c r="J44" s="4">
        <f t="array" ref="J44:K44">[1]!MF_p_pipe_atma(Q_,fw_,H44-l0_,$E$35,0,PVRstr1_,theta_,id_,,t0_)</f>
        <v>30</v>
      </c>
      <c r="K44" s="4">
        <v>40</v>
      </c>
      <c r="L44" s="4"/>
      <c r="M44" s="4"/>
      <c r="O44" s="4">
        <f t="array" ref="O44:P44">[1]!MF_p_pipe_atma(Q_,fw_,M44-l0_,$E$35,0,PVRstr1_,theta_,id_,,t0_)</f>
        <v>30</v>
      </c>
      <c r="P44" s="4">
        <v>40</v>
      </c>
      <c r="Q44" s="4"/>
      <c r="R44" s="4"/>
    </row>
    <row r="45" spans="1:18" outlineLevel="1" x14ac:dyDescent="0.2">
      <c r="A45" s="16">
        <v>11</v>
      </c>
      <c r="C45" s="19">
        <f t="shared" si="0"/>
        <v>80</v>
      </c>
      <c r="D45" s="19">
        <f>D44+(t1_-t0_)/(n_-1)</f>
        <v>36.000000000000014</v>
      </c>
      <c r="E45" s="4">
        <f t="array" ref="E45:F45">[1]!MF_p_pipe_atma(Q_,fw_,C45-l0_,$E$35,0,PVRstr1_,theta_,id_,,t0_)</f>
        <v>34.178658275610466</v>
      </c>
      <c r="F45" s="4">
        <v>40</v>
      </c>
      <c r="G45" s="4"/>
      <c r="H45" s="4"/>
      <c r="J45" s="4">
        <f t="array" ref="J45:K45">[1]!MF_p_pipe_atma(Q_,fw_,H45-l0_,$E$35,0,PVRstr1_,theta_,id_,,t0_)</f>
        <v>30</v>
      </c>
      <c r="K45" s="4">
        <v>40</v>
      </c>
      <c r="L45" s="4"/>
      <c r="M45" s="4"/>
      <c r="O45" s="4">
        <f t="array" ref="O45:P45">[1]!MF_p_pipe_atma(Q_,fw_,M45-l0_,$E$35,0,PVRstr1_,theta_,id_,,t0_)</f>
        <v>30</v>
      </c>
      <c r="P45" s="4">
        <v>40</v>
      </c>
      <c r="Q45" s="4"/>
      <c r="R45" s="4"/>
    </row>
    <row r="46" spans="1:18" outlineLevel="1" x14ac:dyDescent="0.2">
      <c r="A46" s="16">
        <v>12</v>
      </c>
      <c r="C46" s="19">
        <f t="shared" si="0"/>
        <v>88</v>
      </c>
      <c r="D46" s="19">
        <f>D45+(t1_-t0_)/(n_-1)</f>
        <v>35.600000000000016</v>
      </c>
      <c r="E46" s="4">
        <f t="array" ref="E46:F46">[1]!MF_p_pipe_atma(Q_,fw_,C46-l0_,$E$35,0,PVRstr1_,theta_,id_,,t0_)</f>
        <v>34.609427044140247</v>
      </c>
      <c r="F46" s="4">
        <v>40</v>
      </c>
      <c r="G46" s="4"/>
      <c r="H46" s="4"/>
      <c r="J46" s="4">
        <f t="array" ref="J46:K46">[1]!MF_p_pipe_atma(Q_,fw_,H46-l0_,$E$35,0,PVRstr1_,theta_,id_,,t0_)</f>
        <v>30</v>
      </c>
      <c r="K46" s="4">
        <v>40</v>
      </c>
      <c r="L46" s="4"/>
      <c r="M46" s="4"/>
      <c r="O46" s="4">
        <f t="array" ref="O46:P46">[1]!MF_p_pipe_atma(Q_,fw_,M46-l0_,$E$35,0,PVRstr1_,theta_,id_,,t0_)</f>
        <v>30</v>
      </c>
      <c r="P46" s="4">
        <v>40</v>
      </c>
      <c r="Q46" s="4"/>
      <c r="R46" s="4"/>
    </row>
    <row r="47" spans="1:18" outlineLevel="1" x14ac:dyDescent="0.2">
      <c r="A47" s="16">
        <v>13</v>
      </c>
      <c r="C47" s="19">
        <f t="shared" si="0"/>
        <v>96</v>
      </c>
      <c r="D47" s="19">
        <f>D46+(t1_-t0_)/(n_-1)</f>
        <v>35.200000000000017</v>
      </c>
      <c r="E47" s="4">
        <f t="array" ref="E47:F47">[1]!MF_p_pipe_atma(Q_,fw_,C47-l0_,$E$35,0,PVRstr1_,theta_,id_,,t0_)</f>
        <v>35.042484100785373</v>
      </c>
      <c r="F47" s="4">
        <v>40</v>
      </c>
      <c r="G47" s="4"/>
      <c r="H47" s="4"/>
      <c r="J47" s="4">
        <f t="array" ref="J47:K47">[1]!MF_p_pipe_atma(Q_,fw_,H47-l0_,$E$35,0,PVRstr1_,theta_,id_,,t0_)</f>
        <v>30</v>
      </c>
      <c r="K47" s="4">
        <v>40</v>
      </c>
      <c r="L47" s="4"/>
      <c r="M47" s="4"/>
      <c r="O47" s="4">
        <f t="array" ref="O47:P47">[1]!MF_p_pipe_atma(Q_,fw_,M47-l0_,$E$35,0,PVRstr1_,theta_,id_,,t0_)</f>
        <v>30</v>
      </c>
      <c r="P47" s="4">
        <v>40</v>
      </c>
      <c r="Q47" s="4"/>
      <c r="R47" s="4"/>
    </row>
    <row r="48" spans="1:18" outlineLevel="1" x14ac:dyDescent="0.2">
      <c r="A48" s="16">
        <v>14</v>
      </c>
      <c r="C48" s="19">
        <f t="shared" si="0"/>
        <v>104</v>
      </c>
      <c r="D48" s="19">
        <f>D47+(t1_-t0_)/(n_-1)</f>
        <v>34.800000000000018</v>
      </c>
      <c r="E48" s="4">
        <f t="array" ref="E48:F48">[1]!MF_p_pipe_atma(Q_,fw_,C48-l0_,$E$35,0,PVRstr1_,theta_,id_,,t0_)</f>
        <v>35.477814677207952</v>
      </c>
      <c r="F48" s="4">
        <v>40</v>
      </c>
      <c r="G48" s="4"/>
      <c r="H48" s="4"/>
      <c r="J48" s="4">
        <f t="array" ref="J48:K48">[1]!MF_p_pipe_atma(Q_,fw_,H48-l0_,$E$35,0,PVRstr1_,theta_,id_,,t0_)</f>
        <v>30</v>
      </c>
      <c r="K48" s="4">
        <v>40</v>
      </c>
      <c r="L48" s="4"/>
      <c r="M48" s="4"/>
      <c r="O48" s="4">
        <f t="array" ref="O48:P48">[1]!MF_p_pipe_atma(Q_,fw_,M48-l0_,$E$35,0,PVRstr1_,theta_,id_,,t0_)</f>
        <v>30</v>
      </c>
      <c r="P48" s="4">
        <v>40</v>
      </c>
      <c r="Q48" s="4"/>
      <c r="R48" s="4"/>
    </row>
    <row r="49" spans="1:18" outlineLevel="1" x14ac:dyDescent="0.2">
      <c r="A49" s="16">
        <v>15</v>
      </c>
      <c r="C49" s="19">
        <f t="shared" si="0"/>
        <v>112</v>
      </c>
      <c r="D49" s="19">
        <f>D48+(t1_-t0_)/(n_-1)</f>
        <v>34.40000000000002</v>
      </c>
      <c r="E49" s="4">
        <f t="array" ref="E49:F49">[1]!MF_p_pipe_atma(Q_,fw_,C49-l0_,$E$35,0,PVRstr1_,theta_,id_,,t0_)</f>
        <v>35.91540391110707</v>
      </c>
      <c r="F49" s="4">
        <v>40</v>
      </c>
      <c r="G49" s="4"/>
      <c r="H49" s="4"/>
      <c r="J49" s="4">
        <f t="array" ref="J49:K49">[1]!MF_p_pipe_atma(Q_,fw_,H49-l0_,$E$35,0,PVRstr1_,theta_,id_,,t0_)</f>
        <v>30</v>
      </c>
      <c r="K49" s="4">
        <v>40</v>
      </c>
      <c r="L49" s="4"/>
      <c r="M49" s="4"/>
      <c r="O49" s="4">
        <f t="array" ref="O49:P49">[1]!MF_p_pipe_atma(Q_,fw_,M49-l0_,$E$35,0,PVRstr1_,theta_,id_,,t0_)</f>
        <v>30</v>
      </c>
      <c r="P49" s="4">
        <v>40</v>
      </c>
      <c r="Q49" s="4"/>
      <c r="R49" s="4"/>
    </row>
    <row r="50" spans="1:18" outlineLevel="1" x14ac:dyDescent="0.2">
      <c r="A50" s="16">
        <v>16</v>
      </c>
      <c r="C50" s="19">
        <f t="shared" si="0"/>
        <v>120</v>
      </c>
      <c r="D50" s="19">
        <f>D49+(t1_-t0_)/(n_-1)</f>
        <v>34.000000000000021</v>
      </c>
      <c r="E50" s="4">
        <f t="array" ref="E50:F50">[1]!MF_p_pipe_atma(Q_,fw_,C50-l0_,$E$35,0,PVRstr1_,theta_,id_,,t0_)</f>
        <v>36.355236850329703</v>
      </c>
      <c r="F50" s="4">
        <v>40</v>
      </c>
      <c r="G50" s="4"/>
      <c r="H50" s="4"/>
      <c r="J50" s="4">
        <f t="array" ref="J50:K50">[1]!MF_p_pipe_atma(Q_,fw_,H50-l0_,$E$35,0,PVRstr1_,theta_,id_,,t0_)</f>
        <v>30</v>
      </c>
      <c r="K50" s="4">
        <v>40</v>
      </c>
      <c r="L50" s="4"/>
      <c r="M50" s="4"/>
      <c r="O50" s="4">
        <f t="array" ref="O50:P50">[1]!MF_p_pipe_atma(Q_,fw_,M50-l0_,$E$35,0,PVRstr1_,theta_,id_,,t0_)</f>
        <v>30</v>
      </c>
      <c r="P50" s="4">
        <v>40</v>
      </c>
      <c r="Q50" s="4"/>
      <c r="R50" s="4"/>
    </row>
    <row r="51" spans="1:18" outlineLevel="1" x14ac:dyDescent="0.2">
      <c r="A51" s="16">
        <v>17</v>
      </c>
      <c r="C51" s="19">
        <f t="shared" si="0"/>
        <v>128</v>
      </c>
      <c r="D51" s="19">
        <f>D50+(t1_-t0_)/(n_-1)</f>
        <v>33.600000000000023</v>
      </c>
      <c r="E51" s="4">
        <f t="array" ref="E51:F51">[1]!MF_p_pipe_atma(Q_,fw_,C51-l0_,$E$35,0,PVRstr1_,theta_,id_,,t0_)</f>
        <v>36.797332947747407</v>
      </c>
      <c r="F51" s="4">
        <v>40</v>
      </c>
      <c r="G51" s="4"/>
      <c r="H51" s="4"/>
      <c r="J51" s="4">
        <f t="array" ref="J51:K51">[1]!MF_p_pipe_atma(Q_,fw_,H51-l0_,$E$35,0,PVRstr1_,theta_,id_,,t0_)</f>
        <v>30</v>
      </c>
      <c r="K51" s="4">
        <v>40</v>
      </c>
      <c r="L51" s="4"/>
      <c r="M51" s="4"/>
      <c r="O51" s="4">
        <f t="array" ref="O51:P51">[1]!MF_p_pipe_atma(Q_,fw_,M51-l0_,$E$35,0,PVRstr1_,theta_,id_,,t0_)</f>
        <v>30</v>
      </c>
      <c r="P51" s="4">
        <v>40</v>
      </c>
      <c r="Q51" s="4"/>
      <c r="R51" s="4"/>
    </row>
    <row r="52" spans="1:18" outlineLevel="1" x14ac:dyDescent="0.2">
      <c r="A52" s="16">
        <v>18</v>
      </c>
      <c r="C52" s="19">
        <f t="shared" si="0"/>
        <v>136</v>
      </c>
      <c r="D52" s="19">
        <f>D51+(t1_-t0_)/(n_-1)</f>
        <v>33.200000000000024</v>
      </c>
      <c r="E52" s="4">
        <f t="array" ref="E52:F52">[1]!MF_p_pipe_atma(Q_,fw_,C52-l0_,$E$35,0,PVRstr1_,theta_,id_,,t0_)</f>
        <v>37.242669083585966</v>
      </c>
      <c r="F52" s="4">
        <v>40</v>
      </c>
      <c r="G52" s="4"/>
      <c r="H52" s="4"/>
      <c r="J52" s="4">
        <f t="array" ref="J52:K52">[1]!MF_p_pipe_atma(Q_,fw_,H52-l0_,$E$35,0,PVRstr1_,theta_,id_,,t0_)</f>
        <v>30</v>
      </c>
      <c r="K52" s="4">
        <v>40</v>
      </c>
      <c r="L52" s="4"/>
      <c r="M52" s="4"/>
      <c r="O52" s="4">
        <f t="array" ref="O52:P52">[1]!MF_p_pipe_atma(Q_,fw_,M52-l0_,$E$35,0,PVRstr1_,theta_,id_,,t0_)</f>
        <v>30</v>
      </c>
      <c r="P52" s="4">
        <v>40</v>
      </c>
      <c r="Q52" s="4"/>
      <c r="R52" s="4"/>
    </row>
    <row r="53" spans="1:18" outlineLevel="1" x14ac:dyDescent="0.2">
      <c r="A53" s="16">
        <v>19</v>
      </c>
      <c r="C53" s="19">
        <f t="shared" si="0"/>
        <v>144</v>
      </c>
      <c r="D53" s="19">
        <f>D52+(t1_-t0_)/(n_-1)</f>
        <v>32.800000000000026</v>
      </c>
      <c r="E53" s="4">
        <f t="array" ref="E53:F53">[1]!MF_p_pipe_atma(Q_,fw_,C53-l0_,$E$35,0,PVRstr1_,theta_,id_,,t0_)</f>
        <v>37.690958791121503</v>
      </c>
      <c r="F53" s="4">
        <v>40</v>
      </c>
      <c r="G53" s="4"/>
      <c r="H53" s="4"/>
      <c r="J53" s="4">
        <f t="array" ref="J53:K53">[1]!MF_p_pipe_atma(Q_,fw_,H53-l0_,$E$35,0,PVRstr1_,theta_,id_,,t0_)</f>
        <v>30</v>
      </c>
      <c r="K53" s="4">
        <v>40</v>
      </c>
      <c r="L53" s="4"/>
      <c r="M53" s="4"/>
      <c r="O53" s="4">
        <f t="array" ref="O53:P53">[1]!MF_p_pipe_atma(Q_,fw_,M53-l0_,$E$35,0,PVRstr1_,theta_,id_,,t0_)</f>
        <v>30</v>
      </c>
      <c r="P53" s="4">
        <v>40</v>
      </c>
      <c r="Q53" s="4"/>
      <c r="R53" s="4"/>
    </row>
    <row r="54" spans="1:18" outlineLevel="1" x14ac:dyDescent="0.2">
      <c r="A54" s="16">
        <v>20</v>
      </c>
      <c r="C54" s="19">
        <f t="shared" si="0"/>
        <v>152</v>
      </c>
      <c r="D54" s="19">
        <f>D53+(t1_-t0_)/(n_-1)</f>
        <v>32.400000000000027</v>
      </c>
      <c r="E54" s="4">
        <f t="array" ref="E54:F54">[1]!MF_p_pipe_atma(Q_,fw_,C54-l0_,$E$35,0,PVRstr1_,theta_,id_,,t0_)</f>
        <v>38.142412205225234</v>
      </c>
      <c r="F54" s="4">
        <v>40</v>
      </c>
      <c r="G54" s="4"/>
      <c r="H54" s="4"/>
      <c r="J54" s="4">
        <f t="array" ref="J54:K54">[1]!MF_p_pipe_atma(Q_,fw_,H54-l0_,$E$35,0,PVRstr1_,theta_,id_,,t0_)</f>
        <v>30</v>
      </c>
      <c r="K54" s="4">
        <v>40</v>
      </c>
      <c r="L54" s="4"/>
      <c r="M54" s="4"/>
      <c r="O54" s="4">
        <f t="array" ref="O54:P54">[1]!MF_p_pipe_atma(Q_,fw_,M54-l0_,$E$35,0,PVRstr1_,theta_,id_,,t0_)</f>
        <v>30</v>
      </c>
      <c r="P54" s="4">
        <v>40</v>
      </c>
      <c r="Q54" s="4"/>
      <c r="R54" s="4"/>
    </row>
    <row r="55" spans="1:18" outlineLevel="1" x14ac:dyDescent="0.2">
      <c r="A55" s="16">
        <v>21</v>
      </c>
      <c r="C55" s="19">
        <f t="shared" si="0"/>
        <v>160</v>
      </c>
      <c r="D55" s="19">
        <f>D54+(t1_-t0_)/(n_-1)</f>
        <v>32.000000000000028</v>
      </c>
      <c r="E55" s="4">
        <f t="array" ref="E55:F55">[1]!MF_p_pipe_atma(Q_,fw_,C55-l0_,$E$35,0,PVRstr1_,theta_,id_,,t0_)</f>
        <v>38.596716201327666</v>
      </c>
      <c r="F55" s="4">
        <v>40</v>
      </c>
      <c r="G55" s="4"/>
      <c r="H55" s="4"/>
      <c r="J55" s="4">
        <f t="array" ref="J55:K55">[1]!MF_p_pipe_atma(Q_,fw_,H55-l0_,$E$35,0,PVRstr1_,theta_,id_,,t0_)</f>
        <v>30</v>
      </c>
      <c r="K55" s="4">
        <v>40</v>
      </c>
      <c r="L55" s="4"/>
      <c r="M55" s="4"/>
      <c r="O55" s="4">
        <f t="array" ref="O55:P55">[1]!MF_p_pipe_atma(Q_,fw_,M55-l0_,$E$35,0,PVRstr1_,theta_,id_,,t0_)</f>
        <v>30</v>
      </c>
      <c r="P55" s="4">
        <v>40</v>
      </c>
      <c r="Q55" s="4"/>
      <c r="R55" s="4"/>
    </row>
    <row r="56" spans="1:18" outlineLevel="1" x14ac:dyDescent="0.2">
      <c r="A56" s="16">
        <v>22</v>
      </c>
      <c r="C56" s="19">
        <f t="shared" si="0"/>
        <v>168</v>
      </c>
      <c r="D56" s="19">
        <f>D55+(t1_-t0_)/(n_-1)</f>
        <v>31.60000000000003</v>
      </c>
      <c r="E56" s="4">
        <f t="array" ref="E56:F56">[1]!MF_p_pipe_atma(Q_,fw_,C56-l0_,$E$35,0,PVRstr1_,theta_,id_,,t0_)</f>
        <v>39.05384908463796</v>
      </c>
      <c r="F56" s="4">
        <v>40</v>
      </c>
      <c r="G56" s="4"/>
      <c r="H56" s="4"/>
      <c r="J56" s="4">
        <f t="array" ref="J56:K56">[1]!MF_p_pipe_atma(Q_,fw_,H56-l0_,$E$35,0,PVRstr1_,theta_,id_,,t0_)</f>
        <v>30</v>
      </c>
      <c r="K56" s="4">
        <v>40</v>
      </c>
      <c r="L56" s="4"/>
      <c r="M56" s="4"/>
      <c r="O56" s="4">
        <f t="array" ref="O56:P56">[1]!MF_p_pipe_atma(Q_,fw_,M56-l0_,$E$35,0,PVRstr1_,theta_,id_,,t0_)</f>
        <v>30</v>
      </c>
      <c r="P56" s="4">
        <v>40</v>
      </c>
      <c r="Q56" s="4"/>
      <c r="R56" s="4"/>
    </row>
    <row r="57" spans="1:18" outlineLevel="1" x14ac:dyDescent="0.2">
      <c r="A57" s="16">
        <v>23</v>
      </c>
      <c r="C57" s="19">
        <f t="shared" si="0"/>
        <v>176</v>
      </c>
      <c r="D57" s="19">
        <f>D56+(t1_-t0_)/(n_-1)</f>
        <v>31.200000000000031</v>
      </c>
      <c r="E57" s="4">
        <f t="array" ref="E57:F57">[1]!MF_p_pipe_atma(Q_,fw_,C57-l0_,$E$35,0,PVRstr1_,theta_,id_,,t0_)</f>
        <v>39.513788942324183</v>
      </c>
      <c r="F57" s="4">
        <v>40</v>
      </c>
      <c r="G57" s="4"/>
      <c r="H57" s="4"/>
      <c r="J57" s="4">
        <f t="array" ref="J57:K57">[1]!MF_p_pipe_atma(Q_,fw_,H57-l0_,$E$35,0,PVRstr1_,theta_,id_,,t0_)</f>
        <v>30</v>
      </c>
      <c r="K57" s="4">
        <v>40</v>
      </c>
      <c r="L57" s="4"/>
      <c r="M57" s="4"/>
      <c r="O57" s="4">
        <f t="array" ref="O57:P57">[1]!MF_p_pipe_atma(Q_,fw_,M57-l0_,$E$35,0,PVRstr1_,theta_,id_,,t0_)</f>
        <v>30</v>
      </c>
      <c r="P57" s="4">
        <v>40</v>
      </c>
      <c r="Q57" s="4"/>
      <c r="R57" s="4"/>
    </row>
    <row r="58" spans="1:18" outlineLevel="1" x14ac:dyDescent="0.2">
      <c r="A58" s="16">
        <v>24</v>
      </c>
      <c r="C58" s="19">
        <f t="shared" si="0"/>
        <v>184</v>
      </c>
      <c r="D58" s="19">
        <f>D57+(t1_-t0_)/(n_-1)</f>
        <v>30.800000000000033</v>
      </c>
      <c r="E58" s="4">
        <f t="array" ref="E58:F58">[1]!MF_p_pipe_atma(Q_,fw_,C58-l0_,$E$35,0,PVRstr1_,theta_,id_,,t0_)</f>
        <v>39.977019808464313</v>
      </c>
      <c r="F58" s="4">
        <v>40</v>
      </c>
      <c r="G58" s="4"/>
      <c r="H58" s="4"/>
      <c r="J58" s="4">
        <f t="array" ref="J58:K58">[1]!MF_p_pipe_atma(Q_,fw_,H58-l0_,$E$35,0,PVRstr1_,theta_,id_,,t0_)</f>
        <v>30</v>
      </c>
      <c r="K58" s="4">
        <v>40</v>
      </c>
      <c r="L58" s="4"/>
      <c r="M58" s="4"/>
      <c r="O58" s="4">
        <f t="array" ref="O58:P58">[1]!MF_p_pipe_atma(Q_,fw_,M58-l0_,$E$35,0,PVRstr1_,theta_,id_,,t0_)</f>
        <v>30</v>
      </c>
      <c r="P58" s="4">
        <v>40</v>
      </c>
      <c r="Q58" s="4"/>
      <c r="R58" s="4"/>
    </row>
    <row r="59" spans="1:18" outlineLevel="1" x14ac:dyDescent="0.2">
      <c r="A59" s="16">
        <v>25</v>
      </c>
      <c r="C59" s="19">
        <f t="shared" si="0"/>
        <v>192</v>
      </c>
      <c r="D59" s="19">
        <f>D58+(t1_-t0_)/(n_-1)</f>
        <v>30.400000000000034</v>
      </c>
      <c r="E59" s="4">
        <f t="array" ref="E59:F59">[1]!MF_p_pipe_atma(Q_,fw_,C59-l0_,$E$35,0,PVRstr1_,theta_,id_,,t0_)</f>
        <v>40.443906695583145</v>
      </c>
      <c r="F59" s="4">
        <v>40</v>
      </c>
      <c r="G59" s="4"/>
      <c r="H59" s="4"/>
      <c r="J59" s="4">
        <f t="array" ref="J59:K59">[1]!MF_p_pipe_atma(Q_,fw_,H59-l0_,$E$35,0,PVRstr1_,theta_,id_,,t0_)</f>
        <v>30</v>
      </c>
      <c r="K59" s="4">
        <v>40</v>
      </c>
      <c r="L59" s="4"/>
      <c r="M59" s="4"/>
      <c r="O59" s="4">
        <f t="array" ref="O59:P59">[1]!MF_p_pipe_atma(Q_,fw_,M59-l0_,$E$35,0,PVRstr1_,theta_,id_,,t0_)</f>
        <v>30</v>
      </c>
      <c r="P59" s="4">
        <v>40</v>
      </c>
      <c r="Q59" s="4"/>
      <c r="R59" s="4"/>
    </row>
    <row r="60" spans="1:18" outlineLevel="1" x14ac:dyDescent="0.2">
      <c r="A60" s="16">
        <v>26</v>
      </c>
      <c r="C60" s="19">
        <f t="shared" si="0"/>
        <v>200</v>
      </c>
      <c r="D60" s="19">
        <f>D59+(t1_-t0_)/(n_-1)</f>
        <v>30.000000000000036</v>
      </c>
      <c r="E60" s="4">
        <f t="array" ref="E60:F60">[1]!MF_p_pipe_atma(Q_,fw_,C60-l0_,$E$35,0,PVRstr1_,theta_,id_,,t0_)</f>
        <v>40.913775559065449</v>
      </c>
      <c r="F60" s="4">
        <v>40</v>
      </c>
      <c r="G60" s="17">
        <f>p1_</f>
        <v>40</v>
      </c>
      <c r="H60" s="17">
        <f>t1_</f>
        <v>30</v>
      </c>
      <c r="J60" s="4">
        <f t="array" ref="J60:K60">[1]!MF_p_pipe_atma(Q_,fw_,H60-l0_,$E$35,0,PVRstr1_,theta_,id_,,t0_)</f>
        <v>31.539102878044194</v>
      </c>
      <c r="K60" s="4">
        <v>40</v>
      </c>
      <c r="L60" s="17">
        <f>p1_</f>
        <v>40</v>
      </c>
      <c r="M60" s="17">
        <f>t1_</f>
        <v>30</v>
      </c>
      <c r="O60" s="4">
        <f t="array" ref="O60:P60">[1]!MF_p_pipe_atma(Q_,fw_,M60-l0_,$E$35,0,PVRstr1_,theta_,id_,,t0_)</f>
        <v>31.539102878044194</v>
      </c>
      <c r="P60" s="4">
        <v>40</v>
      </c>
      <c r="Q60" s="17">
        <f>p1_</f>
        <v>40</v>
      </c>
      <c r="R60" s="17">
        <f>t1_</f>
        <v>30</v>
      </c>
    </row>
    <row r="61" spans="1:18" outlineLevel="1" x14ac:dyDescent="0.2"/>
  </sheetData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2019-08-01T11:37:46Z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