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1CF3E45A-620F-46C4-BE4F-DF13D54EA7E0}" xr6:coauthVersionLast="45" xr6:coauthVersionMax="45" xr10:uidLastSave="{00000000-0000-0000-0000-000000000000}"/>
  <bookViews>
    <workbookView xWindow="-110" yWindow="-110" windowWidth="25820" windowHeight="1416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fw_3">self_flow_well!$I$106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08" l="1"/>
  <c r="F83" i="108"/>
  <c r="F87" i="108"/>
  <c r="F91" i="108"/>
  <c r="F95" i="108"/>
  <c r="F96" i="108"/>
  <c r="F90" i="108"/>
  <c r="F98" i="108"/>
  <c r="F80" i="108"/>
  <c r="F84" i="108"/>
  <c r="F88" i="108"/>
  <c r="F92" i="108"/>
  <c r="F86" i="108"/>
  <c r="F81" i="108"/>
  <c r="F85" i="108"/>
  <c r="F89" i="108"/>
  <c r="F93" i="108"/>
  <c r="F97" i="108"/>
  <c r="F82" i="108"/>
  <c r="F94" i="108"/>
  <c r="F78" i="108"/>
  <c r="G126" i="108"/>
  <c r="G122" i="108"/>
  <c r="G118" i="108"/>
  <c r="G114" i="108"/>
  <c r="G110" i="108"/>
  <c r="G21" i="108"/>
  <c r="G1" i="108"/>
  <c r="G121" i="108"/>
  <c r="G113" i="108"/>
  <c r="G109" i="108"/>
  <c r="E60" i="108"/>
  <c r="E52" i="108"/>
  <c r="J63" i="108"/>
  <c r="J51" i="108"/>
  <c r="G127" i="108"/>
  <c r="G123" i="108"/>
  <c r="G119" i="108"/>
  <c r="G115" i="108"/>
  <c r="G111" i="108"/>
  <c r="E66" i="108"/>
  <c r="E62" i="108"/>
  <c r="E58" i="108"/>
  <c r="E54" i="108"/>
  <c r="E50" i="108"/>
  <c r="J65" i="108"/>
  <c r="J61" i="108"/>
  <c r="J57" i="108"/>
  <c r="J53" i="108"/>
  <c r="J49" i="108"/>
  <c r="E64" i="108"/>
  <c r="J67" i="108"/>
  <c r="J55" i="108"/>
  <c r="G23" i="108"/>
  <c r="G128" i="108"/>
  <c r="I126" i="108"/>
  <c r="G124" i="108"/>
  <c r="I122" i="108"/>
  <c r="H121" i="108"/>
  <c r="G120" i="108"/>
  <c r="I118" i="108"/>
  <c r="G116" i="108"/>
  <c r="I114" i="108"/>
  <c r="H113" i="108"/>
  <c r="G112" i="108"/>
  <c r="I110" i="108"/>
  <c r="H109" i="108"/>
  <c r="G108" i="108"/>
  <c r="H97" i="108"/>
  <c r="G96" i="108"/>
  <c r="H93" i="108"/>
  <c r="G92" i="108"/>
  <c r="H89" i="108"/>
  <c r="G88" i="108"/>
  <c r="H85" i="108"/>
  <c r="G84" i="108"/>
  <c r="H81" i="108"/>
  <c r="G80" i="108"/>
  <c r="E69" i="108"/>
  <c r="E65" i="108"/>
  <c r="E61" i="108"/>
  <c r="E57" i="108"/>
  <c r="E53" i="108"/>
  <c r="J68" i="108"/>
  <c r="J64" i="108"/>
  <c r="J60" i="108"/>
  <c r="J56" i="108"/>
  <c r="J52" i="108"/>
  <c r="C35" i="108"/>
  <c r="G125" i="108"/>
  <c r="H122" i="108"/>
  <c r="I119" i="108"/>
  <c r="G117" i="108"/>
  <c r="I111" i="108"/>
  <c r="G97" i="108"/>
  <c r="G93" i="108"/>
  <c r="G85" i="108"/>
  <c r="E68" i="108"/>
  <c r="E56" i="108"/>
  <c r="J59" i="108"/>
  <c r="J50" i="108"/>
  <c r="J54" i="108"/>
  <c r="J58" i="108"/>
  <c r="J62" i="108"/>
  <c r="J66" i="108"/>
  <c r="E51" i="108"/>
  <c r="E55" i="108"/>
  <c r="E59" i="108"/>
  <c r="E63" i="108"/>
  <c r="E67" i="108"/>
  <c r="G78" i="108"/>
  <c r="H79" i="108"/>
  <c r="G82" i="108"/>
  <c r="H83" i="108"/>
  <c r="G86" i="108"/>
  <c r="H87" i="108"/>
  <c r="G90" i="108"/>
  <c r="H91" i="108"/>
  <c r="G94" i="108"/>
  <c r="H95" i="108"/>
  <c r="G98" i="108"/>
  <c r="I127" i="108"/>
  <c r="H127" i="108"/>
  <c r="I115" i="108"/>
  <c r="H115" i="108"/>
  <c r="G81" i="108"/>
  <c r="G89" i="108"/>
  <c r="H94" i="108"/>
  <c r="H98" i="108"/>
  <c r="H110" i="108"/>
  <c r="H114" i="108"/>
  <c r="H118" i="108"/>
  <c r="I123" i="108"/>
  <c r="H126" i="108"/>
  <c r="G79" i="108"/>
  <c r="H80" i="108"/>
  <c r="G83" i="108"/>
  <c r="H84" i="108"/>
  <c r="G87" i="108"/>
  <c r="H88" i="108"/>
  <c r="G91" i="108"/>
  <c r="H92" i="108"/>
  <c r="G95" i="108"/>
  <c r="H96" i="108"/>
  <c r="I109" i="108"/>
  <c r="H111" i="108"/>
  <c r="I113" i="108"/>
  <c r="H119" i="108"/>
  <c r="I121" i="108"/>
  <c r="H123" i="108"/>
  <c r="H78" i="108"/>
  <c r="H82" i="108"/>
  <c r="H86" i="108"/>
  <c r="H90" i="108"/>
  <c r="H128" i="108"/>
  <c r="I128" i="108"/>
  <c r="H124" i="108"/>
  <c r="I124" i="108"/>
  <c r="H120" i="108"/>
  <c r="I120" i="108"/>
  <c r="H116" i="108"/>
  <c r="I116" i="108"/>
  <c r="H112" i="108"/>
  <c r="I112" i="108"/>
  <c r="H108" i="108"/>
  <c r="I108" i="108"/>
  <c r="H125" i="108"/>
  <c r="I125" i="108"/>
  <c r="H117" i="108"/>
  <c r="I117" i="108"/>
  <c r="I106" i="108" l="1"/>
  <c r="C30" i="108" l="1"/>
  <c r="D69" i="108"/>
  <c r="E13" i="108" l="1"/>
  <c r="E12" i="108"/>
  <c r="E11" i="108"/>
  <c r="E10" i="108"/>
  <c r="E9" i="108"/>
  <c r="E8" i="108"/>
  <c r="E7" i="108"/>
  <c r="F110" i="108" l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F128" i="108" s="1"/>
  <c r="C50" i="108" l="1"/>
  <c r="C51" i="108" l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E49" i="108"/>
  <c r="C69" i="108" l="1"/>
  <c r="D68" i="108" l="1"/>
  <c r="D67" i="108" l="1"/>
  <c r="D66" i="108" l="1"/>
  <c r="D65" i="108" l="1"/>
  <c r="D64" i="108" l="1"/>
  <c r="D63" i="108" l="1"/>
  <c r="D62" i="108" l="1"/>
  <c r="D61" i="108" l="1"/>
  <c r="D60" i="108" l="1"/>
  <c r="D59" i="108" l="1"/>
  <c r="D58" i="108" l="1"/>
  <c r="D57" i="108" l="1"/>
  <c r="D56" i="108" l="1"/>
  <c r="D55" i="108" l="1"/>
  <c r="D54" i="108" l="1"/>
  <c r="D53" i="108" l="1"/>
  <c r="D52" i="108" l="1"/>
  <c r="D51" i="108" l="1"/>
  <c r="D50" i="108" l="1"/>
  <c r="D49" i="108" l="1"/>
  <c r="C31" i="108" s="1"/>
  <c r="E79" i="108" l="1"/>
  <c r="E80" i="108" l="1"/>
  <c r="E81" i="108" l="1"/>
  <c r="E82" i="108" l="1"/>
  <c r="E83" i="108" l="1"/>
  <c r="E84" i="108" l="1"/>
  <c r="E85" i="108" l="1"/>
  <c r="E86" i="108" s="1"/>
  <c r="E87" i="108" l="1"/>
  <c r="E88" i="108" l="1"/>
  <c r="E89" i="108" l="1"/>
  <c r="E90" i="108" l="1"/>
  <c r="E91" i="108" l="1"/>
  <c r="E92" i="108" l="1"/>
  <c r="E93" i="108" l="1"/>
  <c r="E94" i="108" l="1"/>
  <c r="E95" i="108" l="1"/>
  <c r="E96" i="108" l="1"/>
  <c r="E97" i="108" l="1"/>
  <c r="E98" i="108" l="1"/>
  <c r="B75" i="108" l="1"/>
</calcChain>
</file>

<file path=xl/sharedStrings.xml><?xml version="1.0" encoding="utf-8"?>
<sst xmlns="http://schemas.openxmlformats.org/spreadsheetml/2006/main" count="95" uniqueCount="75">
  <si>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</si>
  <si>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</si>
  <si>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</si>
  <si>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</si>
  <si>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</si>
  <si>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</si>
  <si>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</si>
  <si>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</si>
  <si>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</si>
  <si>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</si>
  <si>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</si>
  <si>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</si>
  <si>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</si>
  <si>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</si>
  <si>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</si>
  <si>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</si>
  <si>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</si>
  <si>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</si>
  <si>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</si>
  <si>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</si>
  <si>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</si>
  <si>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</si>
  <si>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</si>
  <si>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</si>
  <si>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</si>
  <si>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</si>
  <si>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</si>
  <si>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</si>
  <si>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</si>
  <si>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</si>
  <si>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</si>
  <si>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</si>
  <si>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</si>
  <si>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</si>
  <si>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</si>
  <si>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</si>
  <si>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</si>
  <si>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</si>
  <si>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</si>
  <si>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</si>
  <si>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</si>
  <si>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</si>
  <si>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</si>
  <si>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</si>
  <si>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</si>
  <si>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</si>
  <si>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</si>
  <si>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</si>
  <si>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</si>
  <si>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</si>
  <si>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</si>
  <si>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</si>
  <si>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</si>
  <si>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</si>
  <si>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</si>
  <si>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</si>
  <si>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</si>
  <si>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</si>
  <si>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</si>
  <si>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</si>
  <si>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</si>
  <si>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</si>
  <si>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</si>
  <si>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</si>
  <si>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</si>
  <si>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</si>
  <si>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</si>
  <si>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</si>
  <si>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</si>
  <si>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</si>
  <si>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</si>
  <si>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</si>
  <si>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Расчет распределения давления в фонтанирующей скважине</t>
  </si>
  <si>
    <t>Упражнение 3</t>
  </si>
  <si>
    <t>Влияние ГФ на забойное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</si>
</sst>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23.919082974207917</c:v>
                </c:pt>
                <c:pt idx="2">
                  <c:v>28.118463156250751</c:v>
                </c:pt>
                <c:pt idx="3">
                  <c:v>32.584405899554511</c:v>
                </c:pt>
                <c:pt idx="4">
                  <c:v>37.300757654794388</c:v>
                </c:pt>
                <c:pt idx="5">
                  <c:v>42.249912841712224</c:v>
                </c:pt>
                <c:pt idx="6">
                  <c:v>47.413569804466761</c:v>
                </c:pt>
                <c:pt idx="7">
                  <c:v>52.773504295733495</c:v>
                </c:pt>
                <c:pt idx="8">
                  <c:v>58.311794844606624</c:v>
                </c:pt>
                <c:pt idx="9">
                  <c:v>64.011080129314465</c:v>
                </c:pt>
                <c:pt idx="10">
                  <c:v>69.854935735706931</c:v>
                </c:pt>
                <c:pt idx="11">
                  <c:v>75.828029104132668</c:v>
                </c:pt>
                <c:pt idx="12">
                  <c:v>81.916203049332694</c:v>
                </c:pt>
                <c:pt idx="13">
                  <c:v>88.106503443920431</c:v>
                </c:pt>
                <c:pt idx="14">
                  <c:v>94.387168869531934</c:v>
                </c:pt>
                <c:pt idx="15">
                  <c:v>100.8172836039513</c:v>
                </c:pt>
                <c:pt idx="16">
                  <c:v>107.43416332544071</c:v>
                </c:pt>
                <c:pt idx="17">
                  <c:v>114.22659226990068</c:v>
                </c:pt>
                <c:pt idx="18">
                  <c:v>121.18149417023243</c:v>
                </c:pt>
                <c:pt idx="19">
                  <c:v>128.2890744619144</c:v>
                </c:pt>
                <c:pt idx="20">
                  <c:v>135.53993957236688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19.757708706382058</c:v>
                </c:pt>
                <c:pt idx="1">
                  <c:v>23.656415294182356</c:v>
                </c:pt>
                <c:pt idx="2">
                  <c:v>27.835985903200218</c:v>
                </c:pt>
                <c:pt idx="3">
                  <c:v>32.282890558072431</c:v>
                </c:pt>
                <c:pt idx="4">
                  <c:v>36.981120808102538</c:v>
                </c:pt>
                <c:pt idx="5">
                  <c:v>41.913167280819408</c:v>
                </c:pt>
                <c:pt idx="6">
                  <c:v>47.060785671512278</c:v>
                </c:pt>
                <c:pt idx="7">
                  <c:v>52.405768811071766</c:v>
                </c:pt>
                <c:pt idx="8">
                  <c:v>57.930191359304658</c:v>
                </c:pt>
                <c:pt idx="9">
                  <c:v>63.616664081525528</c:v>
                </c:pt>
                <c:pt idx="10">
                  <c:v>69.448718690165251</c:v>
                </c:pt>
                <c:pt idx="11">
                  <c:v>75.410967757019719</c:v>
                </c:pt>
                <c:pt idx="12">
                  <c:v>81.489192401372563</c:v>
                </c:pt>
                <c:pt idx="13">
                  <c:v>87.670373323544482</c:v>
                </c:pt>
                <c:pt idx="14">
                  <c:v>93.942807410468035</c:v>
                </c:pt>
                <c:pt idx="15">
                  <c:v>100.35539446609654</c:v>
                </c:pt>
                <c:pt idx="16">
                  <c:v>106.95529068281218</c:v>
                </c:pt>
                <c:pt idx="17">
                  <c:v>113.73146318346359</c:v>
                </c:pt>
                <c:pt idx="18">
                  <c:v>120.67086657755249</c:v>
                </c:pt>
                <c:pt idx="19">
                  <c:v>127.76351147587658</c:v>
                </c:pt>
                <c:pt idx="20">
                  <c:v>135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179.70033226405681</c:v>
                </c:pt>
                <c:pt idx="1">
                  <c:v>179.036017784195</c:v>
                </c:pt>
                <c:pt idx="2">
                  <c:v>177.46646478658337</c:v>
                </c:pt>
                <c:pt idx="3">
                  <c:v>175.17402833616691</c:v>
                </c:pt>
                <c:pt idx="4">
                  <c:v>172.1250926523937</c:v>
                </c:pt>
                <c:pt idx="5">
                  <c:v>168.1434232232063</c:v>
                </c:pt>
                <c:pt idx="6">
                  <c:v>162.96712393767467</c:v>
                </c:pt>
                <c:pt idx="7">
                  <c:v>156.18179309090024</c:v>
                </c:pt>
                <c:pt idx="8">
                  <c:v>147.57730856188428</c:v>
                </c:pt>
                <c:pt idx="9">
                  <c:v>140.35256583054027</c:v>
                </c:pt>
                <c:pt idx="10">
                  <c:v>137.91196995681275</c:v>
                </c:pt>
                <c:pt idx="11">
                  <c:v>137.39986579376207</c:v>
                </c:pt>
                <c:pt idx="12">
                  <c:v>136.96133611192573</c:v>
                </c:pt>
                <c:pt idx="13">
                  <c:v>136.59199104550314</c:v>
                </c:pt>
                <c:pt idx="14">
                  <c:v>136.28152886119054</c:v>
                </c:pt>
                <c:pt idx="15">
                  <c:v>136.02600655500271</c:v>
                </c:pt>
                <c:pt idx="16">
                  <c:v>135.8216562918567</c:v>
                </c:pt>
                <c:pt idx="17">
                  <c:v>135.66032102610308</c:v>
                </c:pt>
                <c:pt idx="18">
                  <c:v>135.53993957236688</c:v>
                </c:pt>
                <c:pt idx="19">
                  <c:v>135.45988174008255</c:v>
                </c:pt>
                <c:pt idx="20">
                  <c:v>135.41522570629766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185.92767578977686</c:v>
                </c:pt>
                <c:pt idx="1">
                  <c:v>185.7299285445406</c:v>
                </c:pt>
                <c:pt idx="2">
                  <c:v>184.57517138307259</c:v>
                </c:pt>
                <c:pt idx="3">
                  <c:v>182.7624075482104</c:v>
                </c:pt>
                <c:pt idx="4">
                  <c:v>180.30297608114213</c:v>
                </c:pt>
                <c:pt idx="5">
                  <c:v>177.06875415808022</c:v>
                </c:pt>
                <c:pt idx="6">
                  <c:v>172.90605585863327</c:v>
                </c:pt>
                <c:pt idx="7">
                  <c:v>167.54769912810377</c:v>
                </c:pt>
                <c:pt idx="8">
                  <c:v>160.59464202289817</c:v>
                </c:pt>
                <c:pt idx="9">
                  <c:v>153.65212750276251</c:v>
                </c:pt>
                <c:pt idx="10">
                  <c:v>149.9013225837642</c:v>
                </c:pt>
                <c:pt idx="11">
                  <c:v>149.43038188325571</c:v>
                </c:pt>
                <c:pt idx="12">
                  <c:v>149.01989001798742</c:v>
                </c:pt>
                <c:pt idx="13">
                  <c:v>148.67488606225029</c:v>
                </c:pt>
                <c:pt idx="14">
                  <c:v>148.38232802348298</c:v>
                </c:pt>
                <c:pt idx="15">
                  <c:v>148.13642607550733</c:v>
                </c:pt>
                <c:pt idx="16">
                  <c:v>147.93506276508299</c:v>
                </c:pt>
                <c:pt idx="17">
                  <c:v>147.77453066804313</c:v>
                </c:pt>
                <c:pt idx="18">
                  <c:v>147.64855532405556</c:v>
                </c:pt>
                <c:pt idx="19">
                  <c:v>147.55809929956615</c:v>
                </c:pt>
                <c:pt idx="20">
                  <c:v>147.49766754915709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  <a:p>
            <a:pPr>
              <a:defRPr sz="1400"/>
            </a:pPr>
            <a:endParaRPr lang="ru-RU" sz="1400" baseline="0"/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165.58049444952496</c:v>
                </c:pt>
                <c:pt idx="1">
                  <c:v>145.69481233136398</c:v>
                </c:pt>
                <c:pt idx="2">
                  <c:v>123.95862149098626</c:v>
                </c:pt>
                <c:pt idx="3">
                  <c:v>106.9306828224465</c:v>
                </c:pt>
                <c:pt idx="4">
                  <c:v>96.274426289219846</c:v>
                </c:pt>
                <c:pt idx="5">
                  <c:v>89.408049339498632</c:v>
                </c:pt>
                <c:pt idx="6">
                  <c:v>84.91829820071095</c:v>
                </c:pt>
                <c:pt idx="7">
                  <c:v>81.998514612465073</c:v>
                </c:pt>
                <c:pt idx="8">
                  <c:v>80.163829529721454</c:v>
                </c:pt>
                <c:pt idx="9">
                  <c:v>79.107864380979294</c:v>
                </c:pt>
                <c:pt idx="10">
                  <c:v>78.496117099914727</c:v>
                </c:pt>
                <c:pt idx="11">
                  <c:v>78.335347211729484</c:v>
                </c:pt>
                <c:pt idx="12">
                  <c:v>78.575800702871405</c:v>
                </c:pt>
                <c:pt idx="13">
                  <c:v>79.052847644783853</c:v>
                </c:pt>
                <c:pt idx="14">
                  <c:v>79.793149324917579</c:v>
                </c:pt>
                <c:pt idx="15">
                  <c:v>80.767524005016725</c:v>
                </c:pt>
                <c:pt idx="16">
                  <c:v>81.860016506888257</c:v>
                </c:pt>
                <c:pt idx="17">
                  <c:v>83.055363537995149</c:v>
                </c:pt>
                <c:pt idx="18">
                  <c:v>84.395905323964627</c:v>
                </c:pt>
                <c:pt idx="19">
                  <c:v>85.82493706333635</c:v>
                </c:pt>
                <c:pt idx="20">
                  <c:v>87.36394634085228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174.52429670009062</c:v>
                </c:pt>
                <c:pt idx="1">
                  <c:v>156.84934193671685</c:v>
                </c:pt>
                <c:pt idx="2">
                  <c:v>135.50078829251103</c:v>
                </c:pt>
                <c:pt idx="3">
                  <c:v>117.97842039967918</c:v>
                </c:pt>
                <c:pt idx="4">
                  <c:v>106.37857144524426</c:v>
                </c:pt>
                <c:pt idx="5">
                  <c:v>98.255737804201573</c:v>
                </c:pt>
                <c:pt idx="6">
                  <c:v>92.481048689642023</c:v>
                </c:pt>
                <c:pt idx="7">
                  <c:v>88.339167279977531</c:v>
                </c:pt>
                <c:pt idx="8">
                  <c:v>85.367871772728108</c:v>
                </c:pt>
                <c:pt idx="9">
                  <c:v>83.259777050429065</c:v>
                </c:pt>
                <c:pt idx="10">
                  <c:v>81.804251267411459</c:v>
                </c:pt>
                <c:pt idx="11">
                  <c:v>80.852832591375247</c:v>
                </c:pt>
                <c:pt idx="12">
                  <c:v>80.232824187596435</c:v>
                </c:pt>
                <c:pt idx="13">
                  <c:v>79.870862753138439</c:v>
                </c:pt>
                <c:pt idx="14">
                  <c:v>79.783718581260729</c:v>
                </c:pt>
                <c:pt idx="15">
                  <c:v>79.984765906403027</c:v>
                </c:pt>
                <c:pt idx="16">
                  <c:v>80.332294743904725</c:v>
                </c:pt>
                <c:pt idx="17">
                  <c:v>80.808591489596239</c:v>
                </c:pt>
                <c:pt idx="18">
                  <c:v>81.513624619828107</c:v>
                </c:pt>
                <c:pt idx="19">
                  <c:v>82.238235095185786</c:v>
                </c:pt>
                <c:pt idx="20">
                  <c:v>83.148647091173373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261073</xdr:colOff>
      <xdr:row>41</xdr:row>
      <xdr:rowOff>63679</xdr:rowOff>
    </xdr:from>
    <xdr:to>
      <xdr:col>18</xdr:col>
      <xdr:colOff>168088</xdr:colOff>
      <xdr:row>69</xdr:row>
      <xdr:rowOff>56029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8</xdr:col>
      <xdr:colOff>391508</xdr:colOff>
      <xdr:row>70</xdr:row>
      <xdr:rowOff>14707</xdr:rowOff>
    </xdr:from>
    <xdr:to>
      <xdr:col>21</xdr:col>
      <xdr:colOff>407616</xdr:colOff>
      <xdr:row>99</xdr:row>
      <xdr:rowOff>85077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216413</xdr:colOff>
      <xdr:row>103</xdr:row>
      <xdr:rowOff>13307</xdr:rowOff>
    </xdr:from>
    <xdr:to>
      <xdr:col>22</xdr:col>
      <xdr:colOff>355786</xdr:colOff>
      <xdr:row>132</xdr:row>
      <xdr:rowOff>38854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5</xdr:row>
      <xdr:rowOff>83343</xdr:rowOff>
    </xdr:from>
    <xdr:to>
      <xdr:col>15</xdr:col>
      <xdr:colOff>47625</xdr:colOff>
      <xdr:row>13</xdr:row>
      <xdr:rowOff>214312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7C6251-E582-4EC8-A1D2-68974E4575DC}"/>
            </a:ext>
          </a:extLst>
        </xdr:cNvPr>
        <xdr:cNvSpPr txBox="1"/>
      </xdr:nvSpPr>
      <xdr:spPr>
        <a:xfrm>
          <a:off x="6357938" y="91678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фонтанирующей скважины. Анализ работы по КРД, кривой притока и оттока.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Постройте распределние давления методом "сверху-вниз" и "снизу-вверх". При каком условии эти кривые совпадут?</a:t>
          </a:r>
        </a:p>
        <a:p>
          <a:r>
            <a:rPr lang="ru-RU" sz="1100" baseline="0"/>
            <a:t>2. С помощью кривых притока  </a:t>
          </a:r>
          <a:r>
            <a:rPr lang="en-US" sz="1100" baseline="0"/>
            <a:t>(IPR)</a:t>
          </a:r>
          <a:r>
            <a:rPr lang="ru-RU" sz="1100" baseline="0"/>
            <a:t> и оттока </a:t>
          </a:r>
          <a:r>
            <a:rPr lang="en-US" sz="1100" baseline="0"/>
            <a:t>(VLP</a:t>
          </a:r>
          <a:r>
            <a:rPr lang="ru-RU" sz="1100" baseline="0"/>
            <a:t>) определите рабочую точку системы "подъемник-пласт". От чего зависит ее положение?</a:t>
          </a:r>
        </a:p>
        <a:p>
          <a:r>
            <a:rPr lang="ru-RU" sz="1100" baseline="0"/>
            <a:t>3. Как газовый фактор влияет на кривую оттока?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topLeftCell="A49" zoomScale="85" zoomScaleNormal="85" workbookViewId="0">
      <selection activeCell="A58" sqref="A58"/>
    </sheetView>
  </sheetViews>
  <sheetFormatPr defaultRowHeight="12.5" outlineLevelRow="1" x14ac:dyDescent="0.25"/>
  <cols>
    <col min="2" max="2" width="28.26953125" customWidth="1"/>
    <col min="3" max="3" width="9.81640625" customWidth="1"/>
    <col min="4" max="4" width="11.54296875" style="4" bestFit="1" customWidth="1"/>
    <col min="5" max="5" width="11.26953125" customWidth="1"/>
    <col min="6" max="6" width="13" bestFit="1" customWidth="1"/>
    <col min="7" max="7" width="10.81640625" bestFit="1" customWidth="1"/>
    <col min="8" max="8" width="15.81640625" bestFit="1" customWidth="1"/>
    <col min="9" max="9" width="10.81640625" bestFit="1" customWidth="1"/>
    <col min="10" max="10" width="11.26953125" customWidth="1"/>
    <col min="11" max="11" width="10.1796875" customWidth="1"/>
  </cols>
  <sheetData>
    <row r="1" spans="1:7" ht="13" x14ac:dyDescent="0.3">
      <c r="A1" s="1" t="s">
        <v>33</v>
      </c>
      <c r="F1" t="s">
        <v>34</v>
      </c>
      <c r="G1" t="str">
        <f>[1]!getUFVersion()</f>
        <v>7.10</v>
      </c>
    </row>
    <row r="2" spans="1:7" x14ac:dyDescent="0.25">
      <c r="A2" t="s">
        <v>72</v>
      </c>
    </row>
    <row r="3" spans="1:7" x14ac:dyDescent="0.25">
      <c r="A3" s="30"/>
    </row>
    <row r="6" spans="1:7" ht="13" x14ac:dyDescent="0.3">
      <c r="A6" s="1" t="s">
        <v>12</v>
      </c>
    </row>
    <row r="7" spans="1:7" ht="17.5" x14ac:dyDescent="0.45">
      <c r="A7" s="1"/>
      <c r="B7" s="19" t="s">
        <v>36</v>
      </c>
      <c r="C7" s="2">
        <v>0.87</v>
      </c>
      <c r="D7" s="15"/>
      <c r="E7" s="13">
        <f>gamma_oil_*1000</f>
        <v>870</v>
      </c>
      <c r="F7" s="15" t="s">
        <v>48</v>
      </c>
    </row>
    <row r="8" spans="1:7" ht="17.5" outlineLevel="1" x14ac:dyDescent="0.45">
      <c r="B8" s="15" t="s">
        <v>37</v>
      </c>
      <c r="C8" s="2">
        <v>1</v>
      </c>
      <c r="D8" s="15"/>
      <c r="E8" s="13">
        <f>gamma_wat_*1000</f>
        <v>1000</v>
      </c>
      <c r="F8" s="15" t="s">
        <v>48</v>
      </c>
    </row>
    <row r="9" spans="1:7" ht="17.5" outlineLevel="1" x14ac:dyDescent="0.45">
      <c r="B9" s="15" t="s">
        <v>38</v>
      </c>
      <c r="C9" s="2">
        <v>0.8</v>
      </c>
      <c r="D9" s="15"/>
      <c r="E9" s="13">
        <f>gamma_gas_*1.22</f>
        <v>0.97599999999999998</v>
      </c>
      <c r="F9" s="15" t="s">
        <v>48</v>
      </c>
    </row>
    <row r="10" spans="1:7" ht="17.5" outlineLevel="1" x14ac:dyDescent="0.45">
      <c r="B10" s="20" t="s">
        <v>39</v>
      </c>
      <c r="C10" s="2">
        <v>80</v>
      </c>
      <c r="D10" s="15" t="s">
        <v>52</v>
      </c>
      <c r="E10" s="14">
        <f>Rsb_/gamma_oil_</f>
        <v>91.954022988505741</v>
      </c>
      <c r="F10" s="15" t="s">
        <v>49</v>
      </c>
    </row>
    <row r="11" spans="1:7" ht="17.5" outlineLevel="1" x14ac:dyDescent="0.45">
      <c r="B11" s="20" t="s">
        <v>40</v>
      </c>
      <c r="C11" s="2">
        <v>80</v>
      </c>
      <c r="D11" s="15" t="s">
        <v>52</v>
      </c>
      <c r="E11" s="14">
        <f>Rsb_/gamma_oil_</f>
        <v>91.954022988505741</v>
      </c>
      <c r="F11" s="15" t="s">
        <v>49</v>
      </c>
    </row>
    <row r="12" spans="1:7" ht="16.5" outlineLevel="1" x14ac:dyDescent="0.45">
      <c r="B12" s="15" t="s">
        <v>41</v>
      </c>
      <c r="C12" s="2">
        <v>150</v>
      </c>
      <c r="D12" s="15" t="s">
        <v>53</v>
      </c>
      <c r="E12" s="14">
        <f>Pb_*1.01325</f>
        <v>151.98750000000001</v>
      </c>
      <c r="F12" s="15" t="s">
        <v>50</v>
      </c>
    </row>
    <row r="13" spans="1:7" ht="16.5" outlineLevel="1" x14ac:dyDescent="0.45">
      <c r="B13" s="15" t="s">
        <v>42</v>
      </c>
      <c r="C13" s="2">
        <v>80</v>
      </c>
      <c r="D13" s="15" t="s">
        <v>2</v>
      </c>
      <c r="E13" s="14">
        <f>Tres_*9/5+32</f>
        <v>176</v>
      </c>
      <c r="F13" s="15" t="s">
        <v>51</v>
      </c>
    </row>
    <row r="14" spans="1:7" ht="17.5" outlineLevel="1" x14ac:dyDescent="0.45">
      <c r="B14" s="20" t="s">
        <v>43</v>
      </c>
      <c r="C14" s="2">
        <v>1.2</v>
      </c>
      <c r="D14" s="15" t="s">
        <v>52</v>
      </c>
    </row>
    <row r="15" spans="1:7" ht="15.5" outlineLevel="1" x14ac:dyDescent="0.4">
      <c r="B15" s="20" t="s">
        <v>54</v>
      </c>
      <c r="C15" s="2">
        <v>0</v>
      </c>
      <c r="D15" s="15" t="s">
        <v>3</v>
      </c>
    </row>
    <row r="16" spans="1:7" ht="16.5" outlineLevel="1" x14ac:dyDescent="0.45">
      <c r="B16" s="21" t="s">
        <v>65</v>
      </c>
      <c r="C16" s="2">
        <v>1</v>
      </c>
      <c r="D16" s="15" t="s">
        <v>66</v>
      </c>
    </row>
    <row r="17" spans="1:26" outlineLevel="1" x14ac:dyDescent="0.25">
      <c r="B17" s="16"/>
      <c r="C17" s="17"/>
      <c r="D17" s="17"/>
    </row>
    <row r="18" spans="1:26" x14ac:dyDescent="0.25">
      <c r="B18" s="3"/>
      <c r="C18" s="4"/>
    </row>
    <row r="19" spans="1:26" ht="13" x14ac:dyDescent="0.3">
      <c r="A19" s="1" t="s">
        <v>13</v>
      </c>
      <c r="B19" s="3"/>
      <c r="C19" s="4"/>
    </row>
    <row r="20" spans="1:26" ht="15.5" outlineLevel="1" x14ac:dyDescent="0.4">
      <c r="B20" s="20" t="s">
        <v>55</v>
      </c>
      <c r="C20" s="2">
        <v>2000</v>
      </c>
      <c r="D20" s="15" t="s">
        <v>4</v>
      </c>
      <c r="G20" s="18" t="s">
        <v>35</v>
      </c>
    </row>
    <row r="21" spans="1:26" ht="15.5" outlineLevel="1" x14ac:dyDescent="0.4">
      <c r="B21" s="20" t="s">
        <v>56</v>
      </c>
      <c r="C21" s="2">
        <v>0</v>
      </c>
      <c r="D21" s="15" t="s">
        <v>4</v>
      </c>
      <c r="G21" s="11" t="str">
        <f>[1]!PVT_encode_string(gamma_gas_,gamma_oil_,,Rsb_,Rp_,Pb_,Tres_,Bob_,muob_)</f>
        <v>gamma_gas:0,800;gamma_oil:0,870;gamma_wat:1,000;rsb_m3m3:80,000;rp_m3m3:80,000;pb_atma:150,000;t_res_C:80,000;bob_m3m3:1,200;muob_cP:1,000;PVTcorr:0;ksep_fr:0,000;p_ksep_atma:-1,000;t_ksep_C:-1,000;gas_only:False;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5" outlineLevel="1" x14ac:dyDescent="0.4">
      <c r="B22" s="20" t="s">
        <v>62</v>
      </c>
      <c r="C22" s="2">
        <v>2000</v>
      </c>
      <c r="D22" s="15" t="s">
        <v>4</v>
      </c>
      <c r="G22" s="32" t="s">
        <v>67</v>
      </c>
      <c r="H22" s="32"/>
    </row>
    <row r="23" spans="1:26" ht="14.5" outlineLevel="1" x14ac:dyDescent="0.35">
      <c r="B23" s="21" t="s">
        <v>63</v>
      </c>
      <c r="C23" s="2">
        <v>90</v>
      </c>
      <c r="D23" s="15" t="s">
        <v>64</v>
      </c>
      <c r="G23" s="31" t="str">
        <f>[1]!well_encode_string(Hmes_,Htube_,Udl_,Dcas_,Dtub_,0,,Twf_,Tbuf_)</f>
        <v>h_perf_m:2000,00000;h_pump_m:2000,00000;udl_m:0,00000;d_cas_mm:125,00000;dtub_mm:62,00000;dchoke_mm:0,00000;roughness_m:0,00010;t_bh_C:80,00000;t_wh_C:20,00000;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.5" outlineLevel="1" x14ac:dyDescent="0.4">
      <c r="B24" s="20" t="s">
        <v>57</v>
      </c>
      <c r="C24" s="2">
        <v>125</v>
      </c>
      <c r="D24" s="15" t="s">
        <v>5</v>
      </c>
    </row>
    <row r="25" spans="1:26" ht="15.5" outlineLevel="1" x14ac:dyDescent="0.4">
      <c r="B25" s="20" t="s">
        <v>58</v>
      </c>
      <c r="C25" s="2">
        <v>73</v>
      </c>
      <c r="D25" s="15" t="s">
        <v>5</v>
      </c>
    </row>
    <row r="26" spans="1:26" ht="15.5" outlineLevel="1" x14ac:dyDescent="0.4">
      <c r="B26" s="20" t="s">
        <v>59</v>
      </c>
      <c r="C26" s="2">
        <v>62</v>
      </c>
      <c r="D26" s="15" t="s">
        <v>5</v>
      </c>
    </row>
    <row r="27" spans="1:26" ht="15.5" outlineLevel="1" x14ac:dyDescent="0.4">
      <c r="B27" s="20" t="s">
        <v>60</v>
      </c>
      <c r="C27" s="2">
        <v>20</v>
      </c>
      <c r="D27" s="15" t="s">
        <v>1</v>
      </c>
    </row>
    <row r="28" spans="1:26" ht="15.5" outlineLevel="1" x14ac:dyDescent="0.4">
      <c r="B28" s="20" t="s">
        <v>71</v>
      </c>
      <c r="C28" s="2">
        <v>0</v>
      </c>
      <c r="D28" s="15" t="s">
        <v>1</v>
      </c>
    </row>
    <row r="29" spans="1:26" ht="15.5" outlineLevel="1" x14ac:dyDescent="0.4">
      <c r="B29" s="20" t="s">
        <v>61</v>
      </c>
      <c r="C29" s="2">
        <v>70</v>
      </c>
      <c r="D29" s="15" t="s">
        <v>1</v>
      </c>
    </row>
    <row r="30" spans="1:26" ht="15.5" outlineLevel="1" x14ac:dyDescent="0.4">
      <c r="B30" s="20" t="s">
        <v>68</v>
      </c>
      <c r="C30" s="2">
        <f>Tres_</f>
        <v>80</v>
      </c>
      <c r="D30" s="15" t="s">
        <v>70</v>
      </c>
    </row>
    <row r="31" spans="1:26" ht="15.5" x14ac:dyDescent="0.4">
      <c r="B31" s="20" t="s">
        <v>69</v>
      </c>
      <c r="C31" s="13">
        <f>$D$49</f>
        <v>20</v>
      </c>
      <c r="D31" s="15" t="s">
        <v>70</v>
      </c>
    </row>
    <row r="32" spans="1:26" ht="13" x14ac:dyDescent="0.3">
      <c r="A32" s="1" t="s">
        <v>14</v>
      </c>
    </row>
    <row r="33" spans="1:10" x14ac:dyDescent="0.25">
      <c r="B33" s="15" t="s">
        <v>44</v>
      </c>
      <c r="C33" s="2">
        <v>3</v>
      </c>
      <c r="D33" s="15" t="s">
        <v>7</v>
      </c>
    </row>
    <row r="34" spans="1:10" ht="15.5" x14ac:dyDescent="0.4">
      <c r="B34" s="15" t="s">
        <v>45</v>
      </c>
      <c r="C34" s="2">
        <v>250</v>
      </c>
      <c r="D34" s="15" t="s">
        <v>1</v>
      </c>
    </row>
    <row r="35" spans="1:10" x14ac:dyDescent="0.25">
      <c r="B35" s="15" t="s">
        <v>46</v>
      </c>
      <c r="C35" s="8">
        <f>[1]!IPR_pi_sm3dayatm(Qtest_,Pwf_,Pres_,fw_,Pb_)</f>
        <v>0.62097516099356032</v>
      </c>
      <c r="D35" s="15" t="s">
        <v>24</v>
      </c>
    </row>
    <row r="37" spans="1:10" x14ac:dyDescent="0.25">
      <c r="B37" s="15" t="s">
        <v>8</v>
      </c>
      <c r="C37" s="2">
        <v>20</v>
      </c>
      <c r="D37" s="15"/>
    </row>
    <row r="38" spans="1:10" outlineLevel="1" x14ac:dyDescent="0.25"/>
    <row r="39" spans="1:10" ht="13" x14ac:dyDescent="0.3">
      <c r="A39" s="1" t="s">
        <v>25</v>
      </c>
      <c r="B39" s="1"/>
      <c r="C39" s="1"/>
      <c r="D39" s="9"/>
    </row>
    <row r="40" spans="1:10" ht="15.5" outlineLevel="1" x14ac:dyDescent="0.4">
      <c r="B40" s="20" t="s">
        <v>47</v>
      </c>
      <c r="C40" s="2">
        <v>100</v>
      </c>
      <c r="D40" s="15" t="s">
        <v>6</v>
      </c>
    </row>
    <row r="41" spans="1:10" outlineLevel="1" x14ac:dyDescent="0.25">
      <c r="B41" s="3"/>
      <c r="C41" s="4"/>
    </row>
    <row r="42" spans="1:10" outlineLevel="1" x14ac:dyDescent="0.25">
      <c r="A42" t="s">
        <v>19</v>
      </c>
    </row>
    <row r="43" spans="1:10" outlineLevel="1" x14ac:dyDescent="0.25">
      <c r="A43" t="s">
        <v>15</v>
      </c>
    </row>
    <row r="44" spans="1:10" outlineLevel="1" x14ac:dyDescent="0.25">
      <c r="A44" t="s">
        <v>16</v>
      </c>
    </row>
    <row r="45" spans="1:10" outlineLevel="1" x14ac:dyDescent="0.25"/>
    <row r="46" spans="1:10" outlineLevel="1" x14ac:dyDescent="0.25"/>
    <row r="47" spans="1:10" outlineLevel="1" x14ac:dyDescent="0.25"/>
    <row r="48" spans="1:10" ht="26" outlineLevel="1" x14ac:dyDescent="0.3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25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[1]!MF_p_pipe_atma(Qtest_,fw_,$C$69-C49,$J$69,1,PVRstr1_,theta_,Dtub_,,$D$69,D49)</f>
        <v>19.757708706382058</v>
      </c>
    </row>
    <row r="50" spans="3:10" outlineLevel="1" x14ac:dyDescent="0.25">
      <c r="C50" s="5">
        <f t="shared" ref="C50:C69" si="1">C49+Hmes_/N_</f>
        <v>100</v>
      </c>
      <c r="D50" s="5">
        <f t="shared" si="0"/>
        <v>23</v>
      </c>
      <c r="E50" s="29">
        <f>[1]!MF_p_pipe_atma(Qtest_,fw_,C50-$C$49,$E$49,0,PVRstr1_,theta_,Dtub_,,$D$49,D50)</f>
        <v>23.919082974207917</v>
      </c>
      <c r="J50" s="29">
        <f>[1]!MF_p_pipe_atma(Qtest_,fw_,$C$69-C50,$J$69,1,PVRstr1_,theta_,Dtub_,,$D$69,D50)</f>
        <v>23.656415294182356</v>
      </c>
    </row>
    <row r="51" spans="3:10" outlineLevel="1" x14ac:dyDescent="0.25">
      <c r="C51" s="5">
        <f t="shared" si="1"/>
        <v>200</v>
      </c>
      <c r="D51" s="5">
        <f t="shared" si="0"/>
        <v>26</v>
      </c>
      <c r="E51" s="29">
        <f>[1]!MF_p_pipe_atma(Qtest_,fw_,C51-$C$49,$E$49,0,PVRstr1_,theta_,Dtub_,,$D$49,D51)</f>
        <v>28.118463156250751</v>
      </c>
      <c r="J51" s="29">
        <f>[1]!MF_p_pipe_atma(Qtest_,fw_,$C$69-C51,$J$69,1,PVRstr1_,theta_,Dtub_,,$D$69,D51)</f>
        <v>27.835985903200218</v>
      </c>
    </row>
    <row r="52" spans="3:10" outlineLevel="1" x14ac:dyDescent="0.25">
      <c r="C52" s="5">
        <f t="shared" si="1"/>
        <v>300</v>
      </c>
      <c r="D52" s="5">
        <f t="shared" si="0"/>
        <v>29</v>
      </c>
      <c r="E52" s="29">
        <f>[1]!MF_p_pipe_atma(Qtest_,fw_,C52-$C$49,$E$49,0,PVRstr1_,theta_,Dtub_,,$D$49,D52)</f>
        <v>32.584405899554511</v>
      </c>
      <c r="J52" s="29">
        <f>[1]!MF_p_pipe_atma(Qtest_,fw_,$C$69-C52,$J$69,1,PVRstr1_,theta_,Dtub_,,$D$69,D52)</f>
        <v>32.282890558072431</v>
      </c>
    </row>
    <row r="53" spans="3:10" outlineLevel="1" x14ac:dyDescent="0.25">
      <c r="C53" s="5">
        <f t="shared" si="1"/>
        <v>400</v>
      </c>
      <c r="D53" s="5">
        <f t="shared" si="0"/>
        <v>32</v>
      </c>
      <c r="E53" s="29">
        <f>[1]!MF_p_pipe_atma(Qtest_,fw_,C53-$C$49,$E$49,0,PVRstr1_,theta_,Dtub_,,$D$49,D53)</f>
        <v>37.300757654794388</v>
      </c>
      <c r="J53" s="29">
        <f>[1]!MF_p_pipe_atma(Qtest_,fw_,$C$69-C53,$J$69,1,PVRstr1_,theta_,Dtub_,,$D$69,D53)</f>
        <v>36.981120808102538</v>
      </c>
    </row>
    <row r="54" spans="3:10" outlineLevel="1" x14ac:dyDescent="0.25">
      <c r="C54" s="5">
        <f t="shared" si="1"/>
        <v>500</v>
      </c>
      <c r="D54" s="5">
        <f t="shared" si="0"/>
        <v>35</v>
      </c>
      <c r="E54" s="29">
        <f>[1]!MF_p_pipe_atma(Qtest_,fw_,C54-$C$49,$E$49,0,PVRstr1_,theta_,Dtub_,,$D$49,D54)</f>
        <v>42.249912841712224</v>
      </c>
      <c r="G54" s="30"/>
      <c r="J54" s="29">
        <f>[1]!MF_p_pipe_atma(Qtest_,fw_,$C$69-C54,$J$69,1,PVRstr1_,theta_,Dtub_,,$D$69,D54)</f>
        <v>41.913167280819408</v>
      </c>
    </row>
    <row r="55" spans="3:10" outlineLevel="1" x14ac:dyDescent="0.25">
      <c r="C55" s="5">
        <f t="shared" si="1"/>
        <v>600</v>
      </c>
      <c r="D55" s="5">
        <f t="shared" si="0"/>
        <v>38</v>
      </c>
      <c r="E55" s="29">
        <f>[1]!MF_p_pipe_atma(Qtest_,fw_,C55-$C$49,$E$49,0,PVRstr1_,theta_,Dtub_,,$D$49,D55)</f>
        <v>47.413569804466761</v>
      </c>
      <c r="J55" s="29">
        <f>[1]!MF_p_pipe_atma(Qtest_,fw_,$C$69-C55,$J$69,1,PVRstr1_,theta_,Dtub_,,$D$69,D55)</f>
        <v>47.060785671512278</v>
      </c>
    </row>
    <row r="56" spans="3:10" outlineLevel="1" x14ac:dyDescent="0.25">
      <c r="C56" s="5">
        <f t="shared" si="1"/>
        <v>700</v>
      </c>
      <c r="D56" s="5">
        <f t="shared" si="0"/>
        <v>41</v>
      </c>
      <c r="E56" s="29">
        <f>[1]!MF_p_pipe_atma(Qtest_,fw_,C56-$C$49,$E$49,0,PVRstr1_,theta_,Dtub_,,$D$49,D56)</f>
        <v>52.773504295733495</v>
      </c>
      <c r="J56" s="29">
        <f>[1]!MF_p_pipe_atma(Qtest_,fw_,$C$69-C56,$J$69,1,PVRstr1_,theta_,Dtub_,,$D$69,D56)</f>
        <v>52.405768811071766</v>
      </c>
    </row>
    <row r="57" spans="3:10" outlineLevel="1" x14ac:dyDescent="0.25">
      <c r="C57" s="5">
        <f t="shared" si="1"/>
        <v>800</v>
      </c>
      <c r="D57" s="5">
        <f t="shared" si="0"/>
        <v>44</v>
      </c>
      <c r="E57" s="29">
        <f>[1]!MF_p_pipe_atma(Qtest_,fw_,C57-$C$49,$E$49,0,PVRstr1_,theta_,Dtub_,,$D$49,D57)</f>
        <v>58.311794844606624</v>
      </c>
      <c r="J57" s="29">
        <f>[1]!MF_p_pipe_atma(Qtest_,fw_,$C$69-C57,$J$69,1,PVRstr1_,theta_,Dtub_,,$D$69,D57)</f>
        <v>57.930191359304658</v>
      </c>
    </row>
    <row r="58" spans="3:10" outlineLevel="1" x14ac:dyDescent="0.25">
      <c r="C58" s="5">
        <f t="shared" si="1"/>
        <v>900</v>
      </c>
      <c r="D58" s="5">
        <f t="shared" si="0"/>
        <v>47</v>
      </c>
      <c r="E58" s="29">
        <f>[1]!MF_p_pipe_atma(Qtest_,fw_,C58-$C$49,$E$49,0,PVRstr1_,theta_,Dtub_,,$D$49,D58)</f>
        <v>64.011080129314465</v>
      </c>
      <c r="J58" s="29">
        <f>[1]!MF_p_pipe_atma(Qtest_,fw_,$C$69-C58,$J$69,1,PVRstr1_,theta_,Dtub_,,$D$69,D58)</f>
        <v>63.616664081525528</v>
      </c>
    </row>
    <row r="59" spans="3:10" outlineLevel="1" x14ac:dyDescent="0.25">
      <c r="C59" s="5">
        <f t="shared" si="1"/>
        <v>1000</v>
      </c>
      <c r="D59" s="5">
        <f t="shared" si="0"/>
        <v>50</v>
      </c>
      <c r="E59" s="29">
        <f>[1]!MF_p_pipe_atma(Qtest_,fw_,C59-$C$49,$E$49,0,PVRstr1_,theta_,Dtub_,,$D$49,D59)</f>
        <v>69.854935735706931</v>
      </c>
      <c r="J59" s="29">
        <f>[1]!MF_p_pipe_atma(Qtest_,fw_,$C$69-C59,$J$69,1,PVRstr1_,theta_,Dtub_,,$D$69,D59)</f>
        <v>69.448718690165251</v>
      </c>
    </row>
    <row r="60" spans="3:10" outlineLevel="1" x14ac:dyDescent="0.25">
      <c r="C60" s="5">
        <f t="shared" si="1"/>
        <v>1100</v>
      </c>
      <c r="D60" s="5">
        <f t="shared" si="0"/>
        <v>53</v>
      </c>
      <c r="E60" s="29">
        <f>[1]!MF_p_pipe_atma(Qtest_,fw_,C60-$C$49,$E$49,0,PVRstr1_,theta_,Dtub_,,$D$49,D60)</f>
        <v>75.828029104132668</v>
      </c>
      <c r="J60" s="29">
        <f>[1]!MF_p_pipe_atma(Qtest_,fw_,$C$69-C60,$J$69,1,PVRstr1_,theta_,Dtub_,,$D$69,D60)</f>
        <v>75.410967757019719</v>
      </c>
    </row>
    <row r="61" spans="3:10" outlineLevel="1" x14ac:dyDescent="0.25">
      <c r="C61" s="5">
        <f t="shared" si="1"/>
        <v>1200</v>
      </c>
      <c r="D61" s="5">
        <f t="shared" si="0"/>
        <v>56</v>
      </c>
      <c r="E61" s="29">
        <f>[1]!MF_p_pipe_atma(Qtest_,fw_,C61-$C$49,$E$49,0,PVRstr1_,theta_,Dtub_,,$D$49,D61)</f>
        <v>81.916203049332694</v>
      </c>
      <c r="J61" s="29">
        <f>[1]!MF_p_pipe_atma(Qtest_,fw_,$C$69-C61,$J$69,1,PVRstr1_,theta_,Dtub_,,$D$69,D61)</f>
        <v>81.489192401372563</v>
      </c>
    </row>
    <row r="62" spans="3:10" outlineLevel="1" x14ac:dyDescent="0.25">
      <c r="C62" s="5">
        <f t="shared" si="1"/>
        <v>1300</v>
      </c>
      <c r="D62" s="5">
        <f t="shared" si="0"/>
        <v>59</v>
      </c>
      <c r="E62" s="29">
        <f>[1]!MF_p_pipe_atma(Qtest_,fw_,C62-$C$49,$E$49,0,PVRstr1_,theta_,Dtub_,,$D$49,D62)</f>
        <v>88.106503443920431</v>
      </c>
      <c r="J62" s="29">
        <f>[1]!MF_p_pipe_atma(Qtest_,fw_,$C$69-C62,$J$69,1,PVRstr1_,theta_,Dtub_,,$D$69,D62)</f>
        <v>87.670373323544482</v>
      </c>
    </row>
    <row r="63" spans="3:10" outlineLevel="1" x14ac:dyDescent="0.25">
      <c r="C63" s="5">
        <f t="shared" si="1"/>
        <v>1400</v>
      </c>
      <c r="D63" s="5">
        <f t="shared" si="0"/>
        <v>62</v>
      </c>
      <c r="E63" s="29">
        <f>[1]!MF_p_pipe_atma(Qtest_,fw_,C63-$C$49,$E$49,0,PVRstr1_,theta_,Dtub_,,$D$49,D63)</f>
        <v>94.387168869531934</v>
      </c>
      <c r="J63" s="29">
        <f>[1]!MF_p_pipe_atma(Qtest_,fw_,$C$69-C63,$J$69,1,PVRstr1_,theta_,Dtub_,,$D$69,D63)</f>
        <v>93.942807410468035</v>
      </c>
    </row>
    <row r="64" spans="3:10" outlineLevel="1" x14ac:dyDescent="0.25">
      <c r="C64" s="5">
        <f t="shared" si="1"/>
        <v>1500</v>
      </c>
      <c r="D64" s="5">
        <f t="shared" si="0"/>
        <v>65</v>
      </c>
      <c r="E64" s="29">
        <f>[1]!MF_p_pipe_atma(Qtest_,fw_,C64-$C$49,$E$49,0,PVRstr1_,theta_,Dtub_,,$D$49,D64)</f>
        <v>100.8172836039513</v>
      </c>
      <c r="J64" s="29">
        <f>[1]!MF_p_pipe_atma(Qtest_,fw_,$C$69-C64,$J$69,1,PVRstr1_,theta_,Dtub_,,$D$69,D64)</f>
        <v>100.35539446609654</v>
      </c>
    </row>
    <row r="65" spans="1:10" outlineLevel="1" x14ac:dyDescent="0.25">
      <c r="C65" s="5">
        <f t="shared" si="1"/>
        <v>1600</v>
      </c>
      <c r="D65" s="5">
        <f t="shared" si="0"/>
        <v>68</v>
      </c>
      <c r="E65" s="29">
        <f>[1]!MF_p_pipe_atma(Qtest_,fw_,C65-$C$49,$E$49,0,PVRstr1_,theta_,Dtub_,,$D$49,D65)</f>
        <v>107.43416332544071</v>
      </c>
      <c r="J65" s="29">
        <f>[1]!MF_p_pipe_atma(Qtest_,fw_,$C$69-C65,$J$69,1,PVRstr1_,theta_,Dtub_,,$D$69,D65)</f>
        <v>106.95529068281218</v>
      </c>
    </row>
    <row r="66" spans="1:10" outlineLevel="1" x14ac:dyDescent="0.25">
      <c r="C66" s="5">
        <f t="shared" si="1"/>
        <v>1700</v>
      </c>
      <c r="D66" s="5">
        <f t="shared" si="0"/>
        <v>71</v>
      </c>
      <c r="E66" s="29">
        <f>[1]!MF_p_pipe_atma(Qtest_,fw_,C66-$C$49,$E$49,0,PVRstr1_,theta_,Dtub_,,$D$49,D66)</f>
        <v>114.22659226990068</v>
      </c>
      <c r="J66" s="29">
        <f>[1]!MF_p_pipe_atma(Qtest_,fw_,$C$69-C66,$J$69,1,PVRstr1_,theta_,Dtub_,,$D$69,D66)</f>
        <v>113.73146318346359</v>
      </c>
    </row>
    <row r="67" spans="1:10" outlineLevel="1" x14ac:dyDescent="0.25">
      <c r="C67" s="5">
        <f t="shared" si="1"/>
        <v>1800</v>
      </c>
      <c r="D67" s="5">
        <f t="shared" si="0"/>
        <v>74</v>
      </c>
      <c r="E67" s="29">
        <f>[1]!MF_p_pipe_atma(Qtest_,fw_,C67-$C$49,$E$49,0,PVRstr1_,theta_,Dtub_,,$D$49,D67)</f>
        <v>121.18149417023243</v>
      </c>
      <c r="J67" s="29">
        <f>[1]!MF_p_pipe_atma(Qtest_,fw_,$C$69-C67,$J$69,1,PVRstr1_,theta_,Dtub_,,$D$69,D67)</f>
        <v>120.67086657755249</v>
      </c>
    </row>
    <row r="68" spans="1:10" outlineLevel="1" x14ac:dyDescent="0.25">
      <c r="C68" s="5">
        <f t="shared" si="1"/>
        <v>1900</v>
      </c>
      <c r="D68" s="5">
        <f t="shared" si="0"/>
        <v>77</v>
      </c>
      <c r="E68" s="29">
        <f>[1]!MF_p_pipe_atma(Qtest_,fw_,C68-$C$49,$E$49,0,PVRstr1_,theta_,Dtub_,,$D$49,D68)</f>
        <v>128.2890744619144</v>
      </c>
      <c r="J68" s="29">
        <f>[1]!MF_p_pipe_atma(Qtest_,fw_,$C$69-C68,$J$69,1,PVRstr1_,theta_,Dtub_,,$D$69,D68)</f>
        <v>127.76351147587658</v>
      </c>
    </row>
    <row r="69" spans="1:10" outlineLevel="1" x14ac:dyDescent="0.25">
      <c r="C69" s="5">
        <f t="shared" si="1"/>
        <v>2000</v>
      </c>
      <c r="D69" s="5">
        <f>Tres_</f>
        <v>80</v>
      </c>
      <c r="E69" s="29">
        <f>[1]!MF_p_pipe_atma(Qtest_,fw_,C69-$C$49,$E$49,0,PVRstr1_,theta_,Dtub_,,$D$49,D69)</f>
        <v>135.53993957236688</v>
      </c>
      <c r="J69" s="27">
        <v>135</v>
      </c>
    </row>
    <row r="70" spans="1:10" outlineLevel="1" x14ac:dyDescent="0.25"/>
    <row r="71" spans="1:10" outlineLevel="1" x14ac:dyDescent="0.25">
      <c r="A71" t="s">
        <v>20</v>
      </c>
    </row>
    <row r="72" spans="1:10" outlineLevel="1" x14ac:dyDescent="0.25">
      <c r="A72" t="s">
        <v>21</v>
      </c>
      <c r="G72" s="30"/>
    </row>
    <row r="73" spans="1:10" outlineLevel="1" x14ac:dyDescent="0.25"/>
    <row r="74" spans="1:10" x14ac:dyDescent="0.25">
      <c r="A74" t="s">
        <v>26</v>
      </c>
      <c r="E74" s="15" t="s">
        <v>22</v>
      </c>
      <c r="F74" s="27">
        <v>110</v>
      </c>
    </row>
    <row r="75" spans="1:10" ht="15.5" x14ac:dyDescent="0.4">
      <c r="A75" s="12" t="s">
        <v>27</v>
      </c>
      <c r="B75" s="26">
        <f>E69</f>
        <v>135.53993957236688</v>
      </c>
      <c r="C75" s="12" t="s">
        <v>1</v>
      </c>
      <c r="H75" s="20" t="s">
        <v>54</v>
      </c>
    </row>
    <row r="76" spans="1:10" x14ac:dyDescent="0.25">
      <c r="H76" s="28">
        <v>20</v>
      </c>
    </row>
    <row r="77" spans="1:10" ht="13" x14ac:dyDescent="0.3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25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[1]!well_pwf_plin_atma(E78,fw_,Pbuf_,Pcas_,Wellstr1_,PVRstr1_,0)</f>
        <v>179.70033226405681</v>
      </c>
      <c r="H78" s="29">
        <f>[1]!well_pwf_plin_atma(E78,fw_2,Pbuf_,Pcas_,Wellstr1_,PVRstr1_,0)</f>
        <v>185.92767578977686</v>
      </c>
    </row>
    <row r="79" spans="1:10" x14ac:dyDescent="0.25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[1]!well_pwf_plin_atma(E79,fw_,Pbuf_,Pcas_,Wellstr1_,PVRstr1_,0)</f>
        <v>179.036017784195</v>
      </c>
      <c r="H79" s="29">
        <f>[1]!well_pwf_plin_atma(E79,fw_2,Pbuf_,Pcas_,Wellstr1_,PVRstr1_,0)</f>
        <v>185.7299285445406</v>
      </c>
    </row>
    <row r="80" spans="1:10" x14ac:dyDescent="0.25">
      <c r="E80" s="27">
        <f t="shared" si="2"/>
        <v>12</v>
      </c>
      <c r="F80" s="29">
        <f>[1]!IPR_pwf_atma(PI_1,Pres_,E80,fw_,Pb_)</f>
        <v>230</v>
      </c>
      <c r="G80" s="29">
        <f>[1]!well_pwf_plin_atma(E80,fw_,Pbuf_,Pcas_,Wellstr1_,PVRstr1_,0)</f>
        <v>177.46646478658337</v>
      </c>
      <c r="H80" s="29">
        <f>[1]!well_pwf_plin_atma(E80,fw_2,Pbuf_,Pcas_,Wellstr1_,PVRstr1_,0)</f>
        <v>184.57517138307259</v>
      </c>
    </row>
    <row r="81" spans="5:8" x14ac:dyDescent="0.25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[1]!well_pwf_plin_atma(E81,fw_,Pbuf_,Pcas_,Wellstr1_,PVRstr1_,0)</f>
        <v>175.17402833616691</v>
      </c>
      <c r="H81" s="29">
        <f>[1]!well_pwf_plin_atma(E81,fw_2,Pbuf_,Pcas_,Wellstr1_,PVRstr1_,0)</f>
        <v>182.7624075482104</v>
      </c>
    </row>
    <row r="82" spans="5:8" x14ac:dyDescent="0.25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[1]!well_pwf_plin_atma(E82,fw_,Pbuf_,Pcas_,Wellstr1_,PVRstr1_,0)</f>
        <v>172.1250926523937</v>
      </c>
      <c r="H82" s="29">
        <f>[1]!well_pwf_plin_atma(E82,fw_2,Pbuf_,Pcas_,Wellstr1_,PVRstr1_,0)</f>
        <v>180.30297608114213</v>
      </c>
    </row>
    <row r="83" spans="5:8" x14ac:dyDescent="0.25">
      <c r="E83" s="27">
        <f t="shared" si="2"/>
        <v>28.5</v>
      </c>
      <c r="F83" s="29">
        <f>[1]!IPR_pwf_atma(PI_1,Pres_,E83,fw_,Pb_)</f>
        <v>202.5</v>
      </c>
      <c r="G83" s="29">
        <f>[1]!well_pwf_plin_atma(E83,fw_,Pbuf_,Pcas_,Wellstr1_,PVRstr1_,0)</f>
        <v>168.1434232232063</v>
      </c>
      <c r="H83" s="29">
        <f>[1]!well_pwf_plin_atma(E83,fw_2,Pbuf_,Pcas_,Wellstr1_,PVRstr1_,0)</f>
        <v>177.06875415808022</v>
      </c>
    </row>
    <row r="84" spans="5:8" x14ac:dyDescent="0.25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[1]!well_pwf_plin_atma(E84,fw_,Pbuf_,Pcas_,Wellstr1_,PVRstr1_,0)</f>
        <v>162.96712393767467</v>
      </c>
      <c r="H84" s="29">
        <f>[1]!well_pwf_plin_atma(E84,fw_2,Pbuf_,Pcas_,Wellstr1_,PVRstr1_,0)</f>
        <v>172.90605585863327</v>
      </c>
    </row>
    <row r="85" spans="5:8" x14ac:dyDescent="0.25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[1]!well_pwf_plin_atma(E85,fw_,Pbuf_,Pcas_,Wellstr1_,PVRstr1_,0)</f>
        <v>156.18179309090024</v>
      </c>
      <c r="H85" s="29">
        <f>[1]!well_pwf_plin_atma(E85,fw_2,Pbuf_,Pcas_,Wellstr1_,PVRstr1_,0)</f>
        <v>167.54769912810377</v>
      </c>
    </row>
    <row r="86" spans="5:8" x14ac:dyDescent="0.25">
      <c r="E86" s="27">
        <f t="shared" si="2"/>
        <v>45</v>
      </c>
      <c r="F86" s="29">
        <f>[1]!IPR_pwf_atma(PI_1,Pres_,E86,fw_,Pb_)</f>
        <v>175</v>
      </c>
      <c r="G86" s="29">
        <f>[1]!well_pwf_plin_atma(E86,fw_,Pbuf_,Pcas_,Wellstr1_,PVRstr1_,0)</f>
        <v>147.57730856188428</v>
      </c>
      <c r="H86" s="29">
        <f>[1]!well_pwf_plin_atma(E86,fw_2,Pbuf_,Pcas_,Wellstr1_,PVRstr1_,0)</f>
        <v>160.59464202289817</v>
      </c>
    </row>
    <row r="87" spans="5:8" x14ac:dyDescent="0.25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[1]!well_pwf_plin_atma(E87,fw_,Pbuf_,Pcas_,Wellstr1_,PVRstr1_,0)</f>
        <v>140.35256583054027</v>
      </c>
      <c r="H87" s="29">
        <f>[1]!well_pwf_plin_atma(E87,fw_2,Pbuf_,Pcas_,Wellstr1_,PVRstr1_,0)</f>
        <v>153.65212750276251</v>
      </c>
    </row>
    <row r="88" spans="5:8" x14ac:dyDescent="0.25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[1]!well_pwf_plin_atma(E88,fw_,Pbuf_,Pcas_,Wellstr1_,PVRstr1_,0)</f>
        <v>137.91196995681275</v>
      </c>
      <c r="H88" s="29">
        <f>[1]!well_pwf_plin_atma(E88,fw_2,Pbuf_,Pcas_,Wellstr1_,PVRstr1_,0)</f>
        <v>149.9013225837642</v>
      </c>
    </row>
    <row r="89" spans="5:8" x14ac:dyDescent="0.25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[1]!well_pwf_plin_atma(E89,fw_,Pbuf_,Pcas_,Wellstr1_,PVRstr1_,0)</f>
        <v>137.39986579376207</v>
      </c>
      <c r="H89" s="29">
        <f>[1]!well_pwf_plin_atma(E89,fw_2,Pbuf_,Pcas_,Wellstr1_,PVRstr1_,0)</f>
        <v>149.43038188325571</v>
      </c>
    </row>
    <row r="90" spans="5:8" x14ac:dyDescent="0.25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[1]!well_pwf_plin_atma(E90,fw_,Pbuf_,Pcas_,Wellstr1_,PVRstr1_,0)</f>
        <v>136.96133611192573</v>
      </c>
      <c r="H90" s="29">
        <f>[1]!well_pwf_plin_atma(E90,fw_2,Pbuf_,Pcas_,Wellstr1_,PVRstr1_,0)</f>
        <v>149.01989001798742</v>
      </c>
    </row>
    <row r="91" spans="5:8" x14ac:dyDescent="0.25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[1]!well_pwf_plin_atma(E91,fw_,Pbuf_,Pcas_,Wellstr1_,PVRstr1_,0)</f>
        <v>136.59199104550314</v>
      </c>
      <c r="H91" s="29">
        <f>[1]!well_pwf_plin_atma(E91,fw_2,Pbuf_,Pcas_,Wellstr1_,PVRstr1_,0)</f>
        <v>148.67488606225029</v>
      </c>
    </row>
    <row r="92" spans="5:8" x14ac:dyDescent="0.25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[1]!well_pwf_plin_atma(E92,fw_,Pbuf_,Pcas_,Wellstr1_,PVRstr1_,0)</f>
        <v>136.28152886119054</v>
      </c>
      <c r="H92" s="29">
        <f>[1]!well_pwf_plin_atma(E92,fw_2,Pbuf_,Pcas_,Wellstr1_,PVRstr1_,0)</f>
        <v>148.38232802348298</v>
      </c>
    </row>
    <row r="93" spans="5:8" x14ac:dyDescent="0.25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[1]!well_pwf_plin_atma(E93,fw_,Pbuf_,Pcas_,Wellstr1_,PVRstr1_,0)</f>
        <v>136.02600655500271</v>
      </c>
      <c r="H93" s="29">
        <f>[1]!well_pwf_plin_atma(E93,fw_2,Pbuf_,Pcas_,Wellstr1_,PVRstr1_,0)</f>
        <v>148.13642607550733</v>
      </c>
    </row>
    <row r="94" spans="5:8" x14ac:dyDescent="0.25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[1]!well_pwf_plin_atma(E94,fw_,Pbuf_,Pcas_,Wellstr1_,PVRstr1_,0)</f>
        <v>135.8216562918567</v>
      </c>
      <c r="H94" s="29">
        <f>[1]!well_pwf_plin_atma(E94,fw_2,Pbuf_,Pcas_,Wellstr1_,PVRstr1_,0)</f>
        <v>147.93506276508299</v>
      </c>
    </row>
    <row r="95" spans="5:8" x14ac:dyDescent="0.25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[1]!well_pwf_plin_atma(E95,fw_,Pbuf_,Pcas_,Wellstr1_,PVRstr1_,0)</f>
        <v>135.66032102610308</v>
      </c>
      <c r="H95" s="29">
        <f>[1]!well_pwf_plin_atma(E95,fw_2,Pbuf_,Pcas_,Wellstr1_,PVRstr1_,0)</f>
        <v>147.77453066804313</v>
      </c>
    </row>
    <row r="96" spans="5:8" x14ac:dyDescent="0.25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[1]!well_pwf_plin_atma(E96,fw_,Pbuf_,Pcas_,Wellstr1_,PVRstr1_,0)</f>
        <v>135.53993957236688</v>
      </c>
      <c r="H96" s="29">
        <f>[1]!well_pwf_plin_atma(E96,fw_2,Pbuf_,Pcas_,Wellstr1_,PVRstr1_,0)</f>
        <v>147.64855532405556</v>
      </c>
    </row>
    <row r="97" spans="1:9" x14ac:dyDescent="0.25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[1]!well_pwf_plin_atma(E97,fw_,Pbuf_,Pcas_,Wellstr1_,PVRstr1_,0)</f>
        <v>135.45988174008255</v>
      </c>
      <c r="H97" s="29">
        <f>[1]!well_pwf_plin_atma(E97,fw_2,Pbuf_,Pcas_,Wellstr1_,PVRstr1_,0)</f>
        <v>147.55809929956615</v>
      </c>
    </row>
    <row r="98" spans="1:9" x14ac:dyDescent="0.25">
      <c r="E98" s="27">
        <f t="shared" si="2"/>
        <v>111</v>
      </c>
      <c r="F98" s="29">
        <f>[1]!IPR_pwf_atma(PI_1,Pres_,E98,fw_,Pb_)</f>
        <v>0</v>
      </c>
      <c r="G98" s="29">
        <f>[1]!well_pwf_plin_atma(E98,fw_,Pbuf_,Pcas_,Wellstr1_,PVRstr1_,0)</f>
        <v>135.41522570629766</v>
      </c>
      <c r="H98" s="29">
        <f>[1]!well_pwf_plin_atma(E98,fw_2,Pbuf_,Pcas_,Wellstr1_,PVRstr1_,0)</f>
        <v>147.49766754915709</v>
      </c>
    </row>
    <row r="99" spans="1:9" x14ac:dyDescent="0.25">
      <c r="C99" s="6"/>
    </row>
    <row r="100" spans="1:9" x14ac:dyDescent="0.25">
      <c r="C100" s="6"/>
    </row>
    <row r="101" spans="1:9" x14ac:dyDescent="0.25">
      <c r="C101" s="6"/>
    </row>
    <row r="102" spans="1:9" x14ac:dyDescent="0.25">
      <c r="A102" t="s">
        <v>73</v>
      </c>
      <c r="C102" s="6"/>
    </row>
    <row r="103" spans="1:9" x14ac:dyDescent="0.25">
      <c r="A103" t="s">
        <v>74</v>
      </c>
      <c r="C103" s="6"/>
    </row>
    <row r="104" spans="1:9" x14ac:dyDescent="0.25">
      <c r="C104" s="6"/>
    </row>
    <row r="105" spans="1:9" ht="15.5" x14ac:dyDescent="0.4">
      <c r="C105" s="6"/>
      <c r="I105" s="20" t="s">
        <v>54</v>
      </c>
    </row>
    <row r="106" spans="1:9" x14ac:dyDescent="0.25">
      <c r="C106" s="6"/>
      <c r="I106" s="28">
        <f>fw_2</f>
        <v>20</v>
      </c>
    </row>
    <row r="107" spans="1:9" ht="13" x14ac:dyDescent="0.3">
      <c r="C107" s="6"/>
      <c r="F107" s="15" t="s">
        <v>32</v>
      </c>
      <c r="G107" s="15" t="s">
        <v>35</v>
      </c>
      <c r="H107" s="22" t="s">
        <v>30</v>
      </c>
      <c r="I107" s="22" t="s">
        <v>30</v>
      </c>
    </row>
    <row r="108" spans="1:9" x14ac:dyDescent="0.25">
      <c r="C108" s="6"/>
      <c r="F108" s="28">
        <v>10</v>
      </c>
      <c r="G108" s="33" t="str">
        <f>[1]!PVT_encode_string(gamma_gas_,gamma_oil_,,Rsb_,F108,Pb_,Tres_,Bob_,muob_)</f>
        <v>gamma_gas:0,800;gamma_oil:0,870;gamma_wat:1,000;rsb_m3m3:80,000;rp_m3m3:10,000;pb_atma:150,000;t_res_C:80,000;bob_m3m3:1,200;muob_cP:1,000;PVTcorr:0;ksep_fr:0,000;p_ksep_atma:-1,000;t_ksep_C:-1,000;gas_only:False;</v>
      </c>
      <c r="H108" s="29">
        <f>[1]!well_pwf_plin_atma(Qtest_,fw_,Pbuf_,Pcas_,Wellstr1_,G108)</f>
        <v>165.58049444952496</v>
      </c>
      <c r="I108" s="29">
        <f>[1]!well_pwf_plin_atma(Qtest_,fw_3,Pbuf_,Pcas_,Wellstr1_,G108)</f>
        <v>174.52429670009062</v>
      </c>
    </row>
    <row r="109" spans="1:9" x14ac:dyDescent="0.25">
      <c r="C109" s="6"/>
      <c r="F109" s="28">
        <v>50</v>
      </c>
      <c r="G109" s="33" t="str">
        <f>[1]!PVT_encode_string(gamma_gas_,gamma_oil_,,Rsb_,F109,Pb_,Tres_,Bob_,muob_)</f>
        <v>gamma_gas:0,800;gamma_oil:0,870;gamma_wat:1,000;rsb_m3m3:80,000;rp_m3m3:50,000;pb_atma:150,000;t_res_C:80,000;bob_m3m3:1,200;muob_cP:1,000;PVTcorr:0;ksep_fr:0,000;p_ksep_atma:-1,000;t_ksep_C:-1,000;gas_only:False;</v>
      </c>
      <c r="H109" s="29">
        <f>[1]!well_pwf_plin_atma(Qtest_,fw_,Pbuf_,Pcas_,Wellstr1_,G109)</f>
        <v>145.69481233136398</v>
      </c>
      <c r="I109" s="29">
        <f>[1]!well_pwf_plin_atma(Qtest_,fw_3,Pbuf_,Pcas_,Wellstr1_,G109)</f>
        <v>156.84934193671685</v>
      </c>
    </row>
    <row r="110" spans="1:9" x14ac:dyDescent="0.25">
      <c r="C110" s="6"/>
      <c r="F110" s="28">
        <f>F109+50</f>
        <v>100</v>
      </c>
      <c r="G110" s="33" t="str">
        <f>[1]!PVT_encode_string(gamma_gas_,gamma_oil_,,Rsb_,F110,Pb_,Tres_,Bob_,muob_)</f>
        <v>gamma_gas:0,800;gamma_oil:0,870;gamma_wat:1,000;rsb_m3m3:80,000;rp_m3m3:100,000;pb_atma:150,000;t_res_C:80,000;bob_m3m3:1,200;muob_cP:1,000;PVTcorr:0;ksep_fr:0,000;p_ksep_atma:-1,000;t_ksep_C:-1,000;gas_only:False;</v>
      </c>
      <c r="H110" s="29">
        <f>[1]!well_pwf_plin_atma(Qtest_,fw_,Pbuf_,Pcas_,Wellstr1_,G110)</f>
        <v>123.95862149098626</v>
      </c>
      <c r="I110" s="29">
        <f>[1]!well_pwf_plin_atma(Qtest_,fw_3,Pbuf_,Pcas_,Wellstr1_,G110)</f>
        <v>135.50078829251103</v>
      </c>
    </row>
    <row r="111" spans="1:9" x14ac:dyDescent="0.25">
      <c r="C111" s="6"/>
      <c r="F111" s="28">
        <f t="shared" ref="F111:F128" si="3">F110+50</f>
        <v>150</v>
      </c>
      <c r="G111" s="33" t="str">
        <f>[1]!PVT_encode_string(gamma_gas_,gamma_oil_,,Rsb_,F111,Pb_,Tres_,Bob_,muob_)</f>
        <v>gamma_gas:0,800;gamma_oil:0,870;gamma_wat:1,000;rsb_m3m3:80,000;rp_m3m3:150,000;pb_atma:150,000;t_res_C:80,000;bob_m3m3:1,200;muob_cP:1,000;PVTcorr:0;ksep_fr:0,000;p_ksep_atma:-1,000;t_ksep_C:-1,000;gas_only:False;</v>
      </c>
      <c r="H111" s="29">
        <f>[1]!well_pwf_plin_atma(Qtest_,fw_,Pbuf_,Pcas_,Wellstr1_,G111)</f>
        <v>106.9306828224465</v>
      </c>
      <c r="I111" s="29">
        <f>[1]!well_pwf_plin_atma(Qtest_,fw_3,Pbuf_,Pcas_,Wellstr1_,G111)</f>
        <v>117.97842039967918</v>
      </c>
    </row>
    <row r="112" spans="1:9" x14ac:dyDescent="0.25">
      <c r="C112" s="6"/>
      <c r="F112" s="28">
        <f t="shared" si="3"/>
        <v>200</v>
      </c>
      <c r="G112" s="33" t="str">
        <f>[1]!PVT_encode_string(gamma_gas_,gamma_oil_,,Rsb_,F112,Pb_,Tres_,Bob_,muob_)</f>
        <v>gamma_gas:0,800;gamma_oil:0,870;gamma_wat:1,000;rsb_m3m3:80,000;rp_m3m3:200,000;pb_atma:150,000;t_res_C:80,000;bob_m3m3:1,200;muob_cP:1,000;PVTcorr:0;ksep_fr:0,000;p_ksep_atma:-1,000;t_ksep_C:-1,000;gas_only:False;</v>
      </c>
      <c r="H112" s="29">
        <f>[1]!well_pwf_plin_atma(Qtest_,fw_,Pbuf_,Pcas_,Wellstr1_,G112)</f>
        <v>96.274426289219846</v>
      </c>
      <c r="I112" s="29">
        <f>[1]!well_pwf_plin_atma(Qtest_,fw_3,Pbuf_,Pcas_,Wellstr1_,G112)</f>
        <v>106.37857144524426</v>
      </c>
    </row>
    <row r="113" spans="3:11" x14ac:dyDescent="0.25">
      <c r="C113" s="6"/>
      <c r="F113" s="28">
        <f t="shared" si="3"/>
        <v>250</v>
      </c>
      <c r="G113" s="33" t="str">
        <f>[1]!PVT_encode_string(gamma_gas_,gamma_oil_,,Rsb_,F113,Pb_,Tres_,Bob_,muob_)</f>
        <v>gamma_gas:0,800;gamma_oil:0,870;gamma_wat:1,000;rsb_m3m3:80,000;rp_m3m3:250,000;pb_atma:150,000;t_res_C:80,000;bob_m3m3:1,200;muob_cP:1,000;PVTcorr:0;ksep_fr:0,000;p_ksep_atma:-1,000;t_ksep_C:-1,000;gas_only:False;</v>
      </c>
      <c r="H113" s="29">
        <f>[1]!well_pwf_plin_atma(Qtest_,fw_,Pbuf_,Pcas_,Wellstr1_,G113)</f>
        <v>89.408049339498632</v>
      </c>
      <c r="I113" s="29">
        <f>[1]!well_pwf_plin_atma(Qtest_,fw_3,Pbuf_,Pcas_,Wellstr1_,G113)</f>
        <v>98.255737804201573</v>
      </c>
    </row>
    <row r="114" spans="3:11" x14ac:dyDescent="0.25">
      <c r="C114" s="6"/>
      <c r="F114" s="28">
        <f t="shared" si="3"/>
        <v>300</v>
      </c>
      <c r="G114" s="33" t="str">
        <f>[1]!PVT_encode_string(gamma_gas_,gamma_oil_,,Rsb_,F114,Pb_,Tres_,Bob_,muob_)</f>
        <v>gamma_gas:0,800;gamma_oil:0,870;gamma_wat:1,000;rsb_m3m3:80,000;rp_m3m3:300,000;pb_atma:150,000;t_res_C:80,000;bob_m3m3:1,200;muob_cP:1,000;PVTcorr:0;ksep_fr:0,000;p_ksep_atma:-1,000;t_ksep_C:-1,000;gas_only:False;</v>
      </c>
      <c r="H114" s="29">
        <f>[1]!well_pwf_plin_atma(Qtest_,fw_,Pbuf_,Pcas_,Wellstr1_,G114)</f>
        <v>84.91829820071095</v>
      </c>
      <c r="I114" s="29">
        <f>[1]!well_pwf_plin_atma(Qtest_,fw_3,Pbuf_,Pcas_,Wellstr1_,G114)</f>
        <v>92.481048689642023</v>
      </c>
    </row>
    <row r="115" spans="3:11" x14ac:dyDescent="0.25">
      <c r="C115" s="6"/>
      <c r="F115" s="28">
        <f t="shared" si="3"/>
        <v>350</v>
      </c>
      <c r="G115" s="33" t="str">
        <f>[1]!PVT_encode_string(gamma_gas_,gamma_oil_,,Rsb_,F115,Pb_,Tres_,Bob_,muob_)</f>
        <v>gamma_gas:0,800;gamma_oil:0,870;gamma_wat:1,000;rsb_m3m3:80,000;rp_m3m3:350,000;pb_atma:150,000;t_res_C:80,000;bob_m3m3:1,200;muob_cP:1,000;PVTcorr:0;ksep_fr:0,000;p_ksep_atma:-1,000;t_ksep_C:-1,000;gas_only:False;</v>
      </c>
      <c r="H115" s="29">
        <f>[1]!well_pwf_plin_atma(Qtest_,fw_,Pbuf_,Pcas_,Wellstr1_,G115)</f>
        <v>81.998514612465073</v>
      </c>
      <c r="I115" s="29">
        <f>[1]!well_pwf_plin_atma(Qtest_,fw_3,Pbuf_,Pcas_,Wellstr1_,G115)</f>
        <v>88.339167279977531</v>
      </c>
    </row>
    <row r="116" spans="3:11" x14ac:dyDescent="0.25">
      <c r="C116" s="6"/>
      <c r="F116" s="28">
        <f t="shared" si="3"/>
        <v>400</v>
      </c>
      <c r="G116" s="33" t="str">
        <f>[1]!PVT_encode_string(gamma_gas_,gamma_oil_,,Rsb_,F116,Pb_,Tres_,Bob_,muob_)</f>
        <v>gamma_gas:0,800;gamma_oil:0,870;gamma_wat:1,000;rsb_m3m3:80,000;rp_m3m3:400,000;pb_atma:150,000;t_res_C:80,000;bob_m3m3:1,200;muob_cP:1,000;PVTcorr:0;ksep_fr:0,000;p_ksep_atma:-1,000;t_ksep_C:-1,000;gas_only:False;</v>
      </c>
      <c r="H116" s="29">
        <f>[1]!well_pwf_plin_atma(Qtest_,fw_,Pbuf_,Pcas_,Wellstr1_,G116)</f>
        <v>80.163829529721454</v>
      </c>
      <c r="I116" s="29">
        <f>[1]!well_pwf_plin_atma(Qtest_,fw_3,Pbuf_,Pcas_,Wellstr1_,G116)</f>
        <v>85.367871772728108</v>
      </c>
    </row>
    <row r="117" spans="3:11" x14ac:dyDescent="0.25">
      <c r="C117" s="6"/>
      <c r="F117" s="28">
        <f t="shared" si="3"/>
        <v>450</v>
      </c>
      <c r="G117" s="33" t="str">
        <f>[1]!PVT_encode_string(gamma_gas_,gamma_oil_,,Rsb_,F117,Pb_,Tres_,Bob_,muob_)</f>
        <v>gamma_gas:0,800;gamma_oil:0,870;gamma_wat:1,000;rsb_m3m3:80,000;rp_m3m3:450,000;pb_atma:150,000;t_res_C:80,000;bob_m3m3:1,200;muob_cP:1,000;PVTcorr:0;ksep_fr:0,000;p_ksep_atma:-1,000;t_ksep_C:-1,000;gas_only:False;</v>
      </c>
      <c r="H117" s="29">
        <f>[1]!well_pwf_plin_atma(Qtest_,fw_,Pbuf_,Pcas_,Wellstr1_,G117)</f>
        <v>79.107864380979294</v>
      </c>
      <c r="I117" s="29">
        <f>[1]!well_pwf_plin_atma(Qtest_,fw_3,Pbuf_,Pcas_,Wellstr1_,G117)</f>
        <v>83.259777050429065</v>
      </c>
    </row>
    <row r="118" spans="3:11" x14ac:dyDescent="0.25">
      <c r="C118" s="6"/>
      <c r="F118" s="28">
        <f t="shared" si="3"/>
        <v>500</v>
      </c>
      <c r="G118" s="33" t="str">
        <f>[1]!PVT_encode_string(gamma_gas_,gamma_oil_,,Rsb_,F118,Pb_,Tres_,Bob_,muob_)</f>
        <v>gamma_gas:0,800;gamma_oil:0,870;gamma_wat:1,000;rsb_m3m3:80,000;rp_m3m3:500,000;pb_atma:150,000;t_res_C:80,000;bob_m3m3:1,200;muob_cP:1,000;PVTcorr:0;ksep_fr:0,000;p_ksep_atma:-1,000;t_ksep_C:-1,000;gas_only:False;</v>
      </c>
      <c r="H118" s="29">
        <f>[1]!well_pwf_plin_atma(Qtest_,fw_,Pbuf_,Pcas_,Wellstr1_,G118)</f>
        <v>78.496117099914727</v>
      </c>
      <c r="I118" s="29">
        <f>[1]!well_pwf_plin_atma(Qtest_,fw_3,Pbuf_,Pcas_,Wellstr1_,G118)</f>
        <v>81.804251267411459</v>
      </c>
    </row>
    <row r="119" spans="3:11" x14ac:dyDescent="0.25">
      <c r="C119" s="6"/>
      <c r="F119" s="28">
        <f t="shared" si="3"/>
        <v>550</v>
      </c>
      <c r="G119" s="33" t="str">
        <f>[1]!PVT_encode_string(gamma_gas_,gamma_oil_,,Rsb_,F119,Pb_,Tres_,Bob_,muob_)</f>
        <v>gamma_gas:0,800;gamma_oil:0,870;gamma_wat:1,000;rsb_m3m3:80,000;rp_m3m3:550,000;pb_atma:150,000;t_res_C:80,000;bob_m3m3:1,200;muob_cP:1,000;PVTcorr:0;ksep_fr:0,000;p_ksep_atma:-1,000;t_ksep_C:-1,000;gas_only:False;</v>
      </c>
      <c r="H119" s="29">
        <f>[1]!well_pwf_plin_atma(Qtest_,fw_,Pbuf_,Pcas_,Wellstr1_,G119)</f>
        <v>78.335347211729484</v>
      </c>
      <c r="I119" s="29">
        <f>[1]!well_pwf_plin_atma(Qtest_,fw_3,Pbuf_,Pcas_,Wellstr1_,G119)</f>
        <v>80.852832591375247</v>
      </c>
    </row>
    <row r="120" spans="3:11" x14ac:dyDescent="0.25">
      <c r="C120" s="6"/>
      <c r="F120" s="28">
        <f t="shared" si="3"/>
        <v>600</v>
      </c>
      <c r="G120" s="33" t="str">
        <f>[1]!PVT_encode_string(gamma_gas_,gamma_oil_,,Rsb_,F120,Pb_,Tres_,Bob_,muob_)</f>
        <v>gamma_gas:0,800;gamma_oil:0,870;gamma_wat:1,000;rsb_m3m3:80,000;rp_m3m3:600,000;pb_atma:150,000;t_res_C:80,000;bob_m3m3:1,200;muob_cP:1,000;PVTcorr:0;ksep_fr:0,000;p_ksep_atma:-1,000;t_ksep_C:-1,000;gas_only:False;</v>
      </c>
      <c r="H120" s="29">
        <f>[1]!well_pwf_plin_atma(Qtest_,fw_,Pbuf_,Pcas_,Wellstr1_,G120)</f>
        <v>78.575800702871405</v>
      </c>
      <c r="I120" s="29">
        <f>[1]!well_pwf_plin_atma(Qtest_,fw_3,Pbuf_,Pcas_,Wellstr1_,G120)</f>
        <v>80.232824187596435</v>
      </c>
    </row>
    <row r="121" spans="3:11" x14ac:dyDescent="0.25">
      <c r="C121" s="6"/>
      <c r="F121" s="28">
        <f t="shared" si="3"/>
        <v>650</v>
      </c>
      <c r="G121" s="33" t="str">
        <f>[1]!PVT_encode_string(gamma_gas_,gamma_oil_,,Rsb_,F121,Pb_,Tres_,Bob_,muob_)</f>
        <v>gamma_gas:0,800;gamma_oil:0,870;gamma_wat:1,000;rsb_m3m3:80,000;rp_m3m3:650,000;pb_atma:150,000;t_res_C:80,000;bob_m3m3:1,200;muob_cP:1,000;PVTcorr:0;ksep_fr:0,000;p_ksep_atma:-1,000;t_ksep_C:-1,000;gas_only:False;</v>
      </c>
      <c r="H121" s="29">
        <f>[1]!well_pwf_plin_atma(Qtest_,fw_,Pbuf_,Pcas_,Wellstr1_,G121)</f>
        <v>79.052847644783853</v>
      </c>
      <c r="I121" s="29">
        <f>[1]!well_pwf_plin_atma(Qtest_,fw_3,Pbuf_,Pcas_,Wellstr1_,G121)</f>
        <v>79.870862753138439</v>
      </c>
    </row>
    <row r="122" spans="3:11" x14ac:dyDescent="0.25">
      <c r="F122" s="28">
        <f t="shared" si="3"/>
        <v>700</v>
      </c>
      <c r="G122" s="33" t="str">
        <f>[1]!PVT_encode_string(gamma_gas_,gamma_oil_,,Rsb_,F122,Pb_,Tres_,Bob_,muob_)</f>
        <v>gamma_gas:0,800;gamma_oil:0,870;gamma_wat:1,000;rsb_m3m3:80,000;rp_m3m3:700,000;pb_atma:150,000;t_res_C:80,000;bob_m3m3:1,200;muob_cP:1,000;PVTcorr:0;ksep_fr:0,000;p_ksep_atma:-1,000;t_ksep_C:-1,000;gas_only:False;</v>
      </c>
      <c r="H122" s="29">
        <f>[1]!well_pwf_plin_atma(Qtest_,fw_,Pbuf_,Pcas_,Wellstr1_,G122)</f>
        <v>79.793149324917579</v>
      </c>
      <c r="I122" s="29">
        <f>[1]!well_pwf_plin_atma(Qtest_,fw_3,Pbuf_,Pcas_,Wellstr1_,G122)</f>
        <v>79.783718581260729</v>
      </c>
    </row>
    <row r="123" spans="3:11" x14ac:dyDescent="0.25">
      <c r="F123" s="28">
        <f t="shared" si="3"/>
        <v>750</v>
      </c>
      <c r="G123" s="33" t="str">
        <f>[1]!PVT_encode_string(gamma_gas_,gamma_oil_,,Rsb_,F123,Pb_,Tres_,Bob_,muob_)</f>
        <v>gamma_gas:0,800;gamma_oil:0,870;gamma_wat:1,000;rsb_m3m3:80,000;rp_m3m3:750,000;pb_atma:150,000;t_res_C:80,000;bob_m3m3:1,200;muob_cP:1,000;PVTcorr:0;ksep_fr:0,000;p_ksep_atma:-1,000;t_ksep_C:-1,000;gas_only:False;</v>
      </c>
      <c r="H123" s="29">
        <f>[1]!well_pwf_plin_atma(Qtest_,fw_,Pbuf_,Pcas_,Wellstr1_,G123)</f>
        <v>80.767524005016725</v>
      </c>
      <c r="I123" s="29">
        <f>[1]!well_pwf_plin_atma(Qtest_,fw_3,Pbuf_,Pcas_,Wellstr1_,G123)</f>
        <v>79.984765906403027</v>
      </c>
    </row>
    <row r="124" spans="3:11" x14ac:dyDescent="0.25">
      <c r="F124" s="28">
        <f t="shared" si="3"/>
        <v>800</v>
      </c>
      <c r="G124" s="33" t="str">
        <f>[1]!PVT_encode_string(gamma_gas_,gamma_oil_,,Rsb_,F124,Pb_,Tres_,Bob_,muob_)</f>
        <v>gamma_gas:0,800;gamma_oil:0,870;gamma_wat:1,000;rsb_m3m3:80,000;rp_m3m3:800,000;pb_atma:150,000;t_res_C:80,000;bob_m3m3:1,200;muob_cP:1,000;PVTcorr:0;ksep_fr:0,000;p_ksep_atma:-1,000;t_ksep_C:-1,000;gas_only:False;</v>
      </c>
      <c r="H124" s="29">
        <f>[1]!well_pwf_plin_atma(Qtest_,fw_,Pbuf_,Pcas_,Wellstr1_,G124)</f>
        <v>81.860016506888257</v>
      </c>
      <c r="I124" s="29">
        <f>[1]!well_pwf_plin_atma(Qtest_,fw_3,Pbuf_,Pcas_,Wellstr1_,G124)</f>
        <v>80.332294743904725</v>
      </c>
    </row>
    <row r="125" spans="3:11" x14ac:dyDescent="0.25">
      <c r="F125" s="28">
        <f t="shared" si="3"/>
        <v>850</v>
      </c>
      <c r="G125" s="33" t="str">
        <f>[1]!PVT_encode_string(gamma_gas_,gamma_oil_,,Rsb_,F125,Pb_,Tres_,Bob_,muob_)</f>
        <v>gamma_gas:0,800;gamma_oil:0,870;gamma_wat:1,000;rsb_m3m3:80,000;rp_m3m3:850,000;pb_atma:150,000;t_res_C:80,000;bob_m3m3:1,200;muob_cP:1,000;PVTcorr:0;ksep_fr:0,000;p_ksep_atma:-1,000;t_ksep_C:-1,000;gas_only:False;</v>
      </c>
      <c r="H125" s="29">
        <f>[1]!well_pwf_plin_atma(Qtest_,fw_,Pbuf_,Pcas_,Wellstr1_,G125)</f>
        <v>83.055363537995149</v>
      </c>
      <c r="I125" s="29">
        <f>[1]!well_pwf_plin_atma(Qtest_,fw_3,Pbuf_,Pcas_,Wellstr1_,G125)</f>
        <v>80.808591489596239</v>
      </c>
    </row>
    <row r="126" spans="3:11" x14ac:dyDescent="0.25">
      <c r="F126" s="28">
        <f>F125+50</f>
        <v>900</v>
      </c>
      <c r="G126" s="33" t="str">
        <f>[1]!PVT_encode_string(gamma_gas_,gamma_oil_,,Rsb_,F126,Pb_,Tres_,Bob_,muob_)</f>
        <v>gamma_gas:0,800;gamma_oil:0,870;gamma_wat:1,000;rsb_m3m3:80,000;rp_m3m3:900,000;pb_atma:150,000;t_res_C:80,000;bob_m3m3:1,200;muob_cP:1,000;PVTcorr:0;ksep_fr:0,000;p_ksep_atma:-1,000;t_ksep_C:-1,000;gas_only:False;</v>
      </c>
      <c r="H126" s="29">
        <f>[1]!well_pwf_plin_atma(Qtest_,fw_,Pbuf_,Pcas_,Wellstr1_,G126)</f>
        <v>84.395905323964627</v>
      </c>
      <c r="I126" s="29">
        <f>[1]!well_pwf_plin_atma(Qtest_,fw_3,Pbuf_,Pcas_,Wellstr1_,G126)</f>
        <v>81.513624619828107</v>
      </c>
    </row>
    <row r="127" spans="3:11" x14ac:dyDescent="0.25">
      <c r="F127" s="28">
        <f t="shared" si="3"/>
        <v>950</v>
      </c>
      <c r="G127" s="33" t="str">
        <f>[1]!PVT_encode_string(gamma_gas_,gamma_oil_,,Rsb_,F127,Pb_,Tres_,Bob_,muob_)</f>
        <v>gamma_gas:0,800;gamma_oil:0,870;gamma_wat:1,000;rsb_m3m3:80,000;rp_m3m3:950,000;pb_atma:150,000;t_res_C:80,000;bob_m3m3:1,200;muob_cP:1,000;PVTcorr:0;ksep_fr:0,000;p_ksep_atma:-1,000;t_ksep_C:-1,000;gas_only:False;</v>
      </c>
      <c r="H127" s="29">
        <f>[1]!well_pwf_plin_atma(Qtest_,fw_,Pbuf_,Pcas_,Wellstr1_,G127)</f>
        <v>85.82493706333635</v>
      </c>
      <c r="I127" s="29">
        <f>[1]!well_pwf_plin_atma(Qtest_,fw_3,Pbuf_,Pcas_,Wellstr1_,G127)</f>
        <v>82.238235095185786</v>
      </c>
      <c r="K127" t="s">
        <v>11</v>
      </c>
    </row>
    <row r="128" spans="3:11" x14ac:dyDescent="0.25">
      <c r="F128" s="28">
        <f t="shared" si="3"/>
        <v>1000</v>
      </c>
      <c r="G128" s="33" t="str">
        <f>[1]!PVT_encode_string(gamma_gas_,gamma_oil_,,Rsb_,F128,Pb_,Tres_,Bob_,muob_)</f>
        <v>gamma_gas:0,800;gamma_oil:0,870;gamma_wat:1,000;rsb_m3m3:80,000;rp_m3m3:1000,000;pb_atma:150,000;t_res_C:80,000;bob_m3m3:1,200;muob_cP:1,000;PVTcorr:0;ksep_fr:0,000;p_ksep_atma:-1,000;t_ksep_C:-1,000;gas_only:False;</v>
      </c>
      <c r="H128" s="29">
        <f>[1]!well_pwf_plin_atma(Qtest_,fw_,Pbuf_,Pcas_,Wellstr1_,G128)</f>
        <v>87.36394634085228</v>
      </c>
      <c r="I128" s="29">
        <f>[1]!well_pwf_plin_atma(Qtest_,fw_3,Pbuf_,Pcas_,Wellstr1_,G128)</f>
        <v>83.148647091173373</v>
      </c>
    </row>
    <row r="138" spans="11:11" x14ac:dyDescent="0.25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35</vt:i4>
      </vt:variant>
    </vt:vector>
  </HeadingPairs>
  <TitlesOfParts>
    <vt:vector size="36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fw_3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2019-10-08T12:25:25Z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