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 простые\"/>
    </mc:Choice>
  </mc:AlternateContent>
  <xr:revisionPtr revIDLastSave="0" documentId="13_ncr:1_{52B250AA-E1C7-4594-98C0-7B3A2417BF7C}" xr6:coauthVersionLast="41" xr6:coauthVersionMax="41" xr10:uidLastSave="{00000000-0000-0000-0000-000000000000}"/>
  <bookViews>
    <workbookView xWindow="-103" yWindow="-103" windowWidth="22149" windowHeight="12103" tabRatio="591" firstSheet="1" activeTab="1" xr2:uid="{00000000-000D-0000-FFFF-FFFF00000000}"/>
  </bookViews>
  <sheets>
    <sheet name="База насосов" sheetId="104" state="hidden" r:id="rId1"/>
    <sheet name="Pipe" sheetId="112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Pipe!$C$14</definedName>
    <definedName name="dpipe_">Pipe!$C$19</definedName>
    <definedName name="fw_">Pipe!$C$25</definedName>
    <definedName name="gamma_gas_" localSheetId="1">Pipe!$C$9</definedName>
    <definedName name="gamma_oil_" localSheetId="1">Pipe!$C$7</definedName>
    <definedName name="gamma_wat_">Pipe!$C$8</definedName>
    <definedName name="H0_">Pipe!$C$21</definedName>
    <definedName name="H1_">Pipe!$C$22</definedName>
    <definedName name="Ksep_">Pipe!$D$31</definedName>
    <definedName name="L_">Pipe!$C$23</definedName>
    <definedName name="muob_">Pipe!$C$15</definedName>
    <definedName name="Pb_" localSheetId="1">Pipe!$C$12</definedName>
    <definedName name="Pin_">Pipe!$I$21</definedName>
    <definedName name="Pout_">Pipe!$I$24</definedName>
    <definedName name="Psep_">Pipe!$B$31</definedName>
    <definedName name="Qliq_">Pipe!$C$24</definedName>
    <definedName name="Rp_" localSheetId="1">Pipe!$C$11</definedName>
    <definedName name="Rsb_" localSheetId="1">Pipe!$C$10</definedName>
    <definedName name="T_">Pipe!$C$35</definedName>
    <definedName name="T0_">Pipe!$F$21</definedName>
    <definedName name="T1_">Pipe!$F$22</definedName>
    <definedName name="theta_">Pipe!$C$20</definedName>
    <definedName name="Tres_" localSheetId="1">Pipe!$C$13</definedName>
    <definedName name="Tsep_">Pipe!$C$31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" i="112" l="1"/>
  <c r="E35" i="112" a="1"/>
  <c r="H37" i="112"/>
  <c r="G37" i="112"/>
  <c r="D35" i="112"/>
  <c r="H35" i="112" a="1"/>
  <c r="D37" i="112"/>
  <c r="E37" i="112" a="1"/>
  <c r="G35" i="112"/>
  <c r="E37" i="112" l="1"/>
  <c r="F37" i="112"/>
  <c r="H35" i="112"/>
  <c r="E35" i="112"/>
  <c r="F35" i="112"/>
  <c r="E12" i="112"/>
  <c r="E8" i="112"/>
  <c r="E13" i="112" l="1"/>
  <c r="E11" i="112" l="1"/>
  <c r="E10" i="112"/>
  <c r="E9" i="112"/>
  <c r="E7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<sst xmlns="http://schemas.openxmlformats.org/spreadsheetml/2006/main" count="2613" uniqueCount="176">
  <si>
    <t>P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</si>
  <si>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</si>
  <si>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</si>
  <si>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</si>
  <si>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</si>
  <si>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</si>
  <si>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</si>
  <si>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</si>
  <si>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</si>
  <si>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</si>
  <si>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</si>
  <si>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</si>
  <si>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</si>
  <si>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</si>
  <si>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</si>
  <si>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</si>
  <si>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</si>
  <si>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</si>
  <si>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</si>
  <si>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</si>
  <si>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</si>
  <si>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</si>
  <si>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</si>
  <si>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</si>
  <si>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</si>
  <si>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</si>
  <si>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</si>
  <si>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</si>
  <si>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</si>
  <si>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</si>
  <si>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</si>
  <si>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</si>
  <si>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</si>
  <si>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</si>
  <si>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</si>
  <si>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</si>
  <si>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</si>
  <si>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</si>
  <si>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</si>
  <si>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</si>
  <si>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</si>
  <si>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</si>
  <si>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</si>
  <si>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</si>
  <si>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</si>
  <si>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</si>
  <si>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</si>
  <si>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</si>
  <si>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</si>
  <si>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</si>
  <si>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</si>
  <si>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</si>
  <si>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</si>
  <si>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</si>
  <si>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</si>
  <si>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</si>
  <si>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</si>
  <si>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</si>
  <si>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</si>
  <si>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</si>
  <si>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</si>
  <si>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</si>
  <si>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</si>
  <si>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</si>
  <si>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</si>
  <si>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</si>
  <si>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</si>
  <si>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</si>
  <si>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</si>
  <si>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</si>
  <si>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</si>
  <si>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</si>
  <si>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</si>
  <si>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</si>
  <si>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</si>
  <si>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</si>
  <si>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</si>
  <si>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</si>
  <si>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</si>
  <si>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</si>
  <si>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</si>
  <si>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</si>
  <si>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</si>
  <si>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</si>
  <si>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</si>
  <si>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</si>
  <si>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</si>
  <si>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</si>
  <si>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</si>
  <si>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</si>
  <si>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</si>
  <si>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</si>
  <si>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</si>
  <si>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</si>
  <si>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</si>
  <si>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</si>
  <si>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</si>
  <si>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</si>
  <si>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</si>
  <si>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</si>
  <si>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</si>
  <si>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</si>
  <si>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</si>
  <si>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</si>
  <si>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</si>
  <si>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</si>
  <si>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</si>
  <si>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</si>
  <si>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</si>
  <si>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</si>
  <si>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</si>
  <si>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</si>
  <si>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</si>
  <si>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</si>
  <si>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</si>
  <si>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</si>
  <si>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</si>
  <si>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</si>
  <si>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</si>
  <si>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</si>
  <si>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</si>
  <si>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</si>
  <si>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</si>
  <si>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</si>
  <si>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</si>
  <si>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</si>
  <si>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</si>
  <si>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</si>
  <si>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м3/м3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</si>
  <si>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</si>
  <si>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</si>
  <si>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</si>
  <si>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</si>
  <si>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</si>
  <si>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</si>
  <si>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</si>
  <si>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</si>
  <si>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</si>
  <si>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</si>
  <si>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</si>
  <si>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</si>
  <si>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</si>
  <si>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</si>
  <si>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</si>
  <si>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</si>
  <si>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</si>
  <si>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</si>
  <si>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</si>
  <si>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t>mm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</si>
  <si>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</si>
  <si>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</si>
  <si>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</si>
  <si>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</si>
  <si>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</si>
  <si>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r>
      <rPr>
        <sz val="10"/>
        <rFont val="Arial Cyr"/>
        <charset val="204"/>
      </rPr>
      <t>P</t>
    </r>
    <r>
      <rPr>
        <vertAlign val="subscript"/>
        <sz val="10"/>
        <rFont val="Arial Cyr"/>
        <charset val="204"/>
      </rPr>
      <t>in</t>
    </r>
  </si>
  <si>
    <t>Separation data</t>
  </si>
  <si>
    <t>dP</t>
  </si>
  <si>
    <t>Exercises for working with Unifloc VBA macroses</t>
  </si>
  <si>
    <t>Basic pipe flow calculation</t>
  </si>
  <si>
    <t>Pipe data</t>
  </si>
  <si>
    <r>
      <t>d</t>
    </r>
    <r>
      <rPr>
        <vertAlign val="subscript"/>
        <sz val="11"/>
        <color theme="1"/>
        <rFont val="Calibri"/>
        <family val="2"/>
        <charset val="204"/>
      </rPr>
      <t>pipe</t>
    </r>
  </si>
  <si>
    <t>θ</t>
  </si>
  <si>
    <t>°</t>
  </si>
  <si>
    <t>°С</t>
  </si>
  <si>
    <t>L</t>
  </si>
  <si>
    <t>m</t>
  </si>
  <si>
    <r>
      <t>H</t>
    </r>
    <r>
      <rPr>
        <vertAlign val="subscript"/>
        <sz val="11"/>
        <color theme="1"/>
        <rFont val="Calibri"/>
        <family val="2"/>
        <charset val="204"/>
      </rPr>
      <t>0</t>
    </r>
  </si>
  <si>
    <r>
      <t>H</t>
    </r>
    <r>
      <rPr>
        <vertAlign val="subscript"/>
        <sz val="11"/>
        <color theme="1"/>
        <rFont val="Calibri"/>
        <family val="2"/>
        <charset val="204"/>
      </rPr>
      <t>1</t>
    </r>
  </si>
  <si>
    <r>
      <t>dP</t>
    </r>
    <r>
      <rPr>
        <vertAlign val="subscript"/>
        <sz val="10"/>
        <rFont val="Arial Cyr"/>
        <charset val="204"/>
      </rPr>
      <t>gr</t>
    </r>
  </si>
  <si>
    <r>
      <t>dP</t>
    </r>
    <r>
      <rPr>
        <vertAlign val="subscript"/>
        <sz val="10"/>
        <rFont val="Arial Cyr"/>
        <charset val="204"/>
      </rPr>
      <t>fr</t>
    </r>
  </si>
  <si>
    <t>dT</t>
  </si>
  <si>
    <r>
      <t>T</t>
    </r>
    <r>
      <rPr>
        <vertAlign val="subscript"/>
        <sz val="10"/>
        <rFont val="Arial Cyr"/>
        <charset val="204"/>
      </rPr>
      <t>0</t>
    </r>
  </si>
  <si>
    <r>
      <t>T</t>
    </r>
    <r>
      <rPr>
        <vertAlign val="subscript"/>
        <sz val="10"/>
        <rFont val="Arial Cyr"/>
        <charset val="204"/>
      </rPr>
      <t>1</t>
    </r>
  </si>
  <si>
    <r>
      <t>P</t>
    </r>
    <r>
      <rPr>
        <vertAlign val="subscript"/>
        <sz val="10"/>
        <rFont val="Arial Cyr"/>
        <charset val="204"/>
      </rPr>
      <t>gr</t>
    </r>
  </si>
  <si>
    <r>
      <t>P</t>
    </r>
    <r>
      <rPr>
        <vertAlign val="subscript"/>
        <sz val="10"/>
        <rFont val="Arial Cyr"/>
        <charset val="204"/>
      </rPr>
      <t>fr</t>
    </r>
  </si>
  <si>
    <t>Pipe flow calc function call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</si>
</sst>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Alignment="1">
      <alignment wrapText="1"/>
    </xf>
    <xf numFmtId="0" fontId="6" fillId="0" borderId="0" xfId="0" applyFont="1"/>
    <xf numFmtId="0" fontId="0" fillId="2" borderId="2" xfId="0" applyFill="1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Alignment="1">
      <alignment horizontal="center" wrapText="1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339448</xdr:colOff>
      <xdr:row>4</xdr:row>
      <xdr:rowOff>162674</xdr:rowOff>
    </xdr:from>
    <xdr:to>
      <xdr:col>15</xdr:col>
      <xdr:colOff>47565</xdr:colOff>
      <xdr:row>12</xdr:row>
      <xdr:rowOff>2367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43361" y="825283"/>
          <a:ext cx="5025552" cy="16038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MF macroses for pipe flow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"=MF"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MF_dPpipe_atma</a:t>
          </a:r>
        </a:p>
        <a:p>
          <a:pPr marL="0" indent="0">
            <a:buFontTx/>
            <a:buNone/>
          </a:pPr>
          <a:r>
            <a:rPr lang="en-US" sz="1100" baseline="0"/>
            <a:t>MF_Ppipe_atma  </a:t>
          </a:r>
        </a:p>
        <a:p>
          <a:pPr marL="0" indent="0">
            <a:buFontTx/>
            <a:buNone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note that dP can be calculated in two ways up - down and down - up</a:t>
          </a:r>
        </a:p>
        <a:p>
          <a:pPr marL="0" indent="0">
            <a:buFontTx/>
            <a:buNone/>
          </a:pPr>
          <a:r>
            <a:rPr lang="en-US" sz="1100" baseline="0"/>
            <a:t>pay attention to temperature calc and bettas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MF_dPpipe_atm"/>
      <definedName name="MF_Ppip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3"/>
  <dimension ref="B2:Y1267"/>
  <sheetViews>
    <sheetView topLeftCell="A73" workbookViewId="0">
      <selection activeCell="D86" sqref="D86"/>
    </sheetView>
  </sheetViews>
  <sheetFormatPr defaultColWidth="9.15234375" defaultRowHeight="14.6" x14ac:dyDescent="0.4"/>
  <cols>
    <col min="1" max="1" width="9.15234375" style="1"/>
    <col min="2" max="2" width="5" style="1" bestFit="1" customWidth="1"/>
    <col min="3" max="3" width="19" style="1" bestFit="1" customWidth="1"/>
    <col min="4" max="4" width="28.84375" style="1" bestFit="1" customWidth="1"/>
    <col min="5" max="5" width="14.84375" style="1" bestFit="1" customWidth="1"/>
    <col min="6" max="6" width="12" style="1" bestFit="1" customWidth="1"/>
    <col min="7" max="7" width="14.15234375" style="1" bestFit="1" customWidth="1"/>
    <col min="8" max="8" width="15.15234375" style="1" bestFit="1" customWidth="1"/>
    <col min="9" max="9" width="23.382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5234375" style="1" customWidth="1"/>
    <col min="18" max="18" width="12.3828125" style="1" customWidth="1"/>
    <col min="19" max="19" width="15.15234375" style="1" customWidth="1"/>
    <col min="20" max="21" width="9.15234375" style="1"/>
    <col min="22" max="22" width="14.15234375" style="1" customWidth="1"/>
    <col min="23" max="23" width="15.15234375" style="1" customWidth="1"/>
    <col min="24" max="24" width="19.53515625" style="1" customWidth="1"/>
    <col min="25" max="25" width="17.84375" style="1" customWidth="1"/>
    <col min="26" max="16384" width="9.15234375" style="1"/>
  </cols>
  <sheetData>
    <row r="2" spans="2:25" x14ac:dyDescent="0.4"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2</v>
      </c>
      <c r="M2" s="22"/>
      <c r="N2" s="22"/>
      <c r="O2" s="22"/>
      <c r="V2" s="23" t="s">
        <v>3</v>
      </c>
      <c r="W2" s="23"/>
      <c r="X2" s="23"/>
    </row>
    <row r="3" spans="2:25" s="3" customFormat="1" ht="43.75" x14ac:dyDescent="0.4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4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4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4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4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4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4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4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4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4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4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4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4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4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4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4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4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4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4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4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4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4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4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4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4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4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4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4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4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4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4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4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4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4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4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4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4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4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4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4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4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4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4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4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4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4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4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4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4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4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4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4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4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4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4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4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4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4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4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4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4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4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4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4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4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4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4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4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4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4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4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4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4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4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4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4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4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4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4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4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4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4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4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4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4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4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4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4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4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4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4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4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4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4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4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4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4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4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4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4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4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4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4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4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4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4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4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4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4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4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4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4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4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4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4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4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4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4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4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4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4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4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4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4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4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4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4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4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4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4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4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4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4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4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4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4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4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4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4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4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4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4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4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4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4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4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4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4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4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4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4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4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4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4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4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4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4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4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4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4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4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4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4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4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4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4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4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4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4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4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4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4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4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4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4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4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4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4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4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4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4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4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4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4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4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4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4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4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4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4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4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4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4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4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4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4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4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4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4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4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4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4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4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4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4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4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4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4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4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4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4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4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4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4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4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4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4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4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4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4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4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4">
      <c r="B224" s="1">
        <v>753</v>
      </c>
      <c r="C224" s="1" t="s">
        <v>28</v>
      </c>
      <c r="D224" s="1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4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4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4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4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4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4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4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4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4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4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4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4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4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4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4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4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4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4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4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4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4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4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4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4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4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4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4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4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4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4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4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4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4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4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4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4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4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4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4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4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4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4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4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4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4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4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4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4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4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4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4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4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4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4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4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4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4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4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4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4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4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4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4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4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4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4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4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4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4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4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4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4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4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4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4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4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4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4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4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4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4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4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4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4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4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4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4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4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4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4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4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4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4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4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4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4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4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4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4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4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4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4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4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4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4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4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4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4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4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4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4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4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4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4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4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4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4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4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4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4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4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4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4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4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4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4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4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4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4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4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4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4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4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4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4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4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4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4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4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4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4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4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4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4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4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4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4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4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4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4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4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4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4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4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4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4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4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4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4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4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4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4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4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4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4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4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4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4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4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4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4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4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4">
      <c r="B397" s="1">
        <v>766</v>
      </c>
      <c r="C397" s="1" t="s">
        <v>28</v>
      </c>
      <c r="D397" s="1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4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4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4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4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4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4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4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4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4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4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4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4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4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4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4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4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4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4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4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4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4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4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4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4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4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4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4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4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4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4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4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4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4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4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4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4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4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4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4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4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4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4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4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4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4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4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4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4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4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4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4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4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4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4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4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4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4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4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4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4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4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4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4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4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4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4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4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4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4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4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4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4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4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4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4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4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4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4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4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4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4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4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4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4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4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4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4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4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4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4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4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4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4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4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4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4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4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4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4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4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4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4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4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4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4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4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4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4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4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4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4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4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4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4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4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4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4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4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4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4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4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4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4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4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4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4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4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4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4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4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4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4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4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4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4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4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4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4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4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4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4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4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4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4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4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4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4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4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4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4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4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4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4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4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4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4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4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4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4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4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4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4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4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4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4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4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4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4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4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4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4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4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4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4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4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4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4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4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4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4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4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4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4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4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4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4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4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4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4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4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4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4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4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4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4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4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4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4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4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4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4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4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4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4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4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4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4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4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4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4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4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4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4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4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4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4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4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4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4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4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4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4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4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4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4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4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4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4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4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4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4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4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4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4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4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4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4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4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4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4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4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4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4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4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4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4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4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4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4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4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4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4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4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4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4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4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4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4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4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4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4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4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4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4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4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4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4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4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4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4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4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4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4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4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4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4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4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4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4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4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4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4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4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4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4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4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4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4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4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4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4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4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4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4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4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4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4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4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4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4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4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4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4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4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4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4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4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4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4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4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4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4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4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4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4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4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4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4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4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4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4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4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4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4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4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4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4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4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4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4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4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4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4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4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4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4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4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4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4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4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4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4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4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4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4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4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4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4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4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4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4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4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4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4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4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4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4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4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4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4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4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4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4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4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4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4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4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4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4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4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4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4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4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4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4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4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4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4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4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4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4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4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4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4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4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4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4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4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4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4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4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4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4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4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4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4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4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4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4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4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4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4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4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4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4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4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4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4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4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4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4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4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4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4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4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4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4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4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4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4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4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4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4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4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4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4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4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4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4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4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4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4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4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4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4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4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4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4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4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4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4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4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4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4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4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4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4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4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4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4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4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4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4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4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4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4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4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4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4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4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4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4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4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4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4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4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4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4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4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4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4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4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4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4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4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4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4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4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4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4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4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4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4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4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4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4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4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4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4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4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4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4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4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4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4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4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4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4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4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4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4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4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4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4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4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4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4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4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4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4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4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4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4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4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4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4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4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4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4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4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4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4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4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4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4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4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4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4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4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4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4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4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4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4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4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4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4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4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4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4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4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4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4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4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4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4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4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4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4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4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4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4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4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4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4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4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4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4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4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4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4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4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4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4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4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4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4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4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4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4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4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4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4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4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4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4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4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4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4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4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4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4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4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4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4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4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4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4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4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4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4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4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4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4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4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4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4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4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4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4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4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4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4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4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4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4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4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4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4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4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4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4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4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4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4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4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4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4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4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4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4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4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4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4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4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4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4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4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4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4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4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4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4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4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4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4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4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4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4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4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4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4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4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4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4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4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4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4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4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4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4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4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4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4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4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4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4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4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4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4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4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4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4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4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4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4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4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4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4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4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4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4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4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4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4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4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4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4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4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4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4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4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4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4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4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4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4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4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4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4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4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4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4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4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4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4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4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4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4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4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4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4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4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4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4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4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4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4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4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4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4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4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4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4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4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4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4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4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4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4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4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4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4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4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4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4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4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4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4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4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4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4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4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4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4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4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4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4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4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4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4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4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4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4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4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4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4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4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4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4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4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4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4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4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4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4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4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4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4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4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4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4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4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4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4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4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4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4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4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4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4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4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4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4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4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4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4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4">
      <c r="B1175" s="1">
        <v>1024</v>
      </c>
      <c r="C1175" s="1" t="s">
        <v>28</v>
      </c>
      <c r="D1175" s="1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4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4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4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4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4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4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4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4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4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4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4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4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4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4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4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4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4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4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4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4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4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4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4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4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4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4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4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4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4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4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4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4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4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4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4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4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4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4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4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4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4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4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4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4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4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4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4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4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4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4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4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4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4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4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4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4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4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4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4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4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4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4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4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4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4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4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4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4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4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4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4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4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4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4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4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4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4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4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4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4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4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4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4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4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4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4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4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4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4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4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4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4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>
    <outlinePr summaryBelow="0"/>
  </sheetPr>
  <dimension ref="A1:J37"/>
  <sheetViews>
    <sheetView tabSelected="1" topLeftCell="A3" zoomScale="115" zoomScaleNormal="115" workbookViewId="0">
      <selection activeCell="G10" sqref="G10"/>
    </sheetView>
  </sheetViews>
  <sheetFormatPr defaultRowHeight="12.45" outlineLevelRow="1" x14ac:dyDescent="0.3"/>
  <cols>
    <col min="2" max="2" width="11" customWidth="1"/>
    <col min="3" max="3" width="10.53515625" customWidth="1"/>
    <col min="4" max="4" width="9.84375" customWidth="1"/>
    <col min="5" max="5" width="11.3046875" customWidth="1"/>
    <col min="6" max="6" width="9.84375" customWidth="1"/>
    <col min="7" max="7" width="10.3046875" customWidth="1"/>
    <col min="8" max="8" width="12.3046875" customWidth="1"/>
    <col min="10" max="10" width="11.3046875" customWidth="1"/>
    <col min="11" max="11" width="10.15234375" customWidth="1"/>
    <col min="22" max="32" width="9.15234375" customWidth="1"/>
  </cols>
  <sheetData>
    <row r="1" spans="1:6" x14ac:dyDescent="0.3">
      <c r="A1" s="4" t="s">
        <v>157</v>
      </c>
    </row>
    <row r="2" spans="1:6" x14ac:dyDescent="0.3">
      <c r="A2" s="4" t="s">
        <v>158</v>
      </c>
    </row>
    <row r="6" spans="1:6" x14ac:dyDescent="0.3">
      <c r="B6" s="4" t="s">
        <v>145</v>
      </c>
    </row>
    <row r="7" spans="1:6" ht="17.600000000000001" outlineLevel="1" x14ac:dyDescent="0.55000000000000004">
      <c r="B7" s="12" t="s">
        <v>133</v>
      </c>
      <c r="C7" s="5">
        <v>0.86</v>
      </c>
      <c r="D7" s="13"/>
      <c r="E7" s="8">
        <f>gamma_oil_*1000</f>
        <v>860</v>
      </c>
      <c r="F7" s="9" t="s">
        <v>144</v>
      </c>
    </row>
    <row r="8" spans="1:6" ht="17.600000000000001" outlineLevel="1" x14ac:dyDescent="0.55000000000000004">
      <c r="B8" s="9" t="s">
        <v>135</v>
      </c>
      <c r="C8" s="5">
        <v>1</v>
      </c>
      <c r="D8" s="13"/>
      <c r="E8" s="8">
        <f>gamma_wat_*1000</f>
        <v>1000</v>
      </c>
      <c r="F8" s="9" t="s">
        <v>144</v>
      </c>
    </row>
    <row r="9" spans="1:6" ht="17.600000000000001" outlineLevel="1" x14ac:dyDescent="0.55000000000000004">
      <c r="B9" s="9" t="s">
        <v>134</v>
      </c>
      <c r="C9" s="5">
        <v>0.8</v>
      </c>
      <c r="D9" s="13"/>
      <c r="E9" s="8">
        <f>gamma_gas_*1.22</f>
        <v>0.97599999999999998</v>
      </c>
      <c r="F9" s="9" t="s">
        <v>144</v>
      </c>
    </row>
    <row r="10" spans="1:6" ht="17.600000000000001" outlineLevel="1" x14ac:dyDescent="0.55000000000000004">
      <c r="B10" s="14" t="s">
        <v>136</v>
      </c>
      <c r="C10" s="5">
        <v>80</v>
      </c>
      <c r="D10" s="9" t="s">
        <v>137</v>
      </c>
      <c r="E10" s="11">
        <f>Rsb_/gamma_oil_</f>
        <v>93.023255813953483</v>
      </c>
      <c r="F10" s="9" t="s">
        <v>139</v>
      </c>
    </row>
    <row r="11" spans="1:6" ht="17.600000000000001" outlineLevel="1" x14ac:dyDescent="0.55000000000000004">
      <c r="B11" s="14" t="s">
        <v>138</v>
      </c>
      <c r="C11" s="5">
        <v>80</v>
      </c>
      <c r="D11" s="9" t="s">
        <v>137</v>
      </c>
      <c r="E11" s="11">
        <f>Rsb_/gamma_oil_</f>
        <v>93.023255813953483</v>
      </c>
      <c r="F11" s="9" t="s">
        <v>139</v>
      </c>
    </row>
    <row r="12" spans="1:6" ht="17.149999999999999" outlineLevel="1" x14ac:dyDescent="0.55000000000000004">
      <c r="B12" s="9" t="s">
        <v>141</v>
      </c>
      <c r="C12" s="5">
        <v>120</v>
      </c>
      <c r="D12" s="9" t="s">
        <v>130</v>
      </c>
      <c r="E12" s="11">
        <f>Pb_*1.01325/10</f>
        <v>12.159000000000001</v>
      </c>
      <c r="F12" s="10" t="s">
        <v>131</v>
      </c>
    </row>
    <row r="13" spans="1:6" ht="17.149999999999999" outlineLevel="1" x14ac:dyDescent="0.55000000000000004">
      <c r="B13" s="9" t="s">
        <v>140</v>
      </c>
      <c r="C13" s="5">
        <v>100</v>
      </c>
      <c r="D13" s="9" t="s">
        <v>163</v>
      </c>
      <c r="E13" s="11">
        <f>Tres_*9/5+32</f>
        <v>212</v>
      </c>
      <c r="F13" s="10" t="s">
        <v>132</v>
      </c>
    </row>
    <row r="14" spans="1:6" ht="17.149999999999999" outlineLevel="1" x14ac:dyDescent="0.55000000000000004">
      <c r="B14" s="14" t="s">
        <v>142</v>
      </c>
      <c r="C14" s="5">
        <v>1.2</v>
      </c>
      <c r="D14" s="9" t="s">
        <v>128</v>
      </c>
      <c r="E14" s="7"/>
      <c r="F14" s="13"/>
    </row>
    <row r="15" spans="1:6" ht="17.149999999999999" outlineLevel="1" x14ac:dyDescent="0.55000000000000004">
      <c r="B15" s="15" t="s">
        <v>143</v>
      </c>
      <c r="C15" s="5">
        <v>1</v>
      </c>
      <c r="D15" s="9" t="s">
        <v>146</v>
      </c>
      <c r="E15" s="7"/>
      <c r="F15" s="13"/>
    </row>
    <row r="18" spans="2:10" x14ac:dyDescent="0.3">
      <c r="B18" s="4" t="s">
        <v>159</v>
      </c>
    </row>
    <row r="19" spans="2:10" ht="17.149999999999999" outlineLevel="1" x14ac:dyDescent="0.55000000000000004">
      <c r="B19" s="12" t="s">
        <v>160</v>
      </c>
      <c r="C19" s="5">
        <v>62</v>
      </c>
      <c r="D19" s="9" t="s">
        <v>148</v>
      </c>
    </row>
    <row r="20" spans="2:10" ht="14.6" outlineLevel="1" x14ac:dyDescent="0.4">
      <c r="B20" s="12" t="s">
        <v>161</v>
      </c>
      <c r="C20" s="5">
        <v>90</v>
      </c>
      <c r="D20" s="20" t="s">
        <v>162</v>
      </c>
    </row>
    <row r="21" spans="2:10" ht="17.149999999999999" outlineLevel="1" x14ac:dyDescent="0.55000000000000004">
      <c r="B21" s="12" t="s">
        <v>166</v>
      </c>
      <c r="C21" s="5">
        <v>1200</v>
      </c>
      <c r="D21" s="20"/>
      <c r="E21" s="9" t="s">
        <v>171</v>
      </c>
      <c r="F21" s="5">
        <v>23</v>
      </c>
      <c r="G21" s="9"/>
      <c r="H21" s="19" t="s">
        <v>154</v>
      </c>
      <c r="I21" s="5">
        <v>21</v>
      </c>
      <c r="J21" s="9" t="s">
        <v>147</v>
      </c>
    </row>
    <row r="22" spans="2:10" ht="17.149999999999999" outlineLevel="1" x14ac:dyDescent="0.55000000000000004">
      <c r="B22" s="12" t="s">
        <v>167</v>
      </c>
      <c r="C22" s="5">
        <v>1500</v>
      </c>
      <c r="D22" s="20"/>
      <c r="E22" s="9" t="s">
        <v>172</v>
      </c>
      <c r="F22" s="5">
        <v>34</v>
      </c>
      <c r="G22" s="9"/>
    </row>
    <row r="23" spans="2:10" ht="14.6" outlineLevel="1" x14ac:dyDescent="0.4">
      <c r="B23" s="12" t="s">
        <v>164</v>
      </c>
      <c r="C23" s="12">
        <f>C22-C21</f>
        <v>300</v>
      </c>
      <c r="D23" s="20" t="s">
        <v>165</v>
      </c>
    </row>
    <row r="24" spans="2:10" ht="15" outlineLevel="1" x14ac:dyDescent="0.4">
      <c r="B24" s="9" t="s">
        <v>149</v>
      </c>
      <c r="C24" s="5">
        <v>50</v>
      </c>
      <c r="D24" s="9" t="s">
        <v>151</v>
      </c>
    </row>
    <row r="25" spans="2:10" ht="14.15" outlineLevel="1" x14ac:dyDescent="0.4">
      <c r="B25" s="14" t="s">
        <v>150</v>
      </c>
      <c r="C25" s="5">
        <v>22</v>
      </c>
      <c r="D25" s="9" t="s">
        <v>152</v>
      </c>
    </row>
    <row r="29" spans="2:10" ht="12.9" x14ac:dyDescent="0.35">
      <c r="B29" s="4" t="s">
        <v>155</v>
      </c>
      <c r="H29" s="6"/>
    </row>
    <row r="30" spans="2:10" ht="14.15" outlineLevel="1" x14ac:dyDescent="0.4">
      <c r="B30" s="16" t="s">
        <v>0</v>
      </c>
      <c r="C30" s="16" t="s">
        <v>129</v>
      </c>
      <c r="D30" s="14" t="s">
        <v>153</v>
      </c>
    </row>
    <row r="31" spans="2:10" outlineLevel="1" x14ac:dyDescent="0.3">
      <c r="B31" s="17">
        <v>23</v>
      </c>
      <c r="C31" s="17">
        <v>80</v>
      </c>
      <c r="D31" s="18">
        <v>0.4</v>
      </c>
    </row>
    <row r="33" spans="2:8" x14ac:dyDescent="0.3">
      <c r="B33" s="4" t="s">
        <v>175</v>
      </c>
    </row>
    <row r="34" spans="2:8" ht="14.15" outlineLevel="1" x14ac:dyDescent="0.3">
      <c r="B34" s="16"/>
      <c r="C34" s="16" t="s">
        <v>129</v>
      </c>
      <c r="D34" s="16" t="s">
        <v>156</v>
      </c>
      <c r="E34" s="16" t="s">
        <v>156</v>
      </c>
      <c r="F34" s="16" t="s">
        <v>170</v>
      </c>
      <c r="G34" s="16" t="s">
        <v>168</v>
      </c>
      <c r="H34" s="16" t="s">
        <v>169</v>
      </c>
    </row>
    <row r="35" spans="2:8" outlineLevel="1" x14ac:dyDescent="0.3">
      <c r="B35" s="17"/>
      <c r="C35" s="17">
        <v>80</v>
      </c>
      <c r="D35" s="18">
        <f>[1]!MF_dPpipe_atm(Qliq_,fw_,H0_,H1_,Pin_,T0_,theta_,dpipe_,,gamma_wat_,gamma_oil_,gamma_wat_,Rsb_,Rp_,Pb_,Tres_,Bob_,muob_,,Ksep_,Psep_,Tsep_,,T1_)</f>
        <v>19.113332948052559</v>
      </c>
      <c r="E35" s="18">
        <f t="array" ref="E35:F35">[1]!MF_dPpipe_atm(Qliq_,fw_,H0_,H1_,Pin_,T0_,theta_,dpipe_,,gamma_wat_,gamma_oil_,gamma_wat_,Rsb_,Rp_,Pb_,Tres_,Bob_,muob_,,Ksep_,Psep_,Tsep_,,T1_)</f>
        <v>19.113332948052559</v>
      </c>
      <c r="F35" s="7">
        <v>11</v>
      </c>
      <c r="G35" s="21">
        <f>[1]!MF_dPpipe_atm(Qliq_,fw_,H0_,H1_,Pin_,T0_,theta_,dpipe_,,gamma_wat_,gamma_oil_,gamma_wat_,Rsb_,Rp_,Pb_,Tres_,Bob_,muob_,,Ksep_,Psep_,Tsep_,,T1_,,0)</f>
        <v>19.046574379082735</v>
      </c>
      <c r="H35" s="21">
        <f t="array" ref="H35">[1]!MF_dPpipe_atm(Qliq_,fw_,H0_,H1_,Pin_,T0_,theta_,dpipe_,,gamma_wat_,gamma_oil_,gamma_wat_,Rsb_,Rp_,Pb_,Tres_,Bob_,muob_,,Ksep_,Psep_,Tsep_,,T1_,0)</f>
        <v>8.6561284852987086E-2</v>
      </c>
    </row>
    <row r="36" spans="2:8" ht="14.15" outlineLevel="1" x14ac:dyDescent="0.3">
      <c r="D36" s="16" t="s">
        <v>0</v>
      </c>
      <c r="E36" s="16" t="s">
        <v>0</v>
      </c>
      <c r="F36" s="16" t="s">
        <v>129</v>
      </c>
      <c r="G36" s="16" t="s">
        <v>173</v>
      </c>
      <c r="H36" s="16" t="s">
        <v>174</v>
      </c>
    </row>
    <row r="37" spans="2:8" outlineLevel="1" x14ac:dyDescent="0.3">
      <c r="D37" s="18">
        <f>[1]!MF_Ppipe_atma(Qliq_,fw_,H0_,H1_,Pin_,T0_,theta_,dpipe_,,gamma_wat_,gamma_oil_,gamma_wat_,Rsb_,Rp_,Pb_,Tres_,Bob_,muob_,,Ksep_,Psep_,Tsep_,,T1_)</f>
        <v>40.113332948052559</v>
      </c>
      <c r="E37" s="18">
        <f t="array" ref="E37:F37">[1]!MF_Ppipe_atma(Qliq_,fw_,H0_,H1_,Pin_,T0_,theta_,dpipe_,,gamma_wat_,gamma_oil_,gamma_wat_,Rsb_,Rp_,Pb_,Tres_,Bob_,muob_,,Ksep_,Psep_,Tsep_,,T1_)</f>
        <v>40.113332948052559</v>
      </c>
      <c r="F37" s="7">
        <v>34</v>
      </c>
      <c r="G37" s="21">
        <f>[1]!MF_Ppipe_atma(Qliq_,fw_,H0_,H1_,Pin_,T0_,theta_,dpipe_,,gamma_wat_,gamma_oil_,gamma_wat_,Rsb_,Rp_,Pb_,Tres_,Bob_,muob_,,Ksep_,Psep_,Tsep_,,T1_,,0)</f>
        <v>40.046574379082735</v>
      </c>
      <c r="H37" s="21">
        <f>[1]!MF_Ppipe_atma(Qliq_,fw_,H0_,H1_,Pin_,T0_,theta_,dpipe_,,gamma_wat_,gamma_oil_,gamma_wat_,Rsb_,Rp_,Pb_,Tres_,Bob_,muob_,,Ksep_,Psep_,Tsep_,,T1_,0)</f>
        <v>21.086561284852987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24</vt:i4>
      </vt:variant>
    </vt:vector>
  </HeadingPairs>
  <TitlesOfParts>
    <vt:vector size="26" baseType="lpstr">
      <vt:lpstr>База насосов</vt:lpstr>
      <vt:lpstr>Pipe</vt:lpstr>
      <vt:lpstr>Pipe!Bob_</vt:lpstr>
      <vt:lpstr>dpipe_</vt:lpstr>
      <vt:lpstr>fw_</vt:lpstr>
      <vt:lpstr>Pipe!gamma_gas_</vt:lpstr>
      <vt:lpstr>Pipe!gamma_oil_</vt:lpstr>
      <vt:lpstr>gamma_wat_</vt:lpstr>
      <vt:lpstr>H0_</vt:lpstr>
      <vt:lpstr>H1_</vt:lpstr>
      <vt:lpstr>Ksep_</vt:lpstr>
      <vt:lpstr>L_</vt:lpstr>
      <vt:lpstr>muob_</vt:lpstr>
      <vt:lpstr>Pipe!Pb_</vt:lpstr>
      <vt:lpstr>Pin_</vt:lpstr>
      <vt:lpstr>Pout_</vt:lpstr>
      <vt:lpstr>Psep_</vt:lpstr>
      <vt:lpstr>Qliq_</vt:lpstr>
      <vt:lpstr>Pipe!Rp_</vt:lpstr>
      <vt:lpstr>Pipe!Rsb_</vt:lpstr>
      <vt:lpstr>T_</vt:lpstr>
      <vt:lpstr>T0_</vt:lpstr>
      <vt:lpstr>T1_</vt:lpstr>
      <vt:lpstr>theta_</vt:lpstr>
      <vt:lpstr>Pipe!Tres_</vt:lpstr>
      <vt:lpstr>Tsep_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2019-03-17T13:24:45Z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