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9858D8D5-BF88-4B5A-876C-8788D1BD199C}" xr6:coauthVersionLast="41" xr6:coauthVersionMax="41" xr10:uidLastSave="{00000000-0000-0000-0000-000000000000}"/>
  <bookViews>
    <workbookView xWindow="-21810" yWindow="4020" windowWidth="21420" windowHeight="19530" tabRatio="591" xr2:uid="{00000000-000D-0000-FFFF-FFFF00000000}"/>
  </bookViews>
  <sheets>
    <sheet name="ESP" sheetId="112" r:id="rId1"/>
  </sheets>
  <externalReferences>
    <externalReference r:id="rId2"/>
  </externalReferences>
  <definedNames>
    <definedName name="Bob_" localSheetId="0">ESP!$C$14</definedName>
    <definedName name="dcas_">ESP!$C$33</definedName>
    <definedName name="dchoke_">ESP!$C$35</definedName>
    <definedName name="dtub_">ESP!$C$34</definedName>
    <definedName name="ESP_ID_">ESP!$G$21</definedName>
    <definedName name="ESPdegr_">ESP!$G$27</definedName>
    <definedName name="ESPstr_">ESP!$K$32</definedName>
    <definedName name="freq_">ESP!$G$22</definedName>
    <definedName name="fw_">ESP!$C$20</definedName>
    <definedName name="gamma_gas_" localSheetId="0">ESP!$C$9</definedName>
    <definedName name="gamma_oil_" localSheetId="0">ESP!$C$7</definedName>
    <definedName name="gamma_wat_">ESP!$C$8</definedName>
    <definedName name="Head_">ESP!$G$20</definedName>
    <definedName name="Hperf_">ESP!$C$30</definedName>
    <definedName name="Hpump_">ESP!$C$31</definedName>
    <definedName name="Ksep_">ESP!$K$19</definedName>
    <definedName name="KsepGS_">ESP!$K$21</definedName>
    <definedName name="KsepNat_">ESP!$K$20</definedName>
    <definedName name="Motor_power_kW_">ESP!$G$26</definedName>
    <definedName name="muob_">ESP!$C$15</definedName>
    <definedName name="n_">ESP!$A$41</definedName>
    <definedName name="num_stages_">ESP!$G$24</definedName>
    <definedName name="Pb_" localSheetId="0">ESP!$C$12</definedName>
    <definedName name="Pbuf_">ESP!$C$23</definedName>
    <definedName name="Pcas_">ESP!$C$25</definedName>
    <definedName name="Pin_">ESP!$C$21</definedName>
    <definedName name="Plin_">ESP!$C$24</definedName>
    <definedName name="Pout_">ESP!$C$22</definedName>
    <definedName name="Psep_">ESP!$K$22</definedName>
    <definedName name="PVTstr_">ESP!$K$30</definedName>
    <definedName name="Pwf_">ESP!$C$26</definedName>
    <definedName name="Qespnom_">ESP!$G$19</definedName>
    <definedName name="Qliq_">ESP!$C$19</definedName>
    <definedName name="Qmax_">ESP!$G$23</definedName>
    <definedName name="Rp_" localSheetId="0">ESP!$C$11</definedName>
    <definedName name="Rsb_" localSheetId="0">ESP!$C$10</definedName>
    <definedName name="Tdis_">ESP!$N$21</definedName>
    <definedName name="Tin_">ESP!$N$20</definedName>
    <definedName name="Tres_" localSheetId="0">ESP!$C$13</definedName>
    <definedName name="tres__">ESP!$N$22</definedName>
    <definedName name="Tsep_">ESP!$K$23</definedName>
    <definedName name="twh_">ESP!$N$19</definedName>
    <definedName name="U_V_">ESP!$G$25</definedName>
    <definedName name="Udl_">ESP!$C$32</definedName>
    <definedName name="wellStr_">ESP!$K$31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12" l="1"/>
  <c r="N22" i="112"/>
  <c r="K30" i="112"/>
  <c r="G31" i="112"/>
  <c r="K31" i="112"/>
  <c r="E12" i="112" l="1"/>
  <c r="E8" i="112"/>
  <c r="G54" i="112"/>
  <c r="G69" i="112"/>
  <c r="G68" i="112"/>
  <c r="G21" i="112"/>
  <c r="G63" i="112"/>
  <c r="G45" i="112"/>
  <c r="G53" i="112"/>
  <c r="G23" i="112"/>
  <c r="G66" i="112"/>
  <c r="G43" i="112"/>
  <c r="G52" i="112"/>
  <c r="G51" i="112"/>
  <c r="G46" i="112"/>
  <c r="G60" i="112"/>
  <c r="G61" i="112"/>
  <c r="G49" i="112"/>
  <c r="G59" i="112"/>
  <c r="G64" i="112"/>
  <c r="G24" i="112"/>
  <c r="G62" i="112"/>
  <c r="D44" i="112"/>
  <c r="G55" i="112"/>
  <c r="G56" i="112"/>
  <c r="G65" i="112"/>
  <c r="G50" i="112"/>
  <c r="G67" i="112"/>
  <c r="C44" i="112"/>
  <c r="G44" i="112"/>
  <c r="G47" i="112"/>
  <c r="G58" i="112"/>
  <c r="G57" i="112"/>
  <c r="G48" i="112"/>
  <c r="F44" i="112"/>
  <c r="C43" i="112"/>
  <c r="F43" i="112"/>
  <c r="D43" i="112"/>
  <c r="E44" i="112"/>
  <c r="B45" i="112" l="1"/>
  <c r="E13" i="112"/>
  <c r="E43" i="112"/>
  <c r="D45" i="112"/>
  <c r="C45" i="112"/>
  <c r="F45" i="112"/>
  <c r="K32" i="112"/>
  <c r="B99" i="112" s="1" a="1"/>
  <c r="E45" i="112"/>
  <c r="B104" i="112" a="1"/>
  <c r="B107" i="112" a="1"/>
  <c r="B112" i="112" a="1"/>
  <c r="C99" i="112" l="1"/>
  <c r="S99" i="112"/>
  <c r="N100" i="112"/>
  <c r="H99" i="112"/>
  <c r="C100" i="112"/>
  <c r="S100" i="112"/>
  <c r="Q99" i="112"/>
  <c r="L100" i="112"/>
  <c r="F99" i="112"/>
  <c r="V99" i="112"/>
  <c r="Q100" i="112"/>
  <c r="G99" i="112"/>
  <c r="B100" i="112"/>
  <c r="R100" i="112"/>
  <c r="L99" i="112"/>
  <c r="G100" i="112"/>
  <c r="E99" i="112"/>
  <c r="U99" i="112"/>
  <c r="P100" i="112"/>
  <c r="J99" i="112"/>
  <c r="E100" i="112"/>
  <c r="U100" i="112"/>
  <c r="K99" i="112"/>
  <c r="F100" i="112"/>
  <c r="P99" i="112"/>
  <c r="K100" i="112"/>
  <c r="I99" i="112"/>
  <c r="D100" i="112"/>
  <c r="T100" i="112"/>
  <c r="N99" i="112"/>
  <c r="I100" i="112"/>
  <c r="O99" i="112"/>
  <c r="J100" i="112"/>
  <c r="D99" i="112"/>
  <c r="T99" i="112"/>
  <c r="O100" i="112"/>
  <c r="M99" i="112"/>
  <c r="H100" i="112"/>
  <c r="B99" i="112"/>
  <c r="R99" i="112"/>
  <c r="M100" i="112"/>
  <c r="V100" i="112"/>
  <c r="B112" i="112"/>
  <c r="R112" i="112"/>
  <c r="M113" i="112"/>
  <c r="G112" i="112"/>
  <c r="B113" i="112"/>
  <c r="R113" i="112"/>
  <c r="L112" i="112"/>
  <c r="G113" i="112"/>
  <c r="E112" i="112"/>
  <c r="U112" i="112"/>
  <c r="P113" i="112"/>
  <c r="F112" i="112"/>
  <c r="V112" i="112"/>
  <c r="Q113" i="112"/>
  <c r="K112" i="112"/>
  <c r="F113" i="112"/>
  <c r="V113" i="112"/>
  <c r="P112" i="112"/>
  <c r="K113" i="112"/>
  <c r="I112" i="112"/>
  <c r="D113" i="112"/>
  <c r="T113" i="112"/>
  <c r="J112" i="112"/>
  <c r="E113" i="112"/>
  <c r="U113" i="112"/>
  <c r="O112" i="112"/>
  <c r="J113" i="112"/>
  <c r="D112" i="112"/>
  <c r="T112" i="112"/>
  <c r="O113" i="112"/>
  <c r="M112" i="112"/>
  <c r="H113" i="112"/>
  <c r="N112" i="112"/>
  <c r="I113" i="112"/>
  <c r="C112" i="112"/>
  <c r="S112" i="112"/>
  <c r="N113" i="112"/>
  <c r="H112" i="112"/>
  <c r="C113" i="112"/>
  <c r="S113" i="112"/>
  <c r="Q112" i="112"/>
  <c r="L113" i="112"/>
  <c r="V107" i="112"/>
  <c r="T107" i="112"/>
  <c r="R108" i="112"/>
  <c r="O107" i="112"/>
  <c r="L108" i="112"/>
  <c r="K108" i="112"/>
  <c r="F107" i="112"/>
  <c r="S108" i="112"/>
  <c r="J107" i="112"/>
  <c r="F108" i="112"/>
  <c r="B108" i="112"/>
  <c r="D108" i="112"/>
  <c r="N108" i="112"/>
  <c r="Q108" i="112"/>
  <c r="I108" i="112"/>
  <c r="L107" i="112"/>
  <c r="C107" i="112"/>
  <c r="T108" i="112"/>
  <c r="C108" i="112"/>
  <c r="H108" i="112"/>
  <c r="B107" i="112"/>
  <c r="V108" i="112"/>
  <c r="N107" i="112"/>
  <c r="U107" i="112"/>
  <c r="O108" i="112"/>
  <c r="M108" i="112"/>
  <c r="J108" i="112"/>
  <c r="I107" i="112"/>
  <c r="R107" i="112"/>
  <c r="M107" i="112"/>
  <c r="E108" i="112"/>
  <c r="D107" i="112"/>
  <c r="E107" i="112"/>
  <c r="Q107" i="112"/>
  <c r="H107" i="112"/>
  <c r="K107" i="112"/>
  <c r="S107" i="112"/>
  <c r="G108" i="112"/>
  <c r="U108" i="112"/>
  <c r="P107" i="112"/>
  <c r="G107" i="112"/>
  <c r="P108" i="112"/>
  <c r="C104" i="112"/>
  <c r="B104" i="112"/>
  <c r="B46" i="112"/>
  <c r="E11" i="112"/>
  <c r="E10" i="112"/>
  <c r="E9" i="112"/>
  <c r="E7" i="112"/>
  <c r="B117" i="112" a="1"/>
  <c r="E46" i="112"/>
  <c r="F46" i="112"/>
  <c r="C46" i="112"/>
  <c r="D46" i="112"/>
  <c r="P117" i="112" l="1"/>
  <c r="N118" i="112"/>
  <c r="F117" i="112"/>
  <c r="Q117" i="112"/>
  <c r="T117" i="112"/>
  <c r="E118" i="112"/>
  <c r="K117" i="112"/>
  <c r="U117" i="112"/>
  <c r="S118" i="112"/>
  <c r="D117" i="112"/>
  <c r="R117" i="112"/>
  <c r="E117" i="112"/>
  <c r="B118" i="112"/>
  <c r="K118" i="112"/>
  <c r="I118" i="112"/>
  <c r="L118" i="112"/>
  <c r="M118" i="112"/>
  <c r="S117" i="112"/>
  <c r="T118" i="112"/>
  <c r="C118" i="112"/>
  <c r="R118" i="112"/>
  <c r="J117" i="112"/>
  <c r="H118" i="112"/>
  <c r="G118" i="112"/>
  <c r="H117" i="112"/>
  <c r="J118" i="112"/>
  <c r="B117" i="112"/>
  <c r="I117" i="112"/>
  <c r="L117" i="112"/>
  <c r="V117" i="112"/>
  <c r="G117" i="112"/>
  <c r="M117" i="112"/>
  <c r="U118" i="112"/>
  <c r="F118" i="112"/>
  <c r="N117" i="112"/>
  <c r="P118" i="112"/>
  <c r="O118" i="112"/>
  <c r="C117" i="112"/>
  <c r="Q118" i="112"/>
  <c r="D118" i="112"/>
  <c r="V118" i="112"/>
  <c r="O117" i="112"/>
  <c r="B47" i="112"/>
  <c r="E47" i="112"/>
  <c r="D47" i="112"/>
  <c r="F47" i="112"/>
  <c r="C47" i="112"/>
  <c r="B48" i="112" l="1"/>
  <c r="D48" i="112"/>
  <c r="E48" i="112"/>
  <c r="F48" i="112"/>
  <c r="C48" i="112"/>
  <c r="B49" i="112" l="1"/>
  <c r="F49" i="112"/>
  <c r="E49" i="112"/>
  <c r="D49" i="112"/>
  <c r="C49" i="112"/>
  <c r="B50" i="112" l="1"/>
  <c r="F50" i="112"/>
  <c r="C50" i="112"/>
  <c r="D50" i="112"/>
  <c r="E50" i="112"/>
  <c r="B51" i="112" l="1"/>
  <c r="E51" i="112"/>
  <c r="C51" i="112"/>
  <c r="D51" i="112"/>
  <c r="F51" i="112"/>
  <c r="B52" i="112" l="1"/>
  <c r="E52" i="112"/>
  <c r="D52" i="112"/>
  <c r="F52" i="112"/>
  <c r="C52" i="112"/>
  <c r="B53" i="112" l="1"/>
  <c r="E53" i="112"/>
  <c r="F53" i="112"/>
  <c r="C53" i="112"/>
  <c r="D53" i="112"/>
  <c r="B54" i="112" l="1"/>
  <c r="E54" i="112"/>
  <c r="F54" i="112"/>
  <c r="D54" i="112"/>
  <c r="C54" i="112"/>
  <c r="B55" i="112" l="1"/>
  <c r="E55" i="112"/>
  <c r="D55" i="112"/>
  <c r="C55" i="112"/>
  <c r="F55" i="112"/>
  <c r="B56" i="112" l="1"/>
  <c r="D56" i="112"/>
  <c r="F56" i="112"/>
  <c r="E56" i="112"/>
  <c r="C56" i="112"/>
  <c r="B57" i="112" l="1"/>
  <c r="C57" i="112"/>
  <c r="F57" i="112"/>
  <c r="E57" i="112"/>
  <c r="D57" i="112"/>
  <c r="B58" i="112" l="1"/>
  <c r="F58" i="112"/>
  <c r="C58" i="112"/>
  <c r="D58" i="112"/>
  <c r="E58" i="112"/>
  <c r="B59" i="112" l="1"/>
  <c r="D59" i="112"/>
  <c r="F59" i="112"/>
  <c r="C59" i="112"/>
  <c r="E59" i="112"/>
  <c r="B60" i="112" l="1"/>
  <c r="D60" i="112"/>
  <c r="C60" i="112"/>
  <c r="E60" i="112"/>
  <c r="F60" i="112"/>
  <c r="B61" i="112" l="1"/>
  <c r="E61" i="112"/>
  <c r="C61" i="112"/>
  <c r="F61" i="112"/>
  <c r="D61" i="112"/>
  <c r="B62" i="112" l="1"/>
  <c r="D62" i="112"/>
  <c r="F62" i="112"/>
  <c r="E62" i="112"/>
  <c r="C62" i="112"/>
  <c r="B63" i="112" l="1"/>
  <c r="E63" i="112"/>
  <c r="C63" i="112"/>
  <c r="F63" i="112"/>
  <c r="D63" i="112"/>
  <c r="B64" i="112" l="1"/>
  <c r="F64" i="112"/>
  <c r="E64" i="112"/>
  <c r="D64" i="112"/>
  <c r="C64" i="112"/>
  <c r="B65" i="112" l="1"/>
  <c r="F65" i="112"/>
  <c r="D65" i="112"/>
  <c r="C65" i="112"/>
  <c r="E65" i="112"/>
  <c r="B66" i="112" l="1"/>
  <c r="F66" i="112"/>
  <c r="E66" i="112"/>
  <c r="C66" i="112"/>
  <c r="D66" i="112"/>
  <c r="B67" i="112" l="1"/>
  <c r="C67" i="112"/>
  <c r="F67" i="112"/>
  <c r="D67" i="112"/>
  <c r="E67" i="112"/>
  <c r="B68" i="112" l="1"/>
  <c r="C68" i="112"/>
  <c r="F68" i="112"/>
  <c r="D68" i="112"/>
  <c r="E68" i="112"/>
  <c r="B69" i="112" l="1"/>
  <c r="F69" i="112"/>
  <c r="E69" i="112"/>
  <c r="D69" i="112"/>
  <c r="C69" i="112"/>
</calcChain>
</file>

<file path=xl/sharedStrings.xml><?xml version="1.0" encoding="utf-8"?>
<sst xmlns="http://schemas.openxmlformats.org/spreadsheetml/2006/main" count="105" uniqueCount="84">
  <si>
    <t>м3/м3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</si>
  <si>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</si>
  <si>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</si>
  <si>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</si>
  <si>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</si>
  <si>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</si>
  <si>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</si>
  <si>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</si>
  <si>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</si>
  <si>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</si>
  <si>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</si>
  <si>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</si>
  <si>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</si>
  <si>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</si>
  <si>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</si>
  <si>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</si>
  <si>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</si>
  <si>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</si>
  <si>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</si>
  <si>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</si>
  <si>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</si>
  <si>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</si>
  <si>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</si>
  <si>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</si>
  <si>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t>Separation data</t>
  </si>
  <si>
    <t>Exercises for working with Unifloc VBA macroses</t>
  </si>
  <si>
    <t>°С</t>
  </si>
  <si>
    <t>m</t>
  </si>
  <si>
    <t>ESP data</t>
  </si>
  <si>
    <r>
      <t>Q</t>
    </r>
    <r>
      <rPr>
        <vertAlign val="subscript"/>
        <sz val="10"/>
        <rFont val="Arial Cyr"/>
        <charset val="204"/>
      </rPr>
      <t>ESP nom</t>
    </r>
  </si>
  <si>
    <r>
      <t>H</t>
    </r>
    <r>
      <rPr>
        <vertAlign val="subscript"/>
        <sz val="10"/>
        <rFont val="Arial Cyr"/>
        <charset val="204"/>
      </rPr>
      <t>ESP nom</t>
    </r>
  </si>
  <si>
    <t>ESP ID</t>
  </si>
  <si>
    <t>Production data</t>
  </si>
  <si>
    <r>
      <t>P</t>
    </r>
    <r>
      <rPr>
        <vertAlign val="subscript"/>
        <sz val="10"/>
        <rFont val="Arial Cyr"/>
        <charset val="204"/>
      </rPr>
      <t>in</t>
    </r>
  </si>
  <si>
    <r>
      <t>T</t>
    </r>
    <r>
      <rPr>
        <vertAlign val="subscript"/>
        <sz val="10"/>
        <rFont val="Arial Cyr"/>
        <charset val="204"/>
      </rPr>
      <t>in</t>
    </r>
  </si>
  <si>
    <t>Hz</t>
  </si>
  <si>
    <r>
      <t>Q</t>
    </r>
    <r>
      <rPr>
        <vertAlign val="subscript"/>
        <sz val="10"/>
        <rFont val="Arial Cyr"/>
        <charset val="204"/>
      </rPr>
      <t>maxESP</t>
    </r>
  </si>
  <si>
    <t>Q</t>
  </si>
  <si>
    <r>
      <t>H</t>
    </r>
    <r>
      <rPr>
        <vertAlign val="subscript"/>
        <sz val="10"/>
        <rFont val="Arial Cyr"/>
        <charset val="204"/>
      </rPr>
      <t>nom</t>
    </r>
  </si>
  <si>
    <r>
      <t>N</t>
    </r>
    <r>
      <rPr>
        <vertAlign val="subscript"/>
        <sz val="10"/>
        <rFont val="Arial Cyr"/>
        <charset val="204"/>
      </rPr>
      <t>nom</t>
    </r>
  </si>
  <si>
    <r>
      <t>E</t>
    </r>
    <r>
      <rPr>
        <vertAlign val="subscript"/>
        <sz val="10"/>
        <rFont val="Arial Cyr"/>
        <charset val="204"/>
      </rPr>
      <t>nom</t>
    </r>
  </si>
  <si>
    <t>dP</t>
  </si>
  <si>
    <r>
      <t>N</t>
    </r>
    <r>
      <rPr>
        <vertAlign val="subscript"/>
        <sz val="10"/>
        <rFont val="Arial Cyr"/>
        <charset val="204"/>
      </rPr>
      <t>st</t>
    </r>
  </si>
  <si>
    <t>ESP freq</t>
  </si>
  <si>
    <t>ESP nominal curve and ESP dP curve</t>
  </si>
  <si>
    <r>
      <t>P</t>
    </r>
    <r>
      <rPr>
        <vertAlign val="subscript"/>
        <sz val="10"/>
        <rFont val="Arial Cyr"/>
        <charset val="204"/>
      </rPr>
      <t>out</t>
    </r>
  </si>
  <si>
    <t>Basic well calculation</t>
  </si>
  <si>
    <r>
      <t>K</t>
    </r>
    <r>
      <rPr>
        <vertAlign val="subscript"/>
        <sz val="10"/>
        <rFont val="Arial Cyr"/>
        <charset val="204"/>
      </rPr>
      <t>sep nat</t>
    </r>
  </si>
  <si>
    <r>
      <t>K</t>
    </r>
    <r>
      <rPr>
        <vertAlign val="subscript"/>
        <sz val="10"/>
        <rFont val="Arial Cyr"/>
        <charset val="204"/>
      </rPr>
      <t>sep GS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</si>
  <si>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</si>
  <si>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lin</t>
    </r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</si>
  <si>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</si>
  <si>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</si>
  <si>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t>Udl</t>
  </si>
  <si>
    <t>mm</t>
  </si>
  <si>
    <t>Well Construction</t>
  </si>
  <si>
    <t>Reservoir</t>
  </si>
  <si>
    <r>
      <t>H</t>
    </r>
    <r>
      <rPr>
        <vertAlign val="subscript"/>
        <sz val="10"/>
        <rFont val="Arial Cyr"/>
        <charset val="204"/>
      </rPr>
      <t>perf</t>
    </r>
  </si>
  <si>
    <r>
      <t>H</t>
    </r>
    <r>
      <rPr>
        <vertAlign val="subscript"/>
        <sz val="10"/>
        <rFont val="Arial Cyr"/>
        <charset val="204"/>
      </rPr>
      <t>pump</t>
    </r>
  </si>
  <si>
    <r>
      <t>d</t>
    </r>
    <r>
      <rPr>
        <vertAlign val="subscript"/>
        <sz val="10"/>
        <rFont val="Arial Cyr"/>
        <charset val="204"/>
      </rPr>
      <t>cas</t>
    </r>
  </si>
  <si>
    <r>
      <t>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</si>
  <si>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choke</t>
    </r>
  </si>
  <si>
    <r>
      <t>t</t>
    </r>
    <r>
      <rPr>
        <vertAlign val="subscript"/>
        <sz val="10"/>
        <rFont val="Arial Cyr"/>
        <charset val="204"/>
      </rPr>
      <t>res</t>
    </r>
  </si>
  <si>
    <r>
      <t>t</t>
    </r>
    <r>
      <rPr>
        <vertAlign val="subscript"/>
        <sz val="10"/>
        <rFont val="Arial Cyr"/>
        <charset val="204"/>
      </rPr>
      <t>wh</t>
    </r>
  </si>
  <si>
    <t>Pres</t>
  </si>
  <si>
    <t>PI</t>
  </si>
  <si>
    <t>Закодированные строки</t>
  </si>
  <si>
    <t>PVT</t>
  </si>
  <si>
    <t>Well</t>
  </si>
  <si>
    <t>ESP</t>
  </si>
  <si>
    <t>U</t>
  </si>
  <si>
    <t>Motor_Power</t>
  </si>
  <si>
    <t>kW</t>
  </si>
  <si>
    <t>V</t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</si>
  <si>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</si>
  <si>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</si>
  <si>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dis</t>
    </r>
  </si>
  <si>
    <t>Temperature</t>
  </si>
  <si>
    <t>Скважина</t>
  </si>
  <si>
    <t>Degr</t>
  </si>
  <si>
    <t>расчет снизу вверх</t>
  </si>
  <si>
    <t>расчет сверху вниз</t>
  </si>
  <si>
    <t>расчет по динамическому уровню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</si>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</sst>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4" borderId="2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1"/>
          <c:order val="1"/>
          <c:tx>
            <c:strRef>
              <c:f>ESP!$D$42</c:f>
              <c:strCache>
                <c:ptCount val="1"/>
                <c:pt idx="0">
                  <c:v>Nnom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ESP!$D$43:$D$69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50031"/>
        <c:axId val="731458767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587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W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50031"/>
        <c:crosses val="max"/>
        <c:crossBetween val="midCat"/>
      </c:valAx>
      <c:valAx>
        <c:axId val="73145003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5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2"/>
          <c:order val="1"/>
          <c:tx>
            <c:strRef>
              <c:f>ESP!$E$42</c:f>
              <c:strCache>
                <c:ptCount val="1"/>
                <c:pt idx="0">
                  <c:v>Enom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ESP!$E$43:$E$69</c:f>
            </c:numRef>
          </c:yVal>
          <c:smooth val="1"/>
          <c:extLst>
            <c:ext xmlns:c16="http://schemas.microsoft.com/office/drawing/2014/chart" uri="{C3380CC4-5D6E-409C-BE32-E72D297353CC}">
              <c16:uniqueId val="{00000002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47951"/>
        <c:axId val="731446703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46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fraction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47951"/>
        <c:crosses val="max"/>
        <c:crossBetween val="midCat"/>
      </c:valAx>
      <c:valAx>
        <c:axId val="73144795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46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ESP!$G$43:$G$69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157A-4869-84D2-D1C67E9AA2AA}"/>
            </c:ext>
          </c:extLst>
        </c:ser>
        <c:ser>
          <c:idx val="1"/>
          <c:order val="1"/>
          <c:tx>
            <c:strRef>
              <c:f>ESP!$F$42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ESP!$F$43:$F$69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157A-4869-84D2-D1C67E9A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370922</xdr:colOff>
      <xdr:row>6</xdr:row>
      <xdr:rowOff>9525</xdr:rowOff>
    </xdr:from>
    <xdr:to>
      <xdr:col>13</xdr:col>
      <xdr:colOff>423595</xdr:colOff>
      <xdr:row>14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4822" y="981075"/>
          <a:ext cx="5005673" cy="20288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ESP macroses for ESP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"=ESP"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ESP_IDbyRate</a:t>
          </a:r>
        </a:p>
        <a:p>
          <a:pPr marL="0" indent="0">
            <a:buFontTx/>
            <a:buNone/>
          </a:pPr>
          <a:r>
            <a:rPr lang="en-US" sz="1100" baseline="0"/>
            <a:t>ESP_maxRate_m3day</a:t>
          </a:r>
        </a:p>
        <a:p>
          <a:pPr marL="0" indent="0">
            <a:buFontTx/>
            <a:buNone/>
          </a:pPr>
          <a:r>
            <a:rPr lang="en-US" sz="1100" baseline="0"/>
            <a:t>ESP_head_m</a:t>
          </a:r>
        </a:p>
        <a:p>
          <a:pPr marL="0" indent="0">
            <a:buFontTx/>
            <a:buNone/>
          </a:pPr>
          <a:r>
            <a:rPr lang="en-US" sz="1100" baseline="0"/>
            <a:t>ESP_Power_W</a:t>
          </a:r>
        </a:p>
        <a:p>
          <a:pPr marL="0" indent="0">
            <a:buFontTx/>
            <a:buNone/>
          </a:pPr>
          <a:r>
            <a:rPr lang="en-US" sz="1100" baseline="0"/>
            <a:t>ESP_eff_fr</a:t>
          </a:r>
        </a:p>
        <a:p>
          <a:pPr marL="0" indent="0">
            <a:buFontTx/>
            <a:buNone/>
          </a:pPr>
          <a:r>
            <a:rPr lang="en-US" sz="1100" baseline="0"/>
            <a:t>ESP_dP_atm</a:t>
          </a:r>
        </a:p>
      </xdr:txBody>
    </xdr:sp>
    <xdr:clientData/>
  </xdr:twoCellAnchor>
  <xdr:twoCellAnchor>
    <xdr:from>
      <xdr:col>8</xdr:col>
      <xdr:colOff>332016</xdr:colOff>
      <xdr:row>42</xdr:row>
      <xdr:rowOff>125185</xdr:rowOff>
    </xdr:from>
    <xdr:to>
      <xdr:col>15</xdr:col>
      <xdr:colOff>219756</xdr:colOff>
      <xdr:row>66</xdr:row>
      <xdr:rowOff>53749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729173-8D7C-47C7-AF89-B619FC4A2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446995</xdr:colOff>
      <xdr:row>43</xdr:row>
      <xdr:rowOff>16328</xdr:rowOff>
    </xdr:from>
    <xdr:to>
      <xdr:col>22</xdr:col>
      <xdr:colOff>554490</xdr:colOff>
      <xdr:row>66</xdr:row>
      <xdr:rowOff>108178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D2F37B-3C27-4DFF-8025-91D0F61F8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203615</xdr:colOff>
      <xdr:row>42</xdr:row>
      <xdr:rowOff>147636</xdr:rowOff>
    </xdr:from>
    <xdr:to>
      <xdr:col>30</xdr:col>
      <xdr:colOff>299172</xdr:colOff>
      <xdr:row>66</xdr:row>
      <xdr:rowOff>74841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B4B6417-CE27-4BA3-A5D3-2D6086F4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byRate"/>
      <definedName name="ESP_maxRate_m3day"/>
      <definedName name="ESP_Power_W"/>
      <definedName name="IPR_PI_sm3dayatm"/>
      <definedName name="Nodal_Qliq_scm3day"/>
      <definedName name="PVT_Encode_string"/>
      <definedName name="Well_calc"/>
      <definedName name="Well_Encode_string"/>
      <definedName name="Well_Plin_Pwf_atma"/>
      <definedName name="Well_Pwf_Hdyn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">
    <outlinePr summaryBelow="0"/>
  </sheetPr>
  <dimension ref="A1:V118"/>
  <sheetViews>
    <sheetView tabSelected="1" topLeftCell="A21" zoomScaleNormal="100" workbookViewId="0">
      <selection activeCell="I124" sqref="I124"/>
    </sheetView>
  </sheetViews>
  <sheetFormatPr defaultRowHeight="12.75" outlineLevelRow="1" x14ac:dyDescent="0.2"/>
  <cols>
    <col min="2" max="2" width="12.42578125" customWidth="1"/>
    <col min="3" max="3" width="10.5703125" customWidth="1"/>
    <col min="4" max="4" width="12.140625" customWidth="1"/>
    <col min="5" max="5" width="11.28515625" customWidth="1"/>
    <col min="6" max="6" width="12.42578125" customWidth="1"/>
    <col min="7" max="7" width="10.28515625" customWidth="1"/>
    <col min="8" max="8" width="12.28515625" customWidth="1"/>
    <col min="9" max="9" width="11.5703125" bestFit="1" customWidth="1"/>
    <col min="10" max="10" width="11.28515625" customWidth="1"/>
    <col min="11" max="11" width="10.140625" customWidth="1"/>
    <col min="12" max="12" width="9.5703125" bestFit="1" customWidth="1"/>
    <col min="22" max="32" width="9.140625" customWidth="1"/>
  </cols>
  <sheetData>
    <row r="1" spans="1:6" x14ac:dyDescent="0.2">
      <c r="A1" s="1" t="s">
        <v>25</v>
      </c>
    </row>
    <row r="2" spans="1:6" x14ac:dyDescent="0.2">
      <c r="A2" s="1" t="s">
        <v>46</v>
      </c>
    </row>
    <row r="6" spans="1:6" x14ac:dyDescent="0.2">
      <c r="B6" s="1" t="s">
        <v>16</v>
      </c>
    </row>
    <row r="7" spans="1:6" ht="18.75" outlineLevel="1" x14ac:dyDescent="0.35">
      <c r="B7" s="8" t="s">
        <v>4</v>
      </c>
      <c r="C7" s="2">
        <v>0.86</v>
      </c>
      <c r="D7" s="9"/>
      <c r="E7" s="4">
        <f>gamma_oil_*1000</f>
        <v>860</v>
      </c>
      <c r="F7" s="5" t="s">
        <v>15</v>
      </c>
    </row>
    <row r="8" spans="1:6" ht="18.75" outlineLevel="1" x14ac:dyDescent="0.35">
      <c r="B8" s="5" t="s">
        <v>6</v>
      </c>
      <c r="C8" s="2">
        <v>1</v>
      </c>
      <c r="D8" s="9"/>
      <c r="E8" s="4">
        <f>gamma_wat_*1000</f>
        <v>1000</v>
      </c>
      <c r="F8" s="5" t="s">
        <v>15</v>
      </c>
    </row>
    <row r="9" spans="1:6" ht="18.75" outlineLevel="1" x14ac:dyDescent="0.35">
      <c r="B9" s="5" t="s">
        <v>5</v>
      </c>
      <c r="C9" s="2">
        <v>0.8</v>
      </c>
      <c r="D9" s="9"/>
      <c r="E9" s="4">
        <f>gamma_gas_*1.22</f>
        <v>0.97599999999999998</v>
      </c>
      <c r="F9" s="5" t="s">
        <v>15</v>
      </c>
    </row>
    <row r="10" spans="1:6" ht="18.75" outlineLevel="1" x14ac:dyDescent="0.35">
      <c r="B10" s="10" t="s">
        <v>7</v>
      </c>
      <c r="C10" s="2">
        <v>80</v>
      </c>
      <c r="D10" s="5" t="s">
        <v>8</v>
      </c>
      <c r="E10" s="7">
        <f>Rsb_/gamma_oil_</f>
        <v>93.023255813953483</v>
      </c>
      <c r="F10" s="5" t="s">
        <v>10</v>
      </c>
    </row>
    <row r="11" spans="1:6" ht="18.75" outlineLevel="1" x14ac:dyDescent="0.35">
      <c r="B11" s="10" t="s">
        <v>9</v>
      </c>
      <c r="C11" s="2">
        <v>80</v>
      </c>
      <c r="D11" s="5" t="s">
        <v>8</v>
      </c>
      <c r="E11" s="7">
        <f>Rsb_/gamma_oil_</f>
        <v>93.023255813953483</v>
      </c>
      <c r="F11" s="5" t="s">
        <v>10</v>
      </c>
    </row>
    <row r="12" spans="1:6" ht="18" outlineLevel="1" x14ac:dyDescent="0.35">
      <c r="B12" s="5" t="s">
        <v>12</v>
      </c>
      <c r="C12" s="2">
        <v>150</v>
      </c>
      <c r="D12" s="5" t="s">
        <v>1</v>
      </c>
      <c r="E12" s="7">
        <f>Pb_*1.01325/10</f>
        <v>15.19875</v>
      </c>
      <c r="F12" s="6" t="s">
        <v>2</v>
      </c>
    </row>
    <row r="13" spans="1:6" ht="18" outlineLevel="1" x14ac:dyDescent="0.35">
      <c r="B13" s="5" t="s">
        <v>11</v>
      </c>
      <c r="C13" s="2">
        <v>100</v>
      </c>
      <c r="D13" s="5" t="s">
        <v>26</v>
      </c>
      <c r="E13" s="7">
        <f>Tres_*9/5+32</f>
        <v>212</v>
      </c>
      <c r="F13" s="6" t="s">
        <v>3</v>
      </c>
    </row>
    <row r="14" spans="1:6" ht="18" outlineLevel="1" x14ac:dyDescent="0.35">
      <c r="B14" s="10" t="s">
        <v>13</v>
      </c>
      <c r="C14" s="2">
        <v>1.2</v>
      </c>
      <c r="D14" s="5" t="s">
        <v>0</v>
      </c>
      <c r="E14" s="3"/>
      <c r="F14" s="9"/>
    </row>
    <row r="15" spans="1:6" ht="18" outlineLevel="1" x14ac:dyDescent="0.35">
      <c r="B15" s="11" t="s">
        <v>14</v>
      </c>
      <c r="C15" s="2">
        <v>1</v>
      </c>
      <c r="D15" s="5" t="s">
        <v>17</v>
      </c>
      <c r="E15" s="3"/>
      <c r="F15" s="9"/>
    </row>
    <row r="18" spans="2:15" x14ac:dyDescent="0.2">
      <c r="B18" s="1" t="s">
        <v>32</v>
      </c>
      <c r="F18" s="1" t="s">
        <v>28</v>
      </c>
      <c r="J18" s="1" t="s">
        <v>24</v>
      </c>
      <c r="M18" s="1" t="s">
        <v>77</v>
      </c>
    </row>
    <row r="19" spans="2:15" ht="15.75" outlineLevel="1" x14ac:dyDescent="0.3">
      <c r="B19" s="5" t="s">
        <v>19</v>
      </c>
      <c r="C19" s="2">
        <v>50</v>
      </c>
      <c r="D19" s="5" t="s">
        <v>21</v>
      </c>
      <c r="F19" s="5" t="s">
        <v>29</v>
      </c>
      <c r="G19" s="2">
        <v>50</v>
      </c>
      <c r="H19" s="5" t="s">
        <v>21</v>
      </c>
      <c r="J19" s="10" t="s">
        <v>23</v>
      </c>
      <c r="K19" s="14">
        <v>0.4</v>
      </c>
      <c r="M19" s="10" t="s">
        <v>63</v>
      </c>
      <c r="N19" s="2">
        <v>30</v>
      </c>
      <c r="O19" s="5" t="s">
        <v>26</v>
      </c>
    </row>
    <row r="20" spans="2:15" ht="15.75" outlineLevel="1" x14ac:dyDescent="0.3">
      <c r="B20" s="10" t="s">
        <v>20</v>
      </c>
      <c r="C20" s="2">
        <v>0</v>
      </c>
      <c r="D20" s="5" t="s">
        <v>22</v>
      </c>
      <c r="F20" s="5" t="s">
        <v>30</v>
      </c>
      <c r="G20" s="2">
        <v>2000</v>
      </c>
      <c r="H20" s="5" t="s">
        <v>27</v>
      </c>
      <c r="J20" s="10" t="s">
        <v>47</v>
      </c>
      <c r="K20" s="14">
        <v>0.4</v>
      </c>
      <c r="M20" s="10" t="s">
        <v>34</v>
      </c>
      <c r="N20" s="2">
        <v>80</v>
      </c>
      <c r="O20" s="5" t="s">
        <v>26</v>
      </c>
    </row>
    <row r="21" spans="2:15" ht="15.75" outlineLevel="1" x14ac:dyDescent="0.3">
      <c r="B21" s="10" t="s">
        <v>33</v>
      </c>
      <c r="C21" s="2">
        <v>90</v>
      </c>
      <c r="D21" s="5" t="s">
        <v>18</v>
      </c>
      <c r="F21" s="5" t="s">
        <v>31</v>
      </c>
      <c r="G21" s="19">
        <f>[1]!ESP_IDbyRate(Qespnom_)</f>
        <v>1005</v>
      </c>
      <c r="H21" s="5"/>
      <c r="J21" s="10" t="s">
        <v>48</v>
      </c>
      <c r="K21" s="14">
        <v>0.5</v>
      </c>
      <c r="M21" s="10" t="s">
        <v>76</v>
      </c>
      <c r="N21" s="2">
        <v>-1</v>
      </c>
      <c r="O21" s="5" t="s">
        <v>26</v>
      </c>
    </row>
    <row r="22" spans="2:15" ht="15.75" outlineLevel="1" x14ac:dyDescent="0.3">
      <c r="B22" s="10" t="s">
        <v>45</v>
      </c>
      <c r="C22" s="2">
        <v>100</v>
      </c>
      <c r="D22" s="5" t="s">
        <v>18</v>
      </c>
      <c r="F22" s="5" t="s">
        <v>43</v>
      </c>
      <c r="G22" s="2">
        <v>60</v>
      </c>
      <c r="H22" s="5" t="s">
        <v>35</v>
      </c>
      <c r="J22" s="12" t="s">
        <v>74</v>
      </c>
      <c r="K22" s="13">
        <v>23</v>
      </c>
      <c r="M22" s="10" t="s">
        <v>62</v>
      </c>
      <c r="N22" s="2">
        <f>Tres_</f>
        <v>100</v>
      </c>
      <c r="O22" s="5" t="s">
        <v>26</v>
      </c>
    </row>
    <row r="23" spans="2:15" ht="15.75" outlineLevel="1" x14ac:dyDescent="0.3">
      <c r="B23" s="10" t="s">
        <v>49</v>
      </c>
      <c r="C23" s="2">
        <v>20</v>
      </c>
      <c r="D23" s="5" t="s">
        <v>18</v>
      </c>
      <c r="F23" s="5" t="s">
        <v>36</v>
      </c>
      <c r="G23" s="20">
        <f>[1]!ESP_maxRate_m3day(freq_,ESP_ID_)</f>
        <v>114</v>
      </c>
      <c r="H23" s="5" t="s">
        <v>21</v>
      </c>
      <c r="J23" s="12" t="s">
        <v>75</v>
      </c>
      <c r="K23" s="13">
        <f>Tin_</f>
        <v>80</v>
      </c>
    </row>
    <row r="24" spans="2:15" ht="15.75" x14ac:dyDescent="0.3">
      <c r="B24" s="10" t="s">
        <v>50</v>
      </c>
      <c r="C24" s="2">
        <v>25</v>
      </c>
      <c r="D24" s="5" t="s">
        <v>18</v>
      </c>
      <c r="F24" s="5" t="s">
        <v>42</v>
      </c>
      <c r="G24" s="20">
        <f>INT(Head_/[1]!ESP_head_m(Qespnom_,1,50,ESP_ID_))</f>
        <v>394</v>
      </c>
      <c r="H24" s="5"/>
    </row>
    <row r="25" spans="2:15" ht="13.5" customHeight="1" x14ac:dyDescent="0.3">
      <c r="B25" s="10" t="s">
        <v>51</v>
      </c>
      <c r="C25" s="2">
        <v>30</v>
      </c>
      <c r="D25" s="5" t="s">
        <v>18</v>
      </c>
      <c r="F25" s="5" t="s">
        <v>70</v>
      </c>
      <c r="G25" s="2">
        <v>1000</v>
      </c>
      <c r="H25" s="5" t="s">
        <v>73</v>
      </c>
    </row>
    <row r="26" spans="2:15" ht="15.75" outlineLevel="1" x14ac:dyDescent="0.3">
      <c r="B26" s="10" t="s">
        <v>52</v>
      </c>
      <c r="C26" s="2">
        <v>100</v>
      </c>
      <c r="D26" s="5" t="s">
        <v>18</v>
      </c>
      <c r="F26" s="5" t="s">
        <v>71</v>
      </c>
      <c r="G26" s="2">
        <v>30</v>
      </c>
      <c r="H26" s="5" t="s">
        <v>72</v>
      </c>
    </row>
    <row r="27" spans="2:15" outlineLevel="1" x14ac:dyDescent="0.2">
      <c r="F27" s="5" t="s">
        <v>79</v>
      </c>
      <c r="G27" s="2">
        <v>0.3</v>
      </c>
      <c r="H27" s="5"/>
    </row>
    <row r="29" spans="2:15" x14ac:dyDescent="0.2">
      <c r="B29" s="1" t="s">
        <v>55</v>
      </c>
      <c r="F29" s="1" t="s">
        <v>56</v>
      </c>
      <c r="J29" t="s">
        <v>66</v>
      </c>
    </row>
    <row r="30" spans="2:15" ht="15.75" outlineLevel="1" x14ac:dyDescent="0.3">
      <c r="B30" s="10" t="s">
        <v>57</v>
      </c>
      <c r="C30" s="2">
        <v>2000</v>
      </c>
      <c r="D30" s="5" t="s">
        <v>27</v>
      </c>
      <c r="F30" s="10" t="s">
        <v>64</v>
      </c>
      <c r="G30" s="2">
        <v>250</v>
      </c>
      <c r="H30" s="5"/>
      <c r="J30" t="s">
        <v>67</v>
      </c>
      <c r="K30" t="str">
        <f>[1]!PVT_Encode_string(gamma_gas_,gamma_oil_,gamma_wat_,Rsb_,Rp_,Pb_,Tres_,Bob_,muob_)</f>
        <v>gamma_gas:0,800;gamma_oil:0,860;gamma_wat:1,000;rsb_m3m3:80,000;Rp_m3m3:80,000;Pb_atma:150,000;Tres_C:100,000;Bob_m3m3:1,200;Muob_cP:1,000;PVTcorr:0;Ksep_fr:0,000;PKsep_atma:-1,000;TKsep_C:-1,000;</v>
      </c>
    </row>
    <row r="31" spans="2:15" ht="15.75" outlineLevel="1" x14ac:dyDescent="0.3">
      <c r="B31" s="10" t="s">
        <v>58</v>
      </c>
      <c r="C31" s="2">
        <v>1500</v>
      </c>
      <c r="D31" s="5" t="s">
        <v>27</v>
      </c>
      <c r="F31" s="10" t="s">
        <v>65</v>
      </c>
      <c r="G31" s="23">
        <f>[1]!IPR_PI_sm3dayatm(Qliq_,Pwf_,G30,fw_,Pb_)</f>
        <v>0.3506493506493506</v>
      </c>
      <c r="H31" s="5"/>
      <c r="J31" t="s">
        <v>68</v>
      </c>
      <c r="K31" t="str">
        <f>[1]!Well_Encode_string(Hperf_,Hpump_,Udl_,dcas_,dtub_,dchoke_,,tres__,twh_)</f>
        <v>Hperf_m:2000,00000;Hpump_m:1500,00000;Udl_m:0,00000;dCas_mm:150,00000;dTub_mm:72,00000;dchoke_mm:15,00000;roughness_m:0,00010;Tbh_C:100,00000;Twh_C:30,00000;</v>
      </c>
    </row>
    <row r="32" spans="2:15" outlineLevel="1" x14ac:dyDescent="0.2">
      <c r="B32" s="10" t="s">
        <v>53</v>
      </c>
      <c r="C32" s="2">
        <v>0</v>
      </c>
      <c r="D32" s="5" t="s">
        <v>27</v>
      </c>
      <c r="J32" t="s">
        <v>69</v>
      </c>
      <c r="K32" t="str">
        <f>[1]!ESP_Encode_string(ESP_ID_,Head_,freq_,U_V_,Motor_power_kW_,Tin_,Tdis_,KsepGS_)</f>
        <v>ESP_ID:1005,00000;HeadNom_m:2000,00000;ESPfreq_Hz:60,00000;ESP_U_V:1000,00000;MotorPowerNom_kW:30,00000;Tint_C:80,00000;Tdis_C:-1,00000;KsepGS_fr:0,50000;</v>
      </c>
    </row>
    <row r="33" spans="1:7" ht="15.75" outlineLevel="1" x14ac:dyDescent="0.3">
      <c r="B33" s="10" t="s">
        <v>59</v>
      </c>
      <c r="C33" s="2">
        <v>150</v>
      </c>
      <c r="D33" s="5" t="s">
        <v>54</v>
      </c>
    </row>
    <row r="34" spans="1:7" ht="15.75" outlineLevel="1" x14ac:dyDescent="0.3">
      <c r="B34" s="10" t="s">
        <v>60</v>
      </c>
      <c r="C34" s="2">
        <v>72</v>
      </c>
      <c r="D34" s="5" t="s">
        <v>54</v>
      </c>
    </row>
    <row r="35" spans="1:7" ht="15.75" outlineLevel="1" x14ac:dyDescent="0.3">
      <c r="B35" s="10" t="s">
        <v>61</v>
      </c>
      <c r="C35" s="2">
        <v>15</v>
      </c>
      <c r="D35" s="5" t="s">
        <v>54</v>
      </c>
    </row>
    <row r="36" spans="1:7" outlineLevel="1" x14ac:dyDescent="0.2"/>
    <row r="37" spans="1:7" outlineLevel="1" x14ac:dyDescent="0.2"/>
    <row r="38" spans="1:7" outlineLevel="1" x14ac:dyDescent="0.2"/>
    <row r="40" spans="1:7" collapsed="1" x14ac:dyDescent="0.2">
      <c r="B40" s="1" t="s">
        <v>44</v>
      </c>
    </row>
    <row r="41" spans="1:7" hidden="1" outlineLevel="1" x14ac:dyDescent="0.2">
      <c r="A41" s="18">
        <v>25</v>
      </c>
    </row>
    <row r="42" spans="1:7" ht="15.75" hidden="1" outlineLevel="1" x14ac:dyDescent="0.3">
      <c r="B42" s="16" t="s">
        <v>37</v>
      </c>
      <c r="C42" s="16" t="s">
        <v>38</v>
      </c>
      <c r="D42" s="16" t="s">
        <v>39</v>
      </c>
      <c r="E42" s="16" t="s">
        <v>40</v>
      </c>
      <c r="F42" s="16" t="s">
        <v>41</v>
      </c>
      <c r="G42" s="16" t="s">
        <v>41</v>
      </c>
    </row>
    <row r="43" spans="1:7" hidden="1" outlineLevel="1" x14ac:dyDescent="0.2">
      <c r="B43" s="17">
        <v>0.1</v>
      </c>
      <c r="C43" s="21">
        <f>[1]!ESP_head_m(B43,num_stages_,freq_,ESP_ID_)</f>
        <v>3686.9177507087288</v>
      </c>
      <c r="D43" s="21">
        <f>[1]!ESP_Power_W(B43,num_stages_,freq_,ESP_ID_)</f>
        <v>38077.90929285017</v>
      </c>
      <c r="E43" s="15">
        <f>[1]!ESP_eff_fr(B43,num_stages_,freq_,ESP_ID_)</f>
        <v>1.1230644243411345E-3</v>
      </c>
      <c r="F43" s="22">
        <f>[1]!ESP_dP_atm(B43,fw_,Pin_,,num_stages_,freq_,ESP_ID_,gamma_gas_)</f>
        <v>0</v>
      </c>
      <c r="G43" s="22" t="e">
        <f>[1]!ESP_dP_atm(B43,fw_,Pin_,Pout_,num_stages_,freq_,ESP_ID_,gamma_gas_,,,,,,,,,,,,,,,0)</f>
        <v>#VALUE!</v>
      </c>
    </row>
    <row r="44" spans="1:7" hidden="1" outlineLevel="1" x14ac:dyDescent="0.2">
      <c r="B44" s="17">
        <v>1</v>
      </c>
      <c r="C44" s="21">
        <f>[1]!ESP_head_m(B44,num_stages_,freq_,ESP_ID_)</f>
        <v>3672.9192443153961</v>
      </c>
      <c r="D44" s="21">
        <f>[1]!ESP_Power_W(B44,num_stages_,freq_,ESP_ID_)</f>
        <v>37760.406792997645</v>
      </c>
      <c r="E44" s="15">
        <f>[1]!ESP_eff_fr(B44,num_stages_,freq_,ESP_ID_)</f>
        <v>1.2561029452052652E-2</v>
      </c>
      <c r="F44" s="22">
        <f>[1]!ESP_dP_atm(B44,fw_,Pin_,,num_stages_,freq_,ESP_ID_,gamma_gas_)</f>
        <v>0</v>
      </c>
      <c r="G44" s="22" t="e">
        <f>[1]!ESP_dP_atm(B44,fw_,Pin_,Pout_,num_stages_,freq_,ESP_ID_,gamma_gas_,,,,,,,,,,,,,,,0)</f>
        <v>#VALUE!</v>
      </c>
    </row>
    <row r="45" spans="1:7" hidden="1" outlineLevel="1" x14ac:dyDescent="0.2">
      <c r="B45" s="17">
        <f>Qmax_/n_</f>
        <v>4.5599999999999996</v>
      </c>
      <c r="C45" s="21">
        <f>[1]!ESP_head_m(B45,num_stages_,freq_,ESP_ID_)</f>
        <v>3628.3677630206748</v>
      </c>
      <c r="D45" s="21">
        <f>[1]!ESP_Power_W(B45,num_stages_,freq_,ESP_ID_)</f>
        <v>36678.083102693832</v>
      </c>
      <c r="E45" s="15">
        <f>[1]!ESP_eff_fr(B45,num_stages_,freq_,ESP_ID_)</f>
        <v>5.6842996643164168E-2</v>
      </c>
      <c r="F45" s="22">
        <f>[1]!ESP_dP_atm(B45,fw_,Pin_,,num_stages_,freq_,ESP_ID_,gamma_gas_)</f>
        <v>0</v>
      </c>
      <c r="G45" s="22" t="e">
        <f>[1]!ESP_dP_atm(B45,fw_,Pin_,Pout_,num_stages_,freq_,ESP_ID_,gamma_gas_,,,,,,,,,,,,,,,0)</f>
        <v>#VALUE!</v>
      </c>
    </row>
    <row r="46" spans="1:7" hidden="1" outlineLevel="1" x14ac:dyDescent="0.2">
      <c r="B46" s="17">
        <f t="shared" ref="B46:B69" si="0">Qmax_/n_+B45</f>
        <v>9.1199999999999992</v>
      </c>
      <c r="C46" s="21">
        <f>[1]!ESP_head_m(B46,num_stages_,freq_,ESP_ID_)</f>
        <v>3590.0840339284305</v>
      </c>
      <c r="D46" s="21">
        <f>[1]!ESP_Power_W(B46,num_stages_,freq_,ESP_ID_)</f>
        <v>35670.529581059884</v>
      </c>
      <c r="E46" s="15">
        <f>[1]!ESP_eff_fr(B46,num_stages_,freq_,ESP_ID_)</f>
        <v>0.11137299570511693</v>
      </c>
      <c r="F46" s="22">
        <f>[1]!ESP_dP_atm(B46,fw_,Pin_,,num_stages_,freq_,ESP_ID_,gamma_gas_)</f>
        <v>0</v>
      </c>
      <c r="G46" s="22" t="e">
        <f>[1]!ESP_dP_atm(B46,fw_,Pin_,Pout_,num_stages_,freq_,ESP_ID_,gamma_gas_,,,,,,,,,,,,,,,0)</f>
        <v>#VALUE!</v>
      </c>
    </row>
    <row r="47" spans="1:7" hidden="1" outlineLevel="1" x14ac:dyDescent="0.2">
      <c r="B47" s="17">
        <f t="shared" si="0"/>
        <v>13.68</v>
      </c>
      <c r="C47" s="21">
        <f>[1]!ESP_head_m(B47,num_stages_,freq_,ESP_ID_)</f>
        <v>3564.0173762735499</v>
      </c>
      <c r="D47" s="21">
        <f>[1]!ESP_Power_W(B47,num_stages_,freq_,ESP_ID_)</f>
        <v>35047.472798278759</v>
      </c>
      <c r="E47" s="15">
        <f>[1]!ESP_eff_fr(B47,num_stages_,freq_,ESP_ID_)</f>
        <v>0.16343338966176585</v>
      </c>
      <c r="F47" s="22">
        <f>[1]!ESP_dP_atm(B47,fw_,Pin_,,num_stages_,freq_,ESP_ID_,gamma_gas_)</f>
        <v>0</v>
      </c>
      <c r="G47" s="22" t="e">
        <f>[1]!ESP_dP_atm(B47,fw_,Pin_,Pout_,num_stages_,freq_,ESP_ID_,gamma_gas_,,,,,,,,,,,,,,,0)</f>
        <v>#VALUE!</v>
      </c>
    </row>
    <row r="48" spans="1:7" hidden="1" outlineLevel="1" x14ac:dyDescent="0.2">
      <c r="B48" s="17">
        <f t="shared" si="0"/>
        <v>18.239999999999998</v>
      </c>
      <c r="C48" s="21">
        <f>[1]!ESP_head_m(B48,num_stages_,freq_,ESP_ID_)</f>
        <v>3542.2550588065756</v>
      </c>
      <c r="D48" s="21">
        <f>[1]!ESP_Power_W(B48,num_stages_,freq_,ESP_ID_)</f>
        <v>34765.109871276312</v>
      </c>
      <c r="E48" s="15">
        <f>[1]!ESP_eff_fr(B48,num_stages_,freq_,ESP_ID_)</f>
        <v>0.21290206516683818</v>
      </c>
      <c r="F48" s="22">
        <f>[1]!ESP_dP_atm(B48,fw_,Pin_,,num_stages_,freq_,ESP_ID_,gamma_gas_)</f>
        <v>0</v>
      </c>
      <c r="G48" s="22" t="e">
        <f>[1]!ESP_dP_atm(B48,fw_,Pin_,Pout_,num_stages_,freq_,ESP_ID_,gamma_gas_,,,,,,,,,,,,,,,0)</f>
        <v>#VALUE!</v>
      </c>
    </row>
    <row r="49" spans="2:7" hidden="1" outlineLevel="1" x14ac:dyDescent="0.2">
      <c r="B49" s="17">
        <f t="shared" si="0"/>
        <v>22.799999999999997</v>
      </c>
      <c r="C49" s="21">
        <f>[1]!ESP_head_m(B49,num_stages_,freq_,ESP_ID_)</f>
        <v>3518.4870681518159</v>
      </c>
      <c r="D49" s="21">
        <f>[1]!ESP_Power_W(B49,num_stages_,freq_,ESP_ID_)</f>
        <v>34780.350293599673</v>
      </c>
      <c r="E49" s="15">
        <f>[1]!ESP_eff_fr(B49,num_stages_,freq_,ESP_ID_)</f>
        <v>0.25955306185328036</v>
      </c>
      <c r="F49" s="22">
        <f>[1]!ESP_dP_atm(B49,fw_,Pin_,,num_stages_,freq_,ESP_ID_,gamma_gas_)</f>
        <v>0</v>
      </c>
      <c r="G49" s="22" t="e">
        <f>[1]!ESP_dP_atm(B49,fw_,Pin_,Pout_,num_stages_,freq_,ESP_ID_,gamma_gas_,,,,,,,,,,,,,,,0)</f>
        <v>#VALUE!</v>
      </c>
    </row>
    <row r="50" spans="2:7" hidden="1" outlineLevel="1" x14ac:dyDescent="0.2">
      <c r="B50" s="17">
        <f t="shared" si="0"/>
        <v>27.359999999999996</v>
      </c>
      <c r="C50" s="21">
        <f>[1]!ESP_head_m(B50,num_stages_,freq_,ESP_ID_)</f>
        <v>3487.8392245663376</v>
      </c>
      <c r="D50" s="21">
        <f>[1]!ESP_Power_W(B50,num_stages_,freq_,ESP_ID_)</f>
        <v>35051.148545125252</v>
      </c>
      <c r="E50" s="15">
        <f>[1]!ESP_eff_fr(B50,num_stages_,freq_,ESP_ID_)</f>
        <v>0.30307223452367094</v>
      </c>
      <c r="F50" s="22">
        <f>[1]!ESP_dP_atm(B50,fw_,Pin_,,num_stages_,freq_,ESP_ID_,gamma_gas_)</f>
        <v>0</v>
      </c>
      <c r="G50" s="22" t="e">
        <f>[1]!ESP_dP_atm(B50,fw_,Pin_,Pout_,num_stages_,freq_,ESP_ID_,gamma_gas_,,,,,,,,,,,,,,,0)</f>
        <v>#VALUE!</v>
      </c>
    </row>
    <row r="51" spans="2:7" hidden="1" outlineLevel="1" x14ac:dyDescent="0.2">
      <c r="B51" s="17">
        <f t="shared" si="0"/>
        <v>31.919999999999995</v>
      </c>
      <c r="C51" s="21">
        <f>[1]!ESP_head_m(B51,num_stages_,freq_,ESP_ID_)</f>
        <v>3446.7062976989678</v>
      </c>
      <c r="D51" s="21">
        <f>[1]!ESP_Power_W(B51,num_stages_,freq_,ESP_ID_)</f>
        <v>35536.836701766813</v>
      </c>
      <c r="E51" s="15">
        <f>[1]!ESP_eff_fr(B51,num_stages_,freq_,ESP_ID_)</f>
        <v>0.34307291534063378</v>
      </c>
      <c r="F51" s="22">
        <f>[1]!ESP_dP_atm(B51,fw_,Pin_,,num_stages_,freq_,ESP_ID_,gamma_gas_)</f>
        <v>0</v>
      </c>
      <c r="G51" s="22" t="e">
        <f>[1]!ESP_dP_atm(B51,fw_,Pin_,Pout_,num_stages_,freq_,ESP_ID_,gamma_gas_,,,,,,,,,,,,,,,0)</f>
        <v>#VALUE!</v>
      </c>
    </row>
    <row r="52" spans="2:7" hidden="1" outlineLevel="1" x14ac:dyDescent="0.2">
      <c r="B52" s="17">
        <f t="shared" si="0"/>
        <v>36.479999999999997</v>
      </c>
      <c r="C52" s="21">
        <f>[1]!ESP_head_m(B52,num_stages_,freq_,ESP_ID_)</f>
        <v>3392.5851223492896</v>
      </c>
      <c r="D52" s="21">
        <f>[1]!ESP_Power_W(B52,num_stages_,freq_,ESP_ID_)</f>
        <v>36198.457045183524</v>
      </c>
      <c r="E52" s="15">
        <f>[1]!ESP_eff_fr(B52,num_stages_,freq_,ESP_ID_)</f>
        <v>0.37911157601725082</v>
      </c>
      <c r="F52" s="22">
        <f>[1]!ESP_dP_atm(B52,fw_,Pin_,,num_stages_,freq_,ESP_ID_,gamma_gas_)</f>
        <v>0</v>
      </c>
      <c r="G52" s="22" t="e">
        <f>[1]!ESP_dP_atm(B52,fw_,Pin_,Pout_,num_stages_,freq_,ESP_ID_,gamma_gas_,,,,,,,,,,,,,,,0)</f>
        <v>#VALUE!</v>
      </c>
    </row>
    <row r="53" spans="2:7" hidden="1" outlineLevel="1" x14ac:dyDescent="0.2">
      <c r="B53" s="17">
        <f t="shared" si="0"/>
        <v>41.04</v>
      </c>
      <c r="C53" s="21">
        <f>[1]!ESP_head_m(B53,num_stages_,freq_,ESP_ID_)</f>
        <v>3323.9077142266378</v>
      </c>
      <c r="D53" s="21">
        <f>[1]!ESP_Power_W(B53,num_stages_,freq_,ESP_ID_)</f>
        <v>36999.094672487954</v>
      </c>
      <c r="E53" s="15">
        <f>[1]!ESP_eff_fr(B53,num_stages_,freq_,ESP_ID_)</f>
        <v>0.41070349000747569</v>
      </c>
      <c r="F53" s="22">
        <f>[1]!ESP_dP_atm(B53,fw_,Pin_,,num_stages_,freq_,ESP_ID_,gamma_gas_)</f>
        <v>0</v>
      </c>
      <c r="G53" s="22" t="e">
        <f>[1]!ESP_dP_atm(B53,fw_,Pin_,Pout_,num_stages_,freq_,ESP_ID_,gamma_gas_,,,,,,,,,,,,,,,0)</f>
        <v>#VALUE!</v>
      </c>
    </row>
    <row r="54" spans="2:7" hidden="1" outlineLevel="1" x14ac:dyDescent="0.2">
      <c r="B54" s="17">
        <f t="shared" si="0"/>
        <v>45.6</v>
      </c>
      <c r="C54" s="21">
        <f>[1]!ESP_head_m(B54,num_stages_,freq_,ESP_ID_)</f>
        <v>3239.8743857091026</v>
      </c>
      <c r="D54" s="21">
        <f>[1]!ESP_Power_W(B54,num_stages_,freq_,ESP_ID_)</f>
        <v>37904.210105954138</v>
      </c>
      <c r="E54" s="15">
        <f>[1]!ESP_eff_fr(B54,num_stages_,freq_,ESP_ID_)</f>
        <v>0.43733839469654595</v>
      </c>
      <c r="F54" s="22">
        <f>[1]!ESP_dP_atm(B54,fw_,Pin_,,num_stages_,freq_,ESP_ID_,gamma_gas_)</f>
        <v>0</v>
      </c>
      <c r="G54" s="22" t="e">
        <f>[1]!ESP_dP_atm(B54,fw_,Pin_,Pout_,num_stages_,freq_,ESP_ID_,gamma_gas_,,,,,,,,,,,,,,,0)</f>
        <v>#VALUE!</v>
      </c>
    </row>
    <row r="55" spans="2:7" hidden="1" outlineLevel="1" x14ac:dyDescent="0.2">
      <c r="B55" s="17">
        <f t="shared" si="0"/>
        <v>50.160000000000004</v>
      </c>
      <c r="C55" s="21">
        <f>[1]!ESP_head_m(B55,num_stages_,freq_,ESP_ID_)</f>
        <v>3140.2868616025221</v>
      </c>
      <c r="D55" s="21">
        <f>[1]!ESP_Power_W(B55,num_stages_,freq_,ESP_ID_)</f>
        <v>38881.971902725643</v>
      </c>
      <c r="E55" s="15">
        <f>[1]!ESP_eff_fr(B55,num_stages_,freq_,ESP_ID_)</f>
        <v>0.45849615359139678</v>
      </c>
      <c r="F55" s="22">
        <f>[1]!ESP_dP_atm(B55,fw_,Pin_,,num_stages_,freq_,ESP_ID_,gamma_gas_)</f>
        <v>0</v>
      </c>
      <c r="G55" s="22" t="e">
        <f>[1]!ESP_dP_atm(B55,fw_,Pin_,Pout_,num_stages_,freq_,ESP_ID_,gamma_gas_,,,,,,,,,,,,,,,0)</f>
        <v>#VALUE!</v>
      </c>
    </row>
    <row r="56" spans="2:7" hidden="1" outlineLevel="1" x14ac:dyDescent="0.2">
      <c r="B56" s="17">
        <f t="shared" si="0"/>
        <v>54.720000000000006</v>
      </c>
      <c r="C56" s="21">
        <f>[1]!ESP_head_m(B56,num_stages_,freq_,ESP_ID_)</f>
        <v>3025.3813948994807</v>
      </c>
      <c r="D56" s="21">
        <f>[1]!ESP_Power_W(B56,num_stages_,freq_,ESP_ID_)</f>
        <v>39903.589264523631</v>
      </c>
      <c r="E56" s="15">
        <f>[1]!ESP_eff_fr(B56,num_stages_,freq_,ESP_ID_)</f>
        <v>0.47366241851107466</v>
      </c>
      <c r="F56" s="22">
        <f>[1]!ESP_dP_atm(B56,fw_,Pin_,,num_stages_,freq_,ESP_ID_,gamma_gas_)</f>
        <v>0</v>
      </c>
      <c r="G56" s="22" t="e">
        <f>[1]!ESP_dP_atm(B56,fw_,Pin_,Pout_,num_stages_,freq_,ESP_ID_,gamma_gas_,,,,,,,,,,,,,,,0)</f>
        <v>#VALUE!</v>
      </c>
    </row>
    <row r="57" spans="2:7" hidden="1" outlineLevel="1" x14ac:dyDescent="0.2">
      <c r="B57" s="17">
        <f t="shared" si="0"/>
        <v>59.280000000000008</v>
      </c>
      <c r="C57" s="21">
        <f>[1]!ESP_head_m(B57,num_stages_,freq_,ESP_ID_)</f>
        <v>2895.6618825383093</v>
      </c>
      <c r="D57" s="21">
        <f>[1]!ESP_Power_W(B57,num_stages_,freq_,ESP_ID_)</f>
        <v>40943.644647354806</v>
      </c>
      <c r="E57" s="15">
        <f>[1]!ESP_eff_fr(B57,num_stages_,freq_,ESP_ID_)</f>
        <v>0.48234429177714822</v>
      </c>
      <c r="F57" s="22">
        <f>[1]!ESP_dP_atm(B57,fw_,Pin_,,num_stages_,freq_,ESP_ID_,gamma_gas_)</f>
        <v>0</v>
      </c>
      <c r="G57" s="22" t="e">
        <f>[1]!ESP_dP_atm(B57,fw_,Pin_,Pout_,num_stages_,freq_,ESP_ID_,gamma_gas_,,,,,,,,,,,,,,,0)</f>
        <v>#VALUE!</v>
      </c>
    </row>
    <row r="58" spans="2:7" hidden="1" outlineLevel="1" x14ac:dyDescent="0.2">
      <c r="B58" s="17">
        <f t="shared" si="0"/>
        <v>63.840000000000011</v>
      </c>
      <c r="C58" s="21">
        <f>[1]!ESP_head_m(B58,num_stages_,freq_,ESP_ID_)</f>
        <v>2751.7329811620816</v>
      </c>
      <c r="D58" s="21">
        <f>[1]!ESP_Power_W(B58,num_stages_,freq_,ESP_ID_)</f>
        <v>41980.426371219524</v>
      </c>
      <c r="E58" s="15">
        <f>[1]!ESP_eff_fr(B58,num_stages_,freq_,ESP_ID_)</f>
        <v>0.48408598840412403</v>
      </c>
      <c r="F58" s="22">
        <f>[1]!ESP_dP_atm(B58,fw_,Pin_,,num_stages_,freq_,ESP_ID_,gamma_gas_)</f>
        <v>0</v>
      </c>
      <c r="G58" s="22" t="e">
        <f>[1]!ESP_dP_atm(B58,fw_,Pin_,Pout_,num_stages_,freq_,ESP_ID_,gamma_gas_,,,,,,,,,,,,,,,0)</f>
        <v>#VALUE!</v>
      </c>
    </row>
    <row r="59" spans="2:7" hidden="1" outlineLevel="1" x14ac:dyDescent="0.2">
      <c r="B59" s="17">
        <f t="shared" si="0"/>
        <v>68.400000000000006</v>
      </c>
      <c r="C59" s="21">
        <f>[1]!ESP_head_m(B59,num_stages_,freq_,ESP_ID_)</f>
        <v>2594.1332228776132</v>
      </c>
      <c r="D59" s="21">
        <f>[1]!ESP_Power_W(B59,num_stages_,freq_,ESP_ID_)</f>
        <v>42996.261229819887</v>
      </c>
      <c r="E59" s="15">
        <f>[1]!ESP_eff_fr(B59,num_stages_,freq_,ESP_ID_)</f>
        <v>0.47848449828985729</v>
      </c>
      <c r="F59" s="22">
        <f>[1]!ESP_dP_atm(B59,fw_,Pin_,,num_stages_,freq_,ESP_ID_,gamma_gas_)</f>
        <v>0</v>
      </c>
      <c r="G59" s="22" t="e">
        <f>[1]!ESP_dP_atm(B59,fw_,Pin_,Pout_,num_stages_,freq_,ESP_ID_,gamma_gas_,,,,,,,,,,,,,,,0)</f>
        <v>#VALUE!</v>
      </c>
    </row>
    <row r="60" spans="2:7" hidden="1" outlineLevel="1" x14ac:dyDescent="0.2">
      <c r="B60" s="17">
        <f t="shared" si="0"/>
        <v>72.960000000000008</v>
      </c>
      <c r="C60" s="21">
        <f>[1]!ESP_head_m(B60,num_stages_,freq_,ESP_ID_)</f>
        <v>2423.1681310144531</v>
      </c>
      <c r="D60" s="21">
        <f>[1]!ESP_Power_W(B60,num_stages_,freq_,ESP_ID_)</f>
        <v>43977.847100267682</v>
      </c>
      <c r="E60" s="15">
        <f>[1]!ESP_eff_fr(B60,num_stages_,freq_,ESP_ID_)</f>
        <v>0.46520524840596711</v>
      </c>
      <c r="F60" s="22">
        <f>[1]!ESP_dP_atm(B60,fw_,Pin_,,num_stages_,freq_,ESP_ID_,gamma_gas_)</f>
        <v>0</v>
      </c>
      <c r="G60" s="22" t="e">
        <f>[1]!ESP_dP_atm(B60,fw_,Pin_,Pout_,num_stages_,freq_,ESP_ID_,gamma_gas_,,,,,,,,,,,,,,,0)</f>
        <v>#VALUE!</v>
      </c>
    </row>
    <row r="61" spans="2:7" hidden="1" outlineLevel="1" x14ac:dyDescent="0.2">
      <c r="B61" s="17">
        <f t="shared" si="0"/>
        <v>77.52000000000001</v>
      </c>
      <c r="C61" s="21">
        <f>[1]!ESP_head_m(B61,num_stages_,freq_,ESP_ID_)</f>
        <v>2238.7433358838916</v>
      </c>
      <c r="D61" s="21">
        <f>[1]!ESP_Power_W(B61,num_stages_,freq_,ESP_ID_)</f>
        <v>44916.585552792472</v>
      </c>
      <c r="E61" s="15">
        <f>[1]!ESP_eff_fr(B61,num_stages_,freq_,ESP_ID_)</f>
        <v>0.44399776498824733</v>
      </c>
      <c r="F61" s="22">
        <f>[1]!ESP_dP_atm(B61,fw_,Pin_,,num_stages_,freq_,ESP_ID_,gamma_gas_)</f>
        <v>0</v>
      </c>
      <c r="G61" s="22" t="e">
        <f>[1]!ESP_dP_atm(B61,fw_,Pin_,Pout_,num_stages_,freq_,ESP_ID_,gamma_gas_,,,,,,,,,,,,,,,0)</f>
        <v>#VALUE!</v>
      </c>
    </row>
    <row r="62" spans="2:7" hidden="1" outlineLevel="1" x14ac:dyDescent="0.2">
      <c r="B62" s="17">
        <f t="shared" si="0"/>
        <v>82.080000000000013</v>
      </c>
      <c r="C62" s="21">
        <f>[1]!ESP_head_m(B62,num_stages_,freq_,ESP_ID_)</f>
        <v>2040.1976905379524</v>
      </c>
      <c r="D62" s="21">
        <f>[1]!ESP_Power_W(B62,num_stages_,freq_,ESP_ID_)</f>
        <v>45808.914460449661</v>
      </c>
      <c r="E62" s="15">
        <f>[1]!ESP_eff_fr(B62,num_stages_,freq_,ESP_ID_)</f>
        <v>0.41471133572708097</v>
      </c>
      <c r="F62" s="22">
        <f>[1]!ESP_dP_atm(B62,fw_,Pin_,,num_stages_,freq_,ESP_ID_,gamma_gas_)</f>
        <v>0</v>
      </c>
      <c r="G62" s="22" t="e">
        <f>[1]!ESP_dP_atm(B62,fw_,Pin_,Pout_,num_stages_,freq_,ESP_ID_,gamma_gas_,,,,,,,,,,,,,,,0)</f>
        <v>#VALUE!</v>
      </c>
    </row>
    <row r="63" spans="2:7" hidden="1" outlineLevel="1" x14ac:dyDescent="0.2">
      <c r="B63" s="17">
        <f t="shared" si="0"/>
        <v>86.640000000000015</v>
      </c>
      <c r="C63" s="21">
        <f>[1]!ESP_head_m(B63,num_stages_,freq_,ESP_ID_)</f>
        <v>1826.1363865283929</v>
      </c>
      <c r="D63" s="21">
        <f>[1]!ESP_Power_W(B63,num_stages_,freq_,ESP_ID_)</f>
        <v>46656.640608828508</v>
      </c>
      <c r="E63" s="15">
        <f>[1]!ESP_eff_fr(B63,num_stages_,freq_,ESP_ID_)</f>
        <v>0.37731067195785356</v>
      </c>
      <c r="F63" s="22">
        <f>[1]!ESP_dP_atm(B63,fw_,Pin_,,num_stages_,freq_,ESP_ID_,gamma_gas_)</f>
        <v>0</v>
      </c>
      <c r="G63" s="22" t="e">
        <f>[1]!ESP_dP_atm(B63,fw_,Pin_,Pout_,num_stages_,freq_,ESP_ID_,gamma_gas_,,,,,,,,,,,,,,,0)</f>
        <v>#VALUE!</v>
      </c>
    </row>
    <row r="64" spans="2:7" hidden="1" outlineLevel="1" x14ac:dyDescent="0.2">
      <c r="B64" s="17">
        <f t="shared" si="0"/>
        <v>91.200000000000017</v>
      </c>
      <c r="C64" s="21">
        <f>[1]!ESP_head_m(B64,num_stages_,freq_,ESP_ID_)</f>
        <v>1594.2640696656911</v>
      </c>
      <c r="D64" s="21">
        <f>[1]!ESP_Power_W(B64,num_stages_,freq_,ESP_ID_)</f>
        <v>47467.272305760111</v>
      </c>
      <c r="E64" s="15">
        <f>[1]!ESP_eff_fr(B64,num_stages_,freq_,ESP_ID_)</f>
        <v>0.33189157085136495</v>
      </c>
      <c r="F64" s="22">
        <f>[1]!ESP_dP_atm(B64,fw_,Pin_,,num_stages_,freq_,ESP_ID_,gamma_gas_)</f>
        <v>0</v>
      </c>
      <c r="G64" s="22" t="e">
        <f>[1]!ESP_dP_atm(B64,fw_,Pin_,Pout_,num_stages_,freq_,ESP_ID_,gamma_gas_,,,,,,,,,,,,,,,0)</f>
        <v>#VALUE!</v>
      </c>
    </row>
    <row r="65" spans="2:7" hidden="1" outlineLevel="1" x14ac:dyDescent="0.2">
      <c r="B65" s="17">
        <f t="shared" si="0"/>
        <v>95.760000000000019</v>
      </c>
      <c r="C65" s="21">
        <f>[1]!ESP_head_m(B65,num_stages_,freq_,ESP_ID_)</f>
        <v>1341.2179557780612</v>
      </c>
      <c r="D65" s="21">
        <f>[1]!ESP_Power_W(B65,num_stages_,freq_,ESP_ID_)</f>
        <v>48254.351991025673</v>
      </c>
      <c r="E65" s="15">
        <f>[1]!ESP_eff_fr(B65,num_stages_,freq_,ESP_ID_)</f>
        <v>0.27869657760424316</v>
      </c>
      <c r="F65" s="22">
        <f>[1]!ESP_dP_atm(B65,fw_,Pin_,,num_stages_,freq_,ESP_ID_,gamma_gas_)</f>
        <v>0</v>
      </c>
      <c r="G65" s="22" t="e">
        <f>[1]!ESP_dP_atm(B65,fw_,Pin_,Pout_,num_stages_,freq_,ESP_ID_,gamma_gas_,,,,,,,,,,,,,,,0)</f>
        <v>#VALUE!</v>
      </c>
    </row>
    <row r="66" spans="2:7" hidden="1" outlineLevel="1" x14ac:dyDescent="0.2">
      <c r="B66" s="17">
        <f t="shared" si="0"/>
        <v>100.32000000000002</v>
      </c>
      <c r="C66" s="21">
        <f>[1]!ESP_head_m(B66,num_stages_,freq_,ESP_ID_)</f>
        <v>1062.4009464704359</v>
      </c>
      <c r="D66" s="21">
        <f>[1]!ESP_Power_W(B66,num_stages_,freq_,ESP_ID_)</f>
        <v>49037.788846064257</v>
      </c>
      <c r="E66" s="15">
        <f>[1]!ESP_eff_fr(B66,num_stages_,freq_,ESP_ID_)</f>
        <v>0.21813064762935785</v>
      </c>
      <c r="F66" s="22">
        <f>[1]!ESP_dP_atm(B66,fw_,Pin_,,num_stages_,freq_,ESP_ID_,gamma_gas_)</f>
        <v>0</v>
      </c>
      <c r="G66" s="22" t="e">
        <f>[1]!ESP_dP_atm(B66,fw_,Pin_,Pout_,num_stages_,freq_,ESP_ID_,gamma_gas_,,,,,,,,,,,,,,,0)</f>
        <v>#VALUE!</v>
      </c>
    </row>
    <row r="67" spans="2:7" hidden="1" outlineLevel="1" x14ac:dyDescent="0.2">
      <c r="B67" s="17">
        <f t="shared" si="0"/>
        <v>104.88000000000002</v>
      </c>
      <c r="C67" s="21">
        <f>[1]!ESP_head_m(B67,num_stages_,freq_,ESP_ID_)</f>
        <v>751.81474488348351</v>
      </c>
      <c r="D67" s="21">
        <f>[1]!ESP_Power_W(B67,num_stages_,freq_,ESP_ID_)</f>
        <v>49844.191403680983</v>
      </c>
      <c r="E67" s="15">
        <f>[1]!ESP_eff_fr(B67,num_stages_,freq_,ESP_ID_)</f>
        <v>0.15077680874623245</v>
      </c>
      <c r="F67" s="22">
        <f>[1]!ESP_dP_atm(B67,fw_,Pin_,,num_stages_,freq_,ESP_ID_,gamma_gas_)</f>
        <v>0</v>
      </c>
      <c r="G67" s="22" t="e">
        <f>[1]!ESP_dP_atm(B67,fw_,Pin_,Pout_,num_stages_,freq_,ESP_ID_,gamma_gas_,,,,,,,,,,,,,,,0)</f>
        <v>#VALUE!</v>
      </c>
    </row>
    <row r="68" spans="2:7" hidden="1" outlineLevel="1" x14ac:dyDescent="0.2">
      <c r="B68" s="17">
        <f t="shared" si="0"/>
        <v>109.44000000000003</v>
      </c>
      <c r="C68" s="21">
        <f>[1]!ESP_head_m(B68,num_stages_,freq_,ESP_ID_)</f>
        <v>401.89297145257592</v>
      </c>
      <c r="D68" s="21">
        <f>[1]!ESP_Power_W(B68,num_stages_,freq_,ESP_ID_)</f>
        <v>50707.200157755076</v>
      </c>
      <c r="E68" s="15">
        <f>[1]!ESP_eff_fr(B68,num_stages_,freq_,ESP_ID_)</f>
        <v>7.7411823371456689E-2</v>
      </c>
      <c r="F68" s="22">
        <f>[1]!ESP_dP_atm(B68,fw_,Pin_,,num_stages_,freq_,ESP_ID_,gamma_gas_)</f>
        <v>0</v>
      </c>
      <c r="G68" s="22" t="e">
        <f>[1]!ESP_dP_atm(B68,fw_,Pin_,Pout_,num_stages_,freq_,ESP_ID_,gamma_gas_,,,,,,,,,,,,,,,0)</f>
        <v>#VALUE!</v>
      </c>
    </row>
    <row r="69" spans="2:7" hidden="1" outlineLevel="1" x14ac:dyDescent="0.2">
      <c r="B69" s="17">
        <f t="shared" si="0"/>
        <v>114.00000000000003</v>
      </c>
      <c r="C69" s="21">
        <f>[1]!ESP_head_m(B69,num_stages_,freq_,ESP_ID_)</f>
        <v>0</v>
      </c>
      <c r="D69" s="21">
        <f>[1]!ESP_Power_W(B69,num_stages_,freq_,ESP_ID_)</f>
        <v>0</v>
      </c>
      <c r="E69" s="15">
        <f>[1]!ESP_eff_fr(B69,num_stages_,freq_,ESP_ID_)</f>
        <v>0</v>
      </c>
      <c r="F69" s="22">
        <f>[1]!ESP_dP_atm(B69,fw_,Pin_,,num_stages_,freq_,ESP_ID_,gamma_gas_)</f>
        <v>0</v>
      </c>
      <c r="G69" s="22" t="e">
        <f>[1]!ESP_dP_atm(B69,fw_,Pin_,Pout_,num_stages_,freq_,ESP_ID_,gamma_gas_,,,,,,,,,,,,,,,0)</f>
        <v>#VALUE!</v>
      </c>
    </row>
    <row r="70" spans="2:7" hidden="1" outlineLevel="1" x14ac:dyDescent="0.2"/>
    <row r="71" spans="2:7" hidden="1" outlineLevel="1" x14ac:dyDescent="0.2"/>
    <row r="72" spans="2:7" hidden="1" outlineLevel="1" x14ac:dyDescent="0.2"/>
    <row r="73" spans="2:7" hidden="1" outlineLevel="1" x14ac:dyDescent="0.2"/>
    <row r="74" spans="2:7" hidden="1" outlineLevel="1" x14ac:dyDescent="0.2"/>
    <row r="75" spans="2:7" hidden="1" outlineLevel="1" x14ac:dyDescent="0.2"/>
    <row r="76" spans="2:7" hidden="1" outlineLevel="1" x14ac:dyDescent="0.2"/>
    <row r="77" spans="2:7" hidden="1" outlineLevel="1" x14ac:dyDescent="0.2"/>
    <row r="78" spans="2:7" hidden="1" outlineLevel="1" x14ac:dyDescent="0.2"/>
    <row r="79" spans="2:7" hidden="1" outlineLevel="1" x14ac:dyDescent="0.2"/>
    <row r="80" spans="2:7" hidden="1" outlineLevel="1" x14ac:dyDescent="0.2"/>
    <row r="81" spans="2:22" hidden="1" outlineLevel="1" x14ac:dyDescent="0.2"/>
    <row r="82" spans="2:22" hidden="1" outlineLevel="1" x14ac:dyDescent="0.2"/>
    <row r="83" spans="2:22" hidden="1" outlineLevel="1" x14ac:dyDescent="0.2"/>
    <row r="84" spans="2:22" hidden="1" outlineLevel="1" x14ac:dyDescent="0.2"/>
    <row r="85" spans="2:22" hidden="1" outlineLevel="1" x14ac:dyDescent="0.2"/>
    <row r="86" spans="2:22" hidden="1" outlineLevel="1" x14ac:dyDescent="0.2"/>
    <row r="87" spans="2:22" hidden="1" outlineLevel="1" x14ac:dyDescent="0.2"/>
    <row r="88" spans="2:22" hidden="1" outlineLevel="1" x14ac:dyDescent="0.2"/>
    <row r="89" spans="2:22" hidden="1" outlineLevel="1" x14ac:dyDescent="0.2"/>
    <row r="90" spans="2:22" hidden="1" outlineLevel="1" x14ac:dyDescent="0.2"/>
    <row r="91" spans="2:22" hidden="1" outlineLevel="1" x14ac:dyDescent="0.2"/>
    <row r="95" spans="2:22" x14ac:dyDescent="0.2">
      <c r="B95" t="s">
        <v>78</v>
      </c>
    </row>
    <row r="96" spans="2:22" x14ac:dyDescent="0.2">
      <c r="B96" s="18">
        <v>0</v>
      </c>
      <c r="C96" s="18">
        <v>1</v>
      </c>
      <c r="D96" s="18">
        <v>2</v>
      </c>
      <c r="E96" s="18">
        <v>3</v>
      </c>
      <c r="F96" s="18">
        <v>4</v>
      </c>
      <c r="G96" s="18">
        <v>5</v>
      </c>
      <c r="H96" s="18">
        <v>6</v>
      </c>
      <c r="I96" s="18">
        <v>7</v>
      </c>
      <c r="J96" s="18">
        <v>8</v>
      </c>
      <c r="K96" s="18">
        <v>9</v>
      </c>
      <c r="L96" s="18">
        <v>10</v>
      </c>
      <c r="M96" s="18">
        <v>11</v>
      </c>
      <c r="N96" s="18">
        <v>12</v>
      </c>
      <c r="O96" s="18">
        <v>13</v>
      </c>
      <c r="P96" s="18">
        <v>14</v>
      </c>
      <c r="Q96" s="18">
        <v>15</v>
      </c>
      <c r="R96" s="18">
        <v>16</v>
      </c>
      <c r="S96" s="18">
        <v>17</v>
      </c>
      <c r="T96" s="18">
        <v>18</v>
      </c>
      <c r="U96" s="18">
        <v>19</v>
      </c>
      <c r="V96" s="18">
        <v>20</v>
      </c>
    </row>
    <row r="98" spans="1:22" x14ac:dyDescent="0.2">
      <c r="A98" t="s">
        <v>80</v>
      </c>
    </row>
    <row r="99" spans="1:22" x14ac:dyDescent="0.2">
      <c r="B99" s="21">
        <f t="array" ref="B99:V100">[1]!Well_Plin_Pwf_atma(Pwf_,Qliq_,fw_,Pcas_,wellStr_,PVTstr_,ESPstr_,,Ksep_,ESPdegr_)</f>
        <v>60.385776112881828</v>
      </c>
      <c r="C99" s="21">
        <v>60.385776112881828</v>
      </c>
      <c r="D99" s="21">
        <v>60.495623818484852</v>
      </c>
      <c r="E99" s="21">
        <v>177.81862492832119</v>
      </c>
      <c r="F99" s="24">
        <v>63.666567916823134</v>
      </c>
      <c r="G99" s="25">
        <v>100</v>
      </c>
      <c r="H99" s="21">
        <v>30</v>
      </c>
      <c r="I99" s="21">
        <v>1046.7703310581596</v>
      </c>
      <c r="J99" s="21">
        <v>31826.913635018565</v>
      </c>
      <c r="K99" s="21">
        <v>50</v>
      </c>
      <c r="L99" s="21">
        <v>18.470236281955014</v>
      </c>
      <c r="M99" s="15">
        <v>0.95974163028333304</v>
      </c>
      <c r="N99" s="15">
        <v>0.32808708917346202</v>
      </c>
      <c r="O99" s="15">
        <v>0.4</v>
      </c>
      <c r="P99" s="15">
        <v>0.4</v>
      </c>
      <c r="Q99" s="15">
        <v>0</v>
      </c>
      <c r="R99">
        <v>30</v>
      </c>
      <c r="S99">
        <v>30</v>
      </c>
      <c r="T99">
        <v>82.5</v>
      </c>
      <c r="U99">
        <v>82.5</v>
      </c>
      <c r="V99">
        <v>100</v>
      </c>
    </row>
    <row r="100" spans="1:22" x14ac:dyDescent="0.2">
      <c r="B100" t="str">
        <v>Plin</v>
      </c>
      <c r="C100" t="str">
        <v>Pline_atma</v>
      </c>
      <c r="D100" t="str">
        <v>Pbuf_atma</v>
      </c>
      <c r="E100" t="str">
        <v>Pdis_atma</v>
      </c>
      <c r="F100" t="str">
        <v>Pint_atma</v>
      </c>
      <c r="G100" s="26" t="str">
        <v>Pwf_atma</v>
      </c>
      <c r="H100" t="str">
        <v>Pan_atma</v>
      </c>
      <c r="I100" t="str">
        <v>Hdyn_m</v>
      </c>
      <c r="J100" t="str">
        <v>.Power_W</v>
      </c>
      <c r="K100" t="str">
        <v>freq_Hz</v>
      </c>
      <c r="L100" t="str">
        <v>I_A</v>
      </c>
      <c r="M100" t="str">
        <v>Load_fr</v>
      </c>
      <c r="N100" t="str">
        <v>EffESP_d</v>
      </c>
      <c r="O100" t="str">
        <v>KsepTotal_fr</v>
      </c>
      <c r="P100" t="str">
        <v>KsepNat_fr</v>
      </c>
      <c r="Q100" t="str">
        <v xml:space="preserve">KSepGasSep_fr </v>
      </c>
      <c r="R100" t="str">
        <v>Tsurf_C</v>
      </c>
      <c r="S100" t="str">
        <v>Twh_C</v>
      </c>
      <c r="T100" t="str">
        <v>Tdis_C</v>
      </c>
      <c r="U100" t="str">
        <v>Tint_C</v>
      </c>
      <c r="V100" t="str">
        <v>Tbh_C</v>
      </c>
    </row>
    <row r="104" spans="1:22" x14ac:dyDescent="0.2">
      <c r="B104">
        <f t="array" ref="B104:C104">[1]!Well_calc(Pwf_,Qliq_,fw_,Pcas_,wellStr_,PVTstr_,ESPstr_,,Ksep_,ESPdegr_)</f>
        <v>60.385776112881828</v>
      </c>
      <c r="C104">
        <v>60.385776112881828</v>
      </c>
    </row>
    <row r="106" spans="1:22" x14ac:dyDescent="0.2">
      <c r="A106" t="s">
        <v>81</v>
      </c>
    </row>
    <row r="107" spans="1:22" x14ac:dyDescent="0.2">
      <c r="B107">
        <f t="array" ref="B107:V108">[1]!Well_Pwf_Plin_atma(Plin_,Qliq_,fw_,Pcas_,wellStr_,PVTstr_,ESPstr_,,Ksep_,Psep_,Tsep_,ESPdegr_)</f>
        <v>77.074397004489271</v>
      </c>
      <c r="C107">
        <v>25</v>
      </c>
      <c r="D107">
        <v>25.165557861328125</v>
      </c>
      <c r="E107">
        <v>135.29735512305101</v>
      </c>
      <c r="F107">
        <v>42.428373771054311</v>
      </c>
      <c r="G107">
        <v>77.074397004489271</v>
      </c>
      <c r="H107">
        <v>30</v>
      </c>
      <c r="I107">
        <v>1343.8427516201775</v>
      </c>
      <c r="J107">
        <v>29471.391460716288</v>
      </c>
      <c r="K107">
        <v>50</v>
      </c>
      <c r="L107">
        <v>17.152508608315667</v>
      </c>
      <c r="M107">
        <v>0.89127049182780316</v>
      </c>
      <c r="N107">
        <v>0.3083801143458591</v>
      </c>
      <c r="O107">
        <v>0.4</v>
      </c>
      <c r="P107">
        <v>0.4</v>
      </c>
      <c r="Q107">
        <v>0</v>
      </c>
      <c r="R107">
        <v>30</v>
      </c>
      <c r="S107">
        <v>30</v>
      </c>
      <c r="T107">
        <v>82.5</v>
      </c>
      <c r="U107">
        <v>82.5</v>
      </c>
      <c r="V107">
        <v>100</v>
      </c>
    </row>
    <row r="108" spans="1:22" x14ac:dyDescent="0.2">
      <c r="B108" t="str">
        <v>Pwf</v>
      </c>
      <c r="C108" t="str">
        <v>Pline_atma</v>
      </c>
      <c r="D108" t="str">
        <v>Pbuf_atma</v>
      </c>
      <c r="E108" t="str">
        <v>Pdis_atma</v>
      </c>
      <c r="F108" t="str">
        <v>Pint_atma</v>
      </c>
      <c r="G108" t="str">
        <v>Pwf_atma</v>
      </c>
      <c r="H108" t="str">
        <v>Pan_atma</v>
      </c>
      <c r="I108" t="str">
        <v>Hdyn_m</v>
      </c>
      <c r="J108" t="str">
        <v>.Power_W</v>
      </c>
      <c r="K108" t="str">
        <v>freq_Hz</v>
      </c>
      <c r="L108" t="str">
        <v>I_A</v>
      </c>
      <c r="M108" t="str">
        <v>Load_fr</v>
      </c>
      <c r="N108" t="str">
        <v>EffESP_d</v>
      </c>
      <c r="O108" t="str">
        <v>KsepTotal_fr</v>
      </c>
      <c r="P108" t="str">
        <v>KsepNat_fr</v>
      </c>
      <c r="Q108" t="str">
        <v xml:space="preserve">KSepGasSep_fr </v>
      </c>
      <c r="R108" t="str">
        <v>Tsurf_C</v>
      </c>
      <c r="S108" t="str">
        <v>Twh_C</v>
      </c>
      <c r="T108" t="str">
        <v>Tdis_C</v>
      </c>
      <c r="U108" t="str">
        <v>Tint_C</v>
      </c>
      <c r="V108" t="str">
        <v>Tbh_C</v>
      </c>
    </row>
    <row r="111" spans="1:22" x14ac:dyDescent="0.2">
      <c r="A111" t="s">
        <v>82</v>
      </c>
    </row>
    <row r="112" spans="1:22" x14ac:dyDescent="0.2">
      <c r="B112">
        <f t="array" ref="B112:V113">[1]!Well_Pwf_Hdyn_atma(Pwf_,Qliq_,fw_,Pcas_,1000,wellStr_,PVTstr_,ESPstr_,,Ksep_,ESPdegr_)</f>
        <v>66.043440051807664</v>
      </c>
      <c r="C112">
        <v>66.043440051807664</v>
      </c>
      <c r="D112">
        <v>66.145126475947876</v>
      </c>
      <c r="E112">
        <v>183.98641470529</v>
      </c>
      <c r="F112">
        <v>67.348885476981863</v>
      </c>
      <c r="G112">
        <v>103.87880819773258</v>
      </c>
      <c r="H112">
        <v>30</v>
      </c>
      <c r="I112">
        <v>1000.0431900308855</v>
      </c>
      <c r="J112">
        <v>32105.70446452692</v>
      </c>
      <c r="K112">
        <v>50</v>
      </c>
      <c r="L112">
        <v>18.625716387897782</v>
      </c>
      <c r="M112">
        <v>0.9678206135771158</v>
      </c>
      <c r="N112">
        <v>0.32933554427250089</v>
      </c>
      <c r="O112">
        <v>0.4</v>
      </c>
      <c r="P112">
        <v>0.4</v>
      </c>
      <c r="Q112">
        <v>0</v>
      </c>
      <c r="R112">
        <v>30</v>
      </c>
      <c r="S112">
        <v>30</v>
      </c>
      <c r="T112">
        <v>82.5</v>
      </c>
      <c r="U112">
        <v>82.5</v>
      </c>
      <c r="V112">
        <v>100</v>
      </c>
    </row>
    <row r="113" spans="1:22" x14ac:dyDescent="0.2">
      <c r="B113" t="str">
        <v>Plin</v>
      </c>
      <c r="C113" t="str">
        <v>Pline_atma</v>
      </c>
      <c r="D113" t="str">
        <v>Pbuf_atma</v>
      </c>
      <c r="E113" t="str">
        <v>Pdis_atma</v>
      </c>
      <c r="F113" t="str">
        <v>Pint_atma</v>
      </c>
      <c r="G113" t="str">
        <v>Pwf_atma</v>
      </c>
      <c r="H113" t="str">
        <v>Pan_atma</v>
      </c>
      <c r="I113" t="str">
        <v>Hdyn_m</v>
      </c>
      <c r="J113" t="str">
        <v>.Power_W</v>
      </c>
      <c r="K113" t="str">
        <v>freq_Hz</v>
      </c>
      <c r="L113" t="str">
        <v>I_A</v>
      </c>
      <c r="M113" t="str">
        <v>Load_fr</v>
      </c>
      <c r="N113" t="str">
        <v>EffESP_d</v>
      </c>
      <c r="O113" t="str">
        <v>KsepTotal_fr</v>
      </c>
      <c r="P113" t="str">
        <v>KsepNat_fr</v>
      </c>
      <c r="Q113" t="str">
        <v xml:space="preserve">KSepGasSep_fr </v>
      </c>
      <c r="R113" t="str">
        <v>Tsurf_C</v>
      </c>
      <c r="S113" t="str">
        <v>Twh_C</v>
      </c>
      <c r="T113" t="str">
        <v>Tdis_C</v>
      </c>
      <c r="U113" t="str">
        <v>Tint_C</v>
      </c>
      <c r="V113" t="str">
        <v>Tbh_C</v>
      </c>
    </row>
    <row r="116" spans="1:22" x14ac:dyDescent="0.2">
      <c r="A116" t="s">
        <v>83</v>
      </c>
    </row>
    <row r="117" spans="1:22" x14ac:dyDescent="0.2">
      <c r="B117">
        <f t="array" ref="B117:V118">[1]!Nodal_Qliq_scm3day(G31,Plin_,fw_,G30,Pcas_,wellStr_,PVTstr_,ESPstr_,,,ESPdegr_)</f>
        <v>57.576381117531206</v>
      </c>
      <c r="C117">
        <v>25.000504332491435</v>
      </c>
      <c r="D117">
        <v>25.325105909703208</v>
      </c>
      <c r="E117">
        <v>144.99060577791892</v>
      </c>
      <c r="F117">
        <v>30.704689620909484</v>
      </c>
      <c r="G117">
        <v>63.768456568068494</v>
      </c>
      <c r="H117">
        <v>30</v>
      </c>
      <c r="I117">
        <v>1488.9022914500465</v>
      </c>
      <c r="J117">
        <v>34013.493411108575</v>
      </c>
      <c r="K117">
        <v>50</v>
      </c>
      <c r="L117">
        <v>19.686975211250843</v>
      </c>
      <c r="M117">
        <v>1.02296523965169</v>
      </c>
      <c r="N117">
        <v>0.32504781383126852</v>
      </c>
      <c r="O117">
        <v>0.79372440926474508</v>
      </c>
      <c r="P117">
        <v>0.79372440926474508</v>
      </c>
      <c r="Q117">
        <v>0</v>
      </c>
      <c r="R117">
        <v>30</v>
      </c>
      <c r="S117">
        <v>30</v>
      </c>
      <c r="T117">
        <v>82.5</v>
      </c>
      <c r="U117">
        <v>82.5</v>
      </c>
      <c r="V117">
        <v>100</v>
      </c>
    </row>
    <row r="118" spans="1:22" x14ac:dyDescent="0.2">
      <c r="B118" t="str">
        <v>Qliq</v>
      </c>
      <c r="C118" t="str">
        <v>Pline_atma</v>
      </c>
      <c r="D118" t="str">
        <v>Pbuf_atma</v>
      </c>
      <c r="E118" t="str">
        <v>Pdis_atma</v>
      </c>
      <c r="F118" t="str">
        <v>Pint_atma</v>
      </c>
      <c r="G118" t="str">
        <v>Pwf_atma</v>
      </c>
      <c r="H118" t="str">
        <v>Pan_atma</v>
      </c>
      <c r="I118" t="str">
        <v>Hdyn_m</v>
      </c>
      <c r="J118" t="str">
        <v>.Power_W</v>
      </c>
      <c r="K118" t="str">
        <v>freq_Hz</v>
      </c>
      <c r="L118" t="str">
        <v>I_A</v>
      </c>
      <c r="M118" t="str">
        <v>Load_fr</v>
      </c>
      <c r="N118" t="str">
        <v>EffESP_d</v>
      </c>
      <c r="O118" t="str">
        <v>KsepTotal_fr</v>
      </c>
      <c r="P118" t="str">
        <v>KsepNat_fr</v>
      </c>
      <c r="Q118" t="str">
        <v xml:space="preserve">KSepGasSep_fr </v>
      </c>
      <c r="R118" t="str">
        <v>Tsurf_C</v>
      </c>
      <c r="S118" t="str">
        <v>Twh_C</v>
      </c>
      <c r="T118" t="str">
        <v>Tdis_C</v>
      </c>
      <c r="U118" t="str">
        <v>Tint_C</v>
      </c>
      <c r="V118" t="str">
        <v>Tbh_C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45</vt:i4>
      </vt:variant>
    </vt:vector>
  </HeadingPairs>
  <TitlesOfParts>
    <vt:vector size="46" baseType="lpstr">
      <vt:lpstr>ESP</vt:lpstr>
      <vt:lpstr>ESP!Bob_</vt:lpstr>
      <vt:lpstr>dcas_</vt:lpstr>
      <vt:lpstr>dchoke_</vt:lpstr>
      <vt:lpstr>dtub_</vt:lpstr>
      <vt:lpstr>ESP_ID_</vt:lpstr>
      <vt:lpstr>ESPdegr_</vt:lpstr>
      <vt:lpstr>ESPstr_</vt:lpstr>
      <vt:lpstr>freq_</vt:lpstr>
      <vt:lpstr>fw_</vt:lpstr>
      <vt:lpstr>ESP!gamma_gas_</vt:lpstr>
      <vt:lpstr>ESP!gamma_oil_</vt:lpstr>
      <vt:lpstr>gamma_wat_</vt:lpstr>
      <vt:lpstr>Head_</vt:lpstr>
      <vt:lpstr>Hperf_</vt:lpstr>
      <vt:lpstr>Hpump_</vt:lpstr>
      <vt:lpstr>Ksep_</vt:lpstr>
      <vt:lpstr>KsepGS_</vt:lpstr>
      <vt:lpstr>KsepNat_</vt:lpstr>
      <vt:lpstr>Motor_power_kW_</vt:lpstr>
      <vt:lpstr>muob_</vt:lpstr>
      <vt:lpstr>n_</vt:lpstr>
      <vt:lpstr>num_stages_</vt:lpstr>
      <vt:lpstr>ESP!Pb_</vt:lpstr>
      <vt:lpstr>Pbuf_</vt:lpstr>
      <vt:lpstr>Pcas_</vt:lpstr>
      <vt:lpstr>Pin_</vt:lpstr>
      <vt:lpstr>Plin_</vt:lpstr>
      <vt:lpstr>Pout_</vt:lpstr>
      <vt:lpstr>Psep_</vt:lpstr>
      <vt:lpstr>PVTstr_</vt:lpstr>
      <vt:lpstr>Pwf_</vt:lpstr>
      <vt:lpstr>Qespnom_</vt:lpstr>
      <vt:lpstr>Qliq_</vt:lpstr>
      <vt:lpstr>Qmax_</vt:lpstr>
      <vt:lpstr>ESP!Rp_</vt:lpstr>
      <vt:lpstr>ESP!Rsb_</vt:lpstr>
      <vt:lpstr>Tdis_</vt:lpstr>
      <vt:lpstr>Tin_</vt:lpstr>
      <vt:lpstr>ESP!Tres_</vt:lpstr>
      <vt:lpstr>tres__</vt:lpstr>
      <vt:lpstr>Tsep_</vt:lpstr>
      <vt:lpstr>twh_</vt:lpstr>
      <vt:lpstr>U_V_</vt:lpstr>
      <vt:lpstr>Udl_</vt:lpstr>
      <vt:lpstr>wellStr_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2019-03-24T19:36:47Z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