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Упражнение" sheetId="110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Упражнение!$C$13</definedName>
    <definedName name="Dcas_" localSheetId="0">Упражнение!$C$20</definedName>
    <definedName name="Dintake_" localSheetId="0">Упражнение!$C$23</definedName>
    <definedName name="Dtub_" localSheetId="0">Упражнение!$C$22</definedName>
    <definedName name="Dtub_out_" localSheetId="0">Упражнение!$C$21</definedName>
    <definedName name="Dштуц__мм">Фонтан!$B$34</definedName>
    <definedName name="Freq_" localSheetId="0">Упражнение!$C$34</definedName>
    <definedName name="Freq1_" localSheetId="0">Упражнение!#REF!</definedName>
    <definedName name="gamma_gas_" localSheetId="0">Упражнение!$C$8</definedName>
    <definedName name="gamma_oil_" localSheetId="0">Упражнение!$C$7</definedName>
    <definedName name="Head_ESP_" localSheetId="0">Упражнение!$C$33</definedName>
    <definedName name="Hmes_" localSheetId="0">Упражнение!$C$17</definedName>
    <definedName name="Hpump_" localSheetId="0">Упражнение!$C$19</definedName>
    <definedName name="Kdegr_" localSheetId="0">Упражнение!#REF!</definedName>
    <definedName name="KsepGasSep_" localSheetId="0">Упражнение!$C$39</definedName>
    <definedName name="mu">Упражнение!$D$48</definedName>
    <definedName name="N_" localSheetId="0">Упражнение!$C$47</definedName>
    <definedName name="NumStage_" localSheetId="0">Упражнение!$C$38</definedName>
    <definedName name="Pb_" localSheetId="0">Упражнение!$C$11</definedName>
    <definedName name="Pbuf_" localSheetId="0">Упражнение!$C$24</definedName>
    <definedName name="Pdis">Упражнение!$L$49</definedName>
    <definedName name="Pdis_" localSheetId="0">Упражнение!$C$29</definedName>
    <definedName name="PI_" localSheetId="0">Упражнение!$C$45</definedName>
    <definedName name="Pintake_" localSheetId="0">Упражнение!$C$25</definedName>
    <definedName name="PKsep">Упражнение!$C$40</definedName>
    <definedName name="Pres_" localSheetId="0">Упражнение!$C$44</definedName>
    <definedName name="PumpID_" localSheetId="0">Упражнение!$C$35</definedName>
    <definedName name="Pwf_" localSheetId="0">Упражнение!$C$27</definedName>
    <definedName name="Pwf1_" localSheetId="0">Упражнение!#REF!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Упражнение!$C$28</definedName>
    <definedName name="Q_ESP_" localSheetId="0">Упражнение!$C$32</definedName>
    <definedName name="Qmax" localSheetId="0">Упражнение!$C$37</definedName>
    <definedName name="Qreal_" localSheetId="0">Упражнение!#REF!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Упражнение!$C$10</definedName>
    <definedName name="Rsb_" localSheetId="0">Упражнение!$C$9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Упражнение!$C$46</definedName>
    <definedName name="Tintake_" localSheetId="0">Упражнение!$C$26</definedName>
    <definedName name="TKsep">Упражнение!$C$41</definedName>
    <definedName name="Tres_" localSheetId="0">Упражнение!$C$12</definedName>
    <definedName name="Udl_" localSheetId="0">Упражнение!$C$18</definedName>
    <definedName name="wc_" localSheetId="0">Упражнение!$C$14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45621"/>
</workbook>
</file>

<file path=xl/calcChain.xml><?xml version="1.0" encoding="utf-8"?>
<calcChain xmlns="http://schemas.openxmlformats.org/spreadsheetml/2006/main">
  <c r="E10" i="110" l="1"/>
  <c r="E9" i="110"/>
  <c r="E8" i="110"/>
  <c r="E7" i="110"/>
  <c r="C45" i="110"/>
  <c r="C35" i="110"/>
  <c r="C37" i="110"/>
  <c r="C38" i="110"/>
  <c r="D49" i="110"/>
  <c r="C36" i="110"/>
  <c r="C53" i="110" l="1"/>
  <c r="C54" i="110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C55" i="110" l="1"/>
  <c r="C56" i="110" l="1"/>
  <c r="C57" i="110" l="1"/>
  <c r="C58" i="110" l="1"/>
  <c r="C59" i="110" l="1"/>
  <c r="C60" i="110" l="1"/>
  <c r="C61" i="110" l="1"/>
  <c r="C62" i="110" l="1"/>
  <c r="C63" i="110" l="1"/>
  <c r="C64" i="110" l="1"/>
  <c r="C65" i="110" l="1"/>
  <c r="C66" i="110" l="1"/>
  <c r="C67" i="110" l="1"/>
  <c r="C68" i="110" l="1"/>
  <c r="C69" i="110" l="1"/>
  <c r="C70" i="110" l="1"/>
  <c r="C71" i="110" l="1"/>
  <c r="C72" i="110" l="1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<sst xmlns="http://schemas.openxmlformats.org/spreadsheetml/2006/main" count="2835" uniqueCount="354">
  <si>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</si>
  <si>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</si>
  <si>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</si>
  <si>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</si>
  <si>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</si>
  <si>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</si>
  <si>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</si>
  <si>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</si>
  <si>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</si>
  <si>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</si>
  <si>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</si>
  <si>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</si>
  <si>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</si>
  <si>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</si>
  <si>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</si>
  <si>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</si>
  <si>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</si>
  <si>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</si>
  <si>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</si>
  <si>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</si>
  <si>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</si>
  <si>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</si>
  <si>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</si>
  <si>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</si>
  <si>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</si>
  <si>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</si>
  <si>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</si>
  <si>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</si>
  <si>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</si>
  <si>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</si>
  <si>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</si>
  <si>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</si>
  <si>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</si>
  <si>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</si>
  <si>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</si>
  <si>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</si>
  <si>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</si>
  <si>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</si>
  <si>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</si>
  <si>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</si>
  <si>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</si>
  <si>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</si>
  <si>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</si>
  <si>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</si>
  <si>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</si>
  <si>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</si>
  <si>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</si>
  <si>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</si>
  <si>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</si>
  <si>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</si>
  <si>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</si>
  <si>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</si>
  <si>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</si>
  <si>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</si>
  <si>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</si>
  <si>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</si>
  <si>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</si>
  <si>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</si>
  <si>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</si>
  <si>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</si>
  <si>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</si>
  <si>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</si>
  <si>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</si>
  <si>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</si>
  <si>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</si>
  <si>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</si>
  <si>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</si>
  <si>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</si>
  <si>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</si>
  <si>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</si>
  <si>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</si>
  <si>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</si>
  <si>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</si>
  <si>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</si>
  <si>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</si>
  <si>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</si>
  <si>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</si>
  <si>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</si>
  <si>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</si>
  <si>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</si>
  <si>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</si>
  <si>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</si>
  <si>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</si>
  <si>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</si>
  <si>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</si>
  <si>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</si>
  <si>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</si>
  <si>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</si>
  <si>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</si>
  <si>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</si>
  <si>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</si>
  <si>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</si>
  <si>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</si>
  <si>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</si>
  <si>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</si>
  <si>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</si>
  <si>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</si>
  <si>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</si>
  <si>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</si>
  <si>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</si>
  <si>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</si>
  <si>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</si>
  <si>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</si>
  <si>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</si>
  <si>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</si>
  <si>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</si>
  <si>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</si>
  <si>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</si>
  <si>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</si>
  <si>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</si>
  <si>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</si>
  <si>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</si>
  <si>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</si>
  <si>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</si>
  <si>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</si>
  <si>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</si>
  <si>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</si>
  <si>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</si>
  <si>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</si>
  <si>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</si>
  <si>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</si>
  <si>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</si>
  <si>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</si>
  <si>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</si>
  <si>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</si>
  <si>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</si>
  <si>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</si>
  <si>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</si>
  <si>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</si>
  <si>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</si>
  <si>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</si>
  <si>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</si>
  <si>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</si>
  <si>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</si>
  <si>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</si>
  <si>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</si>
  <si>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</si>
  <si>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</si>
  <si>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</si>
  <si>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</si>
  <si>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</si>
  <si>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</si>
  <si>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</si>
  <si>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</si>
  <si>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</si>
  <si>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</si>
  <si>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</si>
  <si>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</si>
  <si>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</si>
  <si>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</si>
  <si>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</si>
  <si>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</si>
  <si>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</si>
  <si>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</si>
  <si>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</si>
  <si>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</si>
  <si>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</si>
  <si>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</si>
  <si>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</si>
  <si>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</si>
  <si>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</si>
  <si>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</si>
  <si>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</si>
  <si>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</si>
  <si>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</si>
  <si>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</si>
  <si>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</si>
  <si>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</si>
  <si>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</si>
  <si>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</si>
  <si>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</si>
  <si>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</si>
  <si>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</si>
  <si>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</si>
  <si>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</si>
  <si>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</si>
  <si>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</si>
  <si>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</si>
  <si>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</si>
  <si>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</si>
  <si>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</si>
  <si>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</si>
  <si>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</si>
  <si>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</si>
  <si>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</si>
  <si>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</si>
  <si>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</si>
  <si>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</si>
  <si>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</si>
  <si>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</si>
  <si>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</si>
  <si>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</si>
  <si>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</si>
  <si>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</si>
  <si>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</si>
  <si>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</si>
  <si>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</si>
  <si>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</si>
  <si>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</si>
  <si>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</si>
  <si>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</si>
  <si>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</si>
  <si>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</si>
  <si>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</si>
  <si>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</si>
  <si>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</si>
  <si>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</si>
  <si>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</si>
  <si>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</si>
  <si>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</si>
  <si>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</si>
  <si>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</si>
  <si>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</si>
  <si>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</si>
  <si>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</si>
  <si>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</si>
  <si>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</si>
  <si>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</si>
  <si>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</si>
  <si>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</si>
  <si>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</si>
  <si>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</si>
  <si>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</si>
  <si>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</si>
  <si>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</si>
  <si>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</si>
  <si>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</si>
  <si>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</si>
  <si>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</si>
  <si>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</si>
  <si>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</si>
  <si>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</si>
  <si>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</si>
  <si>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</si>
  <si>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</si>
  <si>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</si>
  <si>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</si>
  <si>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</si>
  <si>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</si>
  <si>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</si>
  <si>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</si>
  <si>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</si>
  <si>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</si>
  <si>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</si>
  <si>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</si>
  <si>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</si>
  <si>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</si>
  <si>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</si>
  <si>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</si>
  <si>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</si>
  <si>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</si>
  <si>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</si>
  <si>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</si>
  <si>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</si>
  <si>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</si>
  <si>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</si>
  <si>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</si>
  <si>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</si>
  <si>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</si>
  <si>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</si>
  <si>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</si>
  <si>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</si>
  <si>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</si>
  <si>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</si>
  <si>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</si>
  <si>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</si>
  <si>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</si>
  <si>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</si>
  <si>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</si>
  <si>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</si>
  <si>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</si>
  <si>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</si>
  <si>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</si>
  <si>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</si>
  <si>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</si>
  <si>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</si>
  <si>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</si>
  <si>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</si>
  <si>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</si>
  <si>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</si>
  <si>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</si>
  <si>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</si>
  <si>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</si>
  <si>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</si>
  <si>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</si>
  <si>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</si>
  <si>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</si>
  <si>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</si>
  <si>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</si>
  <si>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</si>
  <si>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</si>
  <si>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</si>
  <si>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</si>
  <si>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</si>
  <si>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</si>
  <si>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</si>
  <si>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</si>
  <si>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</si>
  <si>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</si>
  <si>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Qmax</t>
  </si>
  <si>
    <t>шт</t>
  </si>
  <si>
    <t>м3/сут/атм</t>
  </si>
  <si>
    <t>град/100 м</t>
  </si>
  <si>
    <t>N</t>
  </si>
  <si>
    <t>,</t>
  </si>
  <si>
    <t>Упражнения по курсу "Механизированная добыча нефти"</t>
  </si>
  <si>
    <t>Физико - химические свойства флюида</t>
  </si>
  <si>
    <t>Удельная плотность нефти</t>
  </si>
  <si>
    <t>Удельная плотность газа</t>
  </si>
  <si>
    <t>Газосодержание при давлении насыщения</t>
  </si>
  <si>
    <t>Газовый фактор</t>
  </si>
  <si>
    <t>Давление насыщения (при пластовой температуре)</t>
  </si>
  <si>
    <t>Пластовая температура</t>
  </si>
  <si>
    <t>Объемный коээфициент нефти (при пластовом давлении и температуре)</t>
  </si>
  <si>
    <t>Данные по скважине</t>
  </si>
  <si>
    <t>Глубина измеренная</t>
  </si>
  <si>
    <t>Удлинение</t>
  </si>
  <si>
    <t>Глубина насоса</t>
  </si>
  <si>
    <t>Диаметр э/к внутр</t>
  </si>
  <si>
    <t>Диаметр НКТ внеш</t>
  </si>
  <si>
    <t>Диаметр НКТ внутр</t>
  </si>
  <si>
    <t>Диамет приемной сетки насоса</t>
  </si>
  <si>
    <t>Давление на устье (буферное)</t>
  </si>
  <si>
    <t>Давление на приеме насоса</t>
  </si>
  <si>
    <t>Температура на приеме насоса</t>
  </si>
  <si>
    <t>Давление на забое</t>
  </si>
  <si>
    <t>Дебит скважины</t>
  </si>
  <si>
    <t>Давление на выкиде</t>
  </si>
  <si>
    <t>ЭЦН</t>
  </si>
  <si>
    <t>Номинальная производительность</t>
  </si>
  <si>
    <t>Номинальный напор</t>
  </si>
  <si>
    <t>Номер насоса ID</t>
  </si>
  <si>
    <t>Название насоса</t>
  </si>
  <si>
    <t>Ступени</t>
  </si>
  <si>
    <t>Коэффициет сепарации газосепаратора</t>
  </si>
  <si>
    <t>Пласт</t>
  </si>
  <si>
    <t>Пластовое давление</t>
  </si>
  <si>
    <t>Коэффициет продуктивности</t>
  </si>
  <si>
    <t>Темп град</t>
  </si>
  <si>
    <t>Доля газа</t>
  </si>
  <si>
    <t>Характеристика насоса</t>
  </si>
  <si>
    <t>вязкость</t>
  </si>
  <si>
    <t>Напор, м</t>
  </si>
  <si>
    <t>КПД, д.е.</t>
  </si>
  <si>
    <t>Мощность, кВт</t>
  </si>
  <si>
    <t>Перепад давления</t>
  </si>
  <si>
    <t>Перепад температур</t>
  </si>
  <si>
    <t>Упражнение</t>
  </si>
  <si>
    <t>Давление сепарации</t>
  </si>
  <si>
    <t>Температура сепарации</t>
  </si>
  <si>
    <t>Снизу вверх</t>
  </si>
  <si>
    <t>Сверху вниз</t>
  </si>
  <si>
    <t>Давление на выходе</t>
  </si>
  <si>
    <t>Давление на входе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</si>
</sst>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1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17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5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9" fontId="0" fillId="8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1" fontId="0" fillId="9" borderId="2" xfId="0" applyNumberFormat="1" applyFill="1" applyBorder="1" applyAlignment="1">
      <alignment horizontal="center"/>
    </xf>
    <xf numFmtId="0" fontId="0" fillId="0" borderId="0" xfId="0" quotePrefix="1"/>
    <xf numFmtId="2" fontId="0" fillId="8" borderId="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2" xfId="0" applyFill="1" applyBorder="1"/>
    <xf numFmtId="2" fontId="0" fillId="7" borderId="0" xfId="0" applyNumberFormat="1" applyFill="1"/>
    <xf numFmtId="2" fontId="0" fillId="0" borderId="2" xfId="0" applyNumberFormat="1" applyBorder="1"/>
    <xf numFmtId="0" fontId="0" fillId="0" borderId="2" xfId="0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</cellXfs>
  <cellStyles count="7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Упражнение!$D$51</c:f>
              <c:strCache>
                <c:ptCount val="1"/>
                <c:pt idx="0">
                  <c:v>Напор, 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Упражнение!$D$52:$D$72</c:f>
              <c:numCache>
                <c:formatCode>0</c:formatCode>
                <c:ptCount val="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BE-4A6A-A261-716491FD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80544"/>
        <c:axId val="228181120"/>
      </c:scatterChart>
      <c:scatterChart>
        <c:scatterStyle val="lineMarker"/>
        <c:varyColors val="0"/>
        <c:ser>
          <c:idx val="1"/>
          <c:order val="0"/>
          <c:tx>
            <c:strRef>
              <c:f>Упражнение!$E$51</c:f>
              <c:strCache>
                <c:ptCount val="1"/>
                <c:pt idx="0">
                  <c:v>КПД, д.е.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Упражнение!$E$52:$E$72</c:f>
              <c:numCache>
                <c:formatCode>0.00</c:formatCode>
                <c:ptCount val="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BE-4A6A-A261-716491FD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82272"/>
        <c:axId val="228181696"/>
      </c:scatterChart>
      <c:valAx>
        <c:axId val="22818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181120"/>
        <c:crosses val="autoZero"/>
        <c:crossBetween val="midCat"/>
      </c:valAx>
      <c:valAx>
        <c:axId val="22818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Напор</a:t>
                </a:r>
                <a:r>
                  <a:rPr lang="ru-RU" baseline="0"/>
                  <a:t> номинальный,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180544"/>
        <c:crosses val="autoZero"/>
        <c:crossBetween val="midCat"/>
      </c:valAx>
      <c:valAx>
        <c:axId val="22818169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д.е.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182272"/>
        <c:crosses val="max"/>
        <c:crossBetween val="midCat"/>
      </c:valAx>
      <c:valAx>
        <c:axId val="22818227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281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Упражнение!$D$51</c:f>
              <c:strCache>
                <c:ptCount val="1"/>
                <c:pt idx="0">
                  <c:v>Напор, 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Упражнение!$D$52:$D$72</c:f>
              <c:numCache>
                <c:formatCode>0</c:formatCode>
                <c:ptCount val="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1-4C18-A821-3BD5B0A0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84576"/>
        <c:axId val="228185152"/>
      </c:scatterChart>
      <c:scatterChart>
        <c:scatterStyle val="lineMarker"/>
        <c:varyColors val="0"/>
        <c:ser>
          <c:idx val="1"/>
          <c:order val="0"/>
          <c:tx>
            <c:strRef>
              <c:f>Упражнение!$F$51</c:f>
              <c:strCache>
                <c:ptCount val="1"/>
                <c:pt idx="0">
                  <c:v>Мощность, кВт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Упражнение!$F$52:$F$72</c:f>
              <c:numCache>
                <c:formatCode>0.00</c:formatCode>
                <c:ptCount val="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1-4C18-A821-3BD5B0A0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86304"/>
        <c:axId val="228185728"/>
      </c:scatterChart>
      <c:valAx>
        <c:axId val="22818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185152"/>
        <c:crosses val="autoZero"/>
        <c:crossBetween val="midCat"/>
      </c:valAx>
      <c:valAx>
        <c:axId val="2281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Напор</a:t>
                </a:r>
                <a:r>
                  <a:rPr lang="ru-RU" baseline="0"/>
                  <a:t> номинальный,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184576"/>
        <c:crosses val="autoZero"/>
        <c:crossBetween val="midCat"/>
      </c:valAx>
      <c:valAx>
        <c:axId val="228185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 кВт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186304"/>
        <c:crosses val="max"/>
        <c:crossBetween val="midCat"/>
      </c:valAx>
      <c:valAx>
        <c:axId val="22818630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2818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953052843922169"/>
          <c:y val="0.10522518309682886"/>
          <c:w val="0.72657504427405961"/>
          <c:h val="0.71951345838854497"/>
        </c:manualLayout>
      </c:layout>
      <c:scatterChart>
        <c:scatterStyle val="lineMarker"/>
        <c:varyColors val="0"/>
        <c:ser>
          <c:idx val="0"/>
          <c:order val="0"/>
          <c:tx>
            <c:strRef>
              <c:f>Упражнение!$G$51</c:f>
              <c:strCache>
                <c:ptCount val="1"/>
                <c:pt idx="0">
                  <c:v>Перепад давления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Упражнение!$G$52:$G$72</c:f>
              <c:numCache>
                <c:formatCode>0.00</c:formatCode>
                <c:ptCount val="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CB-4A0D-85A4-391A51FA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63072"/>
        <c:axId val="173163648"/>
      </c:scatterChart>
      <c:scatterChart>
        <c:scatterStyle val="lineMarker"/>
        <c:varyColors val="0"/>
        <c:ser>
          <c:idx val="1"/>
          <c:order val="1"/>
          <c:tx>
            <c:strRef>
              <c:f>Упражнение!$H$51</c:f>
              <c:strCache>
                <c:ptCount val="1"/>
                <c:pt idx="0">
                  <c:v>Перепад температур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Упражнение!$H$52:$H$72</c:f>
              <c:numCache>
                <c:formatCode>0.00</c:formatCode>
                <c:ptCount val="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CB-4A0D-85A4-391A51FA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64800"/>
        <c:axId val="173164224"/>
      </c:scatterChart>
      <c:valAx>
        <c:axId val="17316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63648"/>
        <c:crosses val="autoZero"/>
        <c:crossBetween val="midCat"/>
      </c:valAx>
      <c:valAx>
        <c:axId val="1731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Перепад</a:t>
                </a:r>
                <a:r>
                  <a:rPr lang="ru-RU" baseline="0"/>
                  <a:t> давления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63072"/>
        <c:crosses val="autoZero"/>
        <c:crossBetween val="midCat"/>
      </c:valAx>
      <c:valAx>
        <c:axId val="1731642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73164800"/>
        <c:crosses val="max"/>
        <c:crossBetween val="midCat"/>
      </c:valAx>
      <c:valAx>
        <c:axId val="17316480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7316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 на входе от дебита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953052843922169"/>
          <c:y val="0.10522518309682886"/>
          <c:w val="0.72657504427405961"/>
          <c:h val="0.71951345838854497"/>
        </c:manualLayout>
      </c:layout>
      <c:scatterChart>
        <c:scatterStyle val="lineMarker"/>
        <c:varyColors val="0"/>
        <c:ser>
          <c:idx val="0"/>
          <c:order val="0"/>
          <c:tx>
            <c:strRef>
              <c:f>Упражнение!$I$51</c:f>
              <c:strCache>
                <c:ptCount val="1"/>
                <c:pt idx="0">
                  <c:v>Давление на выходе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Упражнение!$I$52:$I$72</c:f>
              <c:numCache>
                <c:formatCode>0.00</c:formatCode>
                <c:ptCount val="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CB-4A0D-85A4-391A51FA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67680"/>
        <c:axId val="173168256"/>
      </c:scatterChart>
      <c:valAx>
        <c:axId val="1731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68256"/>
        <c:crosses val="autoZero"/>
        <c:crossBetween val="midCat"/>
      </c:valAx>
      <c:valAx>
        <c:axId val="1731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Давление, атм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6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 на выходе от дебита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953052843922169"/>
          <c:y val="0.10522518309682886"/>
          <c:w val="0.72657504427405961"/>
          <c:h val="0.71951345838854497"/>
        </c:manualLayout>
      </c:layout>
      <c:scatterChart>
        <c:scatterStyle val="lineMarker"/>
        <c:varyColors val="0"/>
        <c:ser>
          <c:idx val="1"/>
          <c:order val="0"/>
          <c:tx>
            <c:strRef>
              <c:f>Упражнение!$L$51</c:f>
              <c:strCache>
                <c:ptCount val="1"/>
                <c:pt idx="0">
                  <c:v>Давление на входе</c:v>
                </c:pt>
              </c:strCache>
            </c:strRef>
          </c:tx>
          <c:xVal>
            <c:numRef>
              <c:f>Упражнение!$C$52:$C$72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Упражнение!$L$52:$L$72</c:f>
              <c:numCache>
                <c:formatCode>0.00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28928"/>
        <c:axId val="173169984"/>
      </c:scatterChart>
      <c:valAx>
        <c:axId val="1432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69984"/>
        <c:crosses val="autoZero"/>
        <c:crossBetween val="midCat"/>
      </c:valAx>
      <c:valAx>
        <c:axId val="1731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Давление, атм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22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32384"/>
        <c:axId val="143232960"/>
      </c:scatterChart>
      <c:valAx>
        <c:axId val="143232384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3232960"/>
        <c:crosses val="autoZero"/>
        <c:crossBetween val="midCat"/>
      </c:valAx>
      <c:valAx>
        <c:axId val="143232960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323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34688"/>
        <c:axId val="143235264"/>
      </c:scatterChart>
      <c:valAx>
        <c:axId val="14323468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3235264"/>
        <c:crosses val="autoZero"/>
        <c:crossBetween val="midCat"/>
      </c:valAx>
      <c:valAx>
        <c:axId val="14323526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323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04352"/>
        <c:axId val="143204928"/>
      </c:scatterChart>
      <c:valAx>
        <c:axId val="143204352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3204928"/>
        <c:crosses val="autoZero"/>
        <c:crossBetween val="midCat"/>
      </c:valAx>
      <c:valAx>
        <c:axId val="143204928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320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603536</xdr:colOff>
      <xdr:row>72</xdr:row>
      <xdr:rowOff>139182</xdr:rowOff>
    </xdr:from>
    <xdr:to>
      <xdr:col>22</xdr:col>
      <xdr:colOff>62134</xdr:colOff>
      <xdr:row>103</xdr:row>
      <xdr:rowOff>22411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247891</xdr:colOff>
      <xdr:row>73</xdr:row>
      <xdr:rowOff>1202</xdr:rowOff>
    </xdr:from>
    <xdr:to>
      <xdr:col>13</xdr:col>
      <xdr:colOff>324891</xdr:colOff>
      <xdr:row>103</xdr:row>
      <xdr:rowOff>55632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225287</xdr:colOff>
      <xdr:row>72</xdr:row>
      <xdr:rowOff>145273</xdr:rowOff>
    </xdr:from>
    <xdr:to>
      <xdr:col>6</xdr:col>
      <xdr:colOff>1838</xdr:colOff>
      <xdr:row>103</xdr:row>
      <xdr:rowOff>12204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621925</xdr:colOff>
      <xdr:row>10</xdr:row>
      <xdr:rowOff>277656</xdr:rowOff>
    </xdr:from>
    <xdr:to>
      <xdr:col>15</xdr:col>
      <xdr:colOff>492184</xdr:colOff>
      <xdr:row>28</xdr:row>
      <xdr:rowOff>140945</xdr:rowOff>
    </xdr:to>
    <xdr:sp macro="" textlink="">
      <xdr:nvSpPr>
        <xdr:cNvPr id="18" name="TextBox 17"/>
        <xdr:cNvSpPr txBox="1"/>
      </xdr:nvSpPr>
      <xdr:spPr>
        <a:xfrm>
          <a:off x="6392954" y="2014568"/>
          <a:ext cx="5137024" cy="36844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Какие параметры влияют на перепад давления в насосе?</a:t>
          </a:r>
          <a:endParaRPr lang="ru-RU" sz="1100"/>
        </a:p>
      </xdr:txBody>
    </xdr:sp>
    <xdr:clientData/>
  </xdr:twoCellAnchor>
  <xdr:twoCellAnchor>
    <xdr:from>
      <xdr:col>12</xdr:col>
      <xdr:colOff>537882</xdr:colOff>
      <xdr:row>43</xdr:row>
      <xdr:rowOff>56029</xdr:rowOff>
    </xdr:from>
    <xdr:to>
      <xdr:col>20</xdr:col>
      <xdr:colOff>560963</xdr:colOff>
      <xdr:row>71</xdr:row>
      <xdr:rowOff>68637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268942</xdr:colOff>
      <xdr:row>42</xdr:row>
      <xdr:rowOff>145675</xdr:rowOff>
    </xdr:from>
    <xdr:to>
      <xdr:col>29</xdr:col>
      <xdr:colOff>292023</xdr:colOff>
      <xdr:row>71</xdr:row>
      <xdr:rowOff>1401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/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  <sheetName val="UniflocVBA7.3"/>
    </sheetNames>
    <definedNames>
      <definedName name="ESP_head_m"/>
      <definedName name="ESP_IDbyRate"/>
      <definedName name="ESP_maxRate_m3day"/>
      <definedName name="ESP_name"/>
      <definedName name="IPR_PI_sm3dayatm"/>
      <definedName name="MF_GasFraction_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outlinePr summaryBelow="0"/>
  </sheetPr>
  <dimension ref="A2:L182"/>
  <sheetViews>
    <sheetView tabSelected="1" topLeftCell="A7" zoomScale="85" zoomScaleNormal="85" workbookViewId="0">
      <selection activeCell="K44" sqref="K44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</cols>
  <sheetData>
    <row r="2" spans="1:6" x14ac:dyDescent="0.2">
      <c r="B2" t="s">
        <v>305</v>
      </c>
    </row>
    <row r="6" spans="1:6" x14ac:dyDescent="0.2">
      <c r="A6" s="52" t="s">
        <v>306</v>
      </c>
    </row>
    <row r="7" spans="1:6" outlineLevel="1" x14ac:dyDescent="0.2">
      <c r="B7" s="53" t="s">
        <v>307</v>
      </c>
      <c r="C7" s="54">
        <v>0.75</v>
      </c>
      <c r="D7" s="53"/>
      <c r="E7" s="55">
        <f>gamma_oil_*1000</f>
        <v>750</v>
      </c>
      <c r="F7" s="56" t="s">
        <v>288</v>
      </c>
    </row>
    <row r="8" spans="1:6" outlineLevel="1" x14ac:dyDescent="0.2">
      <c r="B8" s="53" t="s">
        <v>308</v>
      </c>
      <c r="C8" s="54">
        <v>0.9</v>
      </c>
      <c r="D8" s="53"/>
      <c r="E8" s="55">
        <f>gamma_gas_*1.22</f>
        <v>1.0980000000000001</v>
      </c>
      <c r="F8" s="56" t="s">
        <v>288</v>
      </c>
    </row>
    <row r="9" spans="1:6" ht="25.5" outlineLevel="1" x14ac:dyDescent="0.2">
      <c r="B9" s="57" t="s">
        <v>309</v>
      </c>
      <c r="C9" s="54">
        <v>80</v>
      </c>
      <c r="D9" s="53" t="s">
        <v>289</v>
      </c>
      <c r="E9" s="58">
        <f>Rsb_/gamma_oil_</f>
        <v>106.66666666666667</v>
      </c>
      <c r="F9" s="56" t="s">
        <v>290</v>
      </c>
    </row>
    <row r="10" spans="1:6" outlineLevel="1" x14ac:dyDescent="0.2">
      <c r="B10" s="57" t="s">
        <v>310</v>
      </c>
      <c r="C10" s="54">
        <v>80</v>
      </c>
      <c r="D10" s="53" t="s">
        <v>289</v>
      </c>
      <c r="E10" s="58">
        <f>Rsb_/gamma_oil_</f>
        <v>106.66666666666667</v>
      </c>
      <c r="F10" s="56" t="s">
        <v>290</v>
      </c>
    </row>
    <row r="11" spans="1:6" ht="25.5" outlineLevel="1" x14ac:dyDescent="0.2">
      <c r="B11" s="57" t="s">
        <v>311</v>
      </c>
      <c r="C11" s="54">
        <v>150</v>
      </c>
      <c r="D11" s="53" t="s">
        <v>291</v>
      </c>
    </row>
    <row r="12" spans="1:6" outlineLevel="1" x14ac:dyDescent="0.2">
      <c r="B12" s="53" t="s">
        <v>312</v>
      </c>
      <c r="C12" s="54">
        <v>120</v>
      </c>
      <c r="D12" s="53" t="s">
        <v>292</v>
      </c>
    </row>
    <row r="13" spans="1:6" ht="38.25" outlineLevel="1" x14ac:dyDescent="0.2">
      <c r="B13" s="57" t="s">
        <v>313</v>
      </c>
      <c r="C13" s="54"/>
      <c r="D13" s="53" t="s">
        <v>289</v>
      </c>
    </row>
    <row r="14" spans="1:6" outlineLevel="1" x14ac:dyDescent="0.2">
      <c r="B14" s="57" t="s">
        <v>139</v>
      </c>
      <c r="C14" s="54">
        <v>22</v>
      </c>
      <c r="D14" s="53" t="s">
        <v>293</v>
      </c>
    </row>
    <row r="15" spans="1:6" x14ac:dyDescent="0.2">
      <c r="B15" s="59"/>
      <c r="C15" s="60"/>
    </row>
    <row r="16" spans="1:6" x14ac:dyDescent="0.2">
      <c r="A16" s="52" t="s">
        <v>314</v>
      </c>
      <c r="B16" s="59"/>
      <c r="C16" s="60"/>
    </row>
    <row r="17" spans="1:4" outlineLevel="1" x14ac:dyDescent="0.2">
      <c r="B17" s="57" t="s">
        <v>315</v>
      </c>
      <c r="C17" s="54">
        <v>2000</v>
      </c>
      <c r="D17" s="53" t="s">
        <v>294</v>
      </c>
    </row>
    <row r="18" spans="1:4" outlineLevel="1" x14ac:dyDescent="0.2">
      <c r="B18" s="57" t="s">
        <v>316</v>
      </c>
      <c r="C18" s="54">
        <v>0</v>
      </c>
      <c r="D18" s="53" t="s">
        <v>294</v>
      </c>
    </row>
    <row r="19" spans="1:4" outlineLevel="1" x14ac:dyDescent="0.2">
      <c r="B19" s="57" t="s">
        <v>317</v>
      </c>
      <c r="C19" s="54">
        <v>1500</v>
      </c>
      <c r="D19" s="53" t="s">
        <v>294</v>
      </c>
    </row>
    <row r="20" spans="1:4" outlineLevel="1" x14ac:dyDescent="0.2">
      <c r="B20" s="57" t="s">
        <v>318</v>
      </c>
      <c r="C20" s="54">
        <v>125</v>
      </c>
      <c r="D20" s="53" t="s">
        <v>295</v>
      </c>
    </row>
    <row r="21" spans="1:4" outlineLevel="1" x14ac:dyDescent="0.2">
      <c r="B21" s="57" t="s">
        <v>319</v>
      </c>
      <c r="C21" s="54">
        <v>73</v>
      </c>
      <c r="D21" s="53" t="s">
        <v>295</v>
      </c>
    </row>
    <row r="22" spans="1:4" outlineLevel="1" x14ac:dyDescent="0.2">
      <c r="B22" s="57" t="s">
        <v>320</v>
      </c>
      <c r="C22" s="54">
        <v>62</v>
      </c>
      <c r="D22" s="53" t="s">
        <v>295</v>
      </c>
    </row>
    <row r="23" spans="1:4" ht="25.5" outlineLevel="1" x14ac:dyDescent="0.2">
      <c r="B23" s="57" t="s">
        <v>321</v>
      </c>
      <c r="C23" s="54">
        <v>100</v>
      </c>
      <c r="D23" s="53" t="s">
        <v>295</v>
      </c>
    </row>
    <row r="24" spans="1:4" ht="25.5" outlineLevel="1" x14ac:dyDescent="0.2">
      <c r="B24" s="57" t="s">
        <v>322</v>
      </c>
      <c r="C24" s="54">
        <v>20</v>
      </c>
      <c r="D24" s="53" t="s">
        <v>291</v>
      </c>
    </row>
    <row r="25" spans="1:4" outlineLevel="1" x14ac:dyDescent="0.2">
      <c r="B25" s="57" t="s">
        <v>323</v>
      </c>
      <c r="C25" s="54">
        <v>80</v>
      </c>
      <c r="D25" s="53" t="s">
        <v>291</v>
      </c>
    </row>
    <row r="26" spans="1:4" ht="25.5" outlineLevel="1" x14ac:dyDescent="0.2">
      <c r="B26" s="57" t="s">
        <v>324</v>
      </c>
      <c r="C26" s="54">
        <v>80</v>
      </c>
      <c r="D26" s="53" t="s">
        <v>292</v>
      </c>
    </row>
    <row r="27" spans="1:4" outlineLevel="1" x14ac:dyDescent="0.2">
      <c r="B27" s="57" t="s">
        <v>325</v>
      </c>
      <c r="C27" s="54">
        <v>70</v>
      </c>
      <c r="D27" s="53" t="s">
        <v>291</v>
      </c>
    </row>
    <row r="28" spans="1:4" outlineLevel="1" x14ac:dyDescent="0.2">
      <c r="B28" s="57" t="s">
        <v>326</v>
      </c>
      <c r="C28" s="54">
        <v>50</v>
      </c>
      <c r="D28" s="53" t="s">
        <v>296</v>
      </c>
    </row>
    <row r="29" spans="1:4" outlineLevel="1" x14ac:dyDescent="0.2">
      <c r="B29" s="57" t="s">
        <v>327</v>
      </c>
      <c r="C29" s="54">
        <v>150</v>
      </c>
      <c r="D29" s="53" t="s">
        <v>291</v>
      </c>
    </row>
    <row r="31" spans="1:4" x14ac:dyDescent="0.2">
      <c r="A31" s="52" t="s">
        <v>328</v>
      </c>
    </row>
    <row r="32" spans="1:4" outlineLevel="1" x14ac:dyDescent="0.2">
      <c r="B32" s="53" t="s">
        <v>329</v>
      </c>
      <c r="C32" s="54">
        <v>80</v>
      </c>
      <c r="D32" s="53" t="s">
        <v>296</v>
      </c>
    </row>
    <row r="33" spans="1:4" outlineLevel="1" x14ac:dyDescent="0.2">
      <c r="B33" s="53" t="s">
        <v>330</v>
      </c>
      <c r="C33" s="54">
        <v>2000</v>
      </c>
      <c r="D33" s="53" t="s">
        <v>297</v>
      </c>
    </row>
    <row r="34" spans="1:4" outlineLevel="1" x14ac:dyDescent="0.2">
      <c r="B34" s="53" t="s">
        <v>172</v>
      </c>
      <c r="C34" s="54">
        <v>50</v>
      </c>
      <c r="D34" s="53" t="s">
        <v>298</v>
      </c>
    </row>
    <row r="35" spans="1:4" outlineLevel="1" x14ac:dyDescent="0.2">
      <c r="B35" s="53" t="s">
        <v>331</v>
      </c>
      <c r="C35" s="61">
        <f>[1]!ESP_IDbyRate(Q_ESP_)</f>
        <v>1006</v>
      </c>
      <c r="D35" s="53"/>
    </row>
    <row r="36" spans="1:4" outlineLevel="1" x14ac:dyDescent="0.2">
      <c r="B36" s="53" t="s">
        <v>332</v>
      </c>
      <c r="C36" s="61" t="str">
        <f>[1]!ESP_name(C35)</f>
        <v>ВНН5-80</v>
      </c>
      <c r="D36" s="53"/>
    </row>
    <row r="37" spans="1:4" outlineLevel="1" x14ac:dyDescent="0.2">
      <c r="B37" s="53" t="s">
        <v>299</v>
      </c>
      <c r="C37" s="61">
        <f>[1]!ESP_maxRate_m3day(Freq_,PumpID_)*1</f>
        <v>175</v>
      </c>
      <c r="D37" s="53"/>
    </row>
    <row r="38" spans="1:4" outlineLevel="1" x14ac:dyDescent="0.2">
      <c r="B38" s="53" t="s">
        <v>333</v>
      </c>
      <c r="C38" s="61">
        <f>INT(Head_ESP_/[1]!ESP_head_m(Q_ESP_,1,,PumpID_))</f>
        <v>334</v>
      </c>
      <c r="D38" s="53" t="s">
        <v>300</v>
      </c>
    </row>
    <row r="39" spans="1:4" outlineLevel="1" x14ac:dyDescent="0.2">
      <c r="B39" s="72" t="s">
        <v>334</v>
      </c>
      <c r="C39" s="62">
        <v>0.1</v>
      </c>
      <c r="D39" s="53"/>
    </row>
    <row r="40" spans="1:4" x14ac:dyDescent="0.2">
      <c r="B40" s="72" t="s">
        <v>348</v>
      </c>
      <c r="C40" s="68">
        <v>80</v>
      </c>
      <c r="D40" s="53" t="s">
        <v>291</v>
      </c>
    </row>
    <row r="41" spans="1:4" x14ac:dyDescent="0.2">
      <c r="B41" s="72" t="s">
        <v>349</v>
      </c>
      <c r="C41" s="68">
        <v>80</v>
      </c>
      <c r="D41" s="53" t="s">
        <v>292</v>
      </c>
    </row>
    <row r="43" spans="1:4" x14ac:dyDescent="0.2">
      <c r="A43" s="52" t="s">
        <v>335</v>
      </c>
    </row>
    <row r="44" spans="1:4" x14ac:dyDescent="0.2">
      <c r="B44" s="53" t="s">
        <v>336</v>
      </c>
      <c r="C44" s="54">
        <v>250</v>
      </c>
      <c r="D44" s="53" t="s">
        <v>291</v>
      </c>
    </row>
    <row r="45" spans="1:4" x14ac:dyDescent="0.2">
      <c r="B45" s="53" t="s">
        <v>337</v>
      </c>
      <c r="C45" s="68">
        <f>[1]!IPR_PI_sm3dayatm(Q_,Pwf_,Pres_,wc_,Pb_)</f>
        <v>0.30594092089479125</v>
      </c>
      <c r="D45" s="53" t="s">
        <v>301</v>
      </c>
    </row>
    <row r="46" spans="1:4" x14ac:dyDescent="0.2">
      <c r="B46" s="53" t="s">
        <v>338</v>
      </c>
      <c r="C46" s="54">
        <v>3</v>
      </c>
      <c r="D46" s="53" t="s">
        <v>302</v>
      </c>
    </row>
    <row r="47" spans="1:4" x14ac:dyDescent="0.2">
      <c r="B47" s="53" t="s">
        <v>303</v>
      </c>
      <c r="C47" s="54">
        <v>20</v>
      </c>
      <c r="D47" s="53"/>
    </row>
    <row r="48" spans="1:4" ht="12.75" customHeight="1" outlineLevel="1" x14ac:dyDescent="0.2">
      <c r="A48" t="s">
        <v>347</v>
      </c>
      <c r="C48" t="s">
        <v>341</v>
      </c>
      <c r="D48">
        <v>1</v>
      </c>
    </row>
    <row r="49" spans="1:12" x14ac:dyDescent="0.2">
      <c r="A49" t="s">
        <v>340</v>
      </c>
      <c r="C49" t="s">
        <v>339</v>
      </c>
      <c r="D49" s="73">
        <f>[1]!MF_GasFraction_d(Pintake_,Tintake_,wc_,gamma_gas_,gamma_oil_,,Rsb_,Rp_,Pb_,Tres_,,,,KsepGasSep_,PKsep,TKsep)</f>
        <v>0.23116299702262871</v>
      </c>
      <c r="J49" s="53" t="s">
        <v>352</v>
      </c>
      <c r="K49" s="53"/>
      <c r="L49" s="53">
        <v>150</v>
      </c>
    </row>
    <row r="50" spans="1:12" outlineLevel="1" x14ac:dyDescent="0.2">
      <c r="G50" s="76" t="s">
        <v>350</v>
      </c>
      <c r="H50" s="77"/>
      <c r="I50" s="78"/>
      <c r="J50" s="79" t="s">
        <v>351</v>
      </c>
      <c r="K50" s="79"/>
      <c r="L50" s="79"/>
    </row>
    <row r="51" spans="1:12" ht="38.25" outlineLevel="1" x14ac:dyDescent="0.2">
      <c r="C51" s="53" t="s">
        <v>174</v>
      </c>
      <c r="D51" s="53" t="s">
        <v>342</v>
      </c>
      <c r="E51" s="53" t="s">
        <v>343</v>
      </c>
      <c r="F51" s="57" t="s">
        <v>344</v>
      </c>
      <c r="G51" s="65" t="s">
        <v>345</v>
      </c>
      <c r="H51" s="65" t="s">
        <v>346</v>
      </c>
      <c r="I51" s="75" t="s">
        <v>352</v>
      </c>
      <c r="J51" s="65" t="s">
        <v>345</v>
      </c>
      <c r="K51" s="65" t="s">
        <v>346</v>
      </c>
      <c r="L51" s="75" t="s">
        <v>353</v>
      </c>
    </row>
    <row r="52" spans="1:12" outlineLevel="1" x14ac:dyDescent="0.2">
      <c r="C52" s="66">
        <v>1</v>
      </c>
      <c r="D52" s="63"/>
      <c r="E52" s="64"/>
      <c r="F52" s="64"/>
      <c r="G52" s="64"/>
      <c r="H52" s="64"/>
      <c r="I52" s="74"/>
      <c r="J52" s="74"/>
      <c r="K52" s="74"/>
      <c r="L52" s="74"/>
    </row>
    <row r="53" spans="1:12" outlineLevel="1" x14ac:dyDescent="0.2">
      <c r="C53" s="66">
        <f>B93+Qmax/20</f>
        <v>8.75</v>
      </c>
      <c r="D53" s="63"/>
      <c r="E53" s="64"/>
      <c r="F53" s="64"/>
      <c r="G53" s="64"/>
      <c r="H53" s="64"/>
      <c r="I53" s="74"/>
      <c r="J53" s="74"/>
      <c r="K53" s="74"/>
      <c r="L53" s="74"/>
    </row>
    <row r="54" spans="1:12" outlineLevel="1" x14ac:dyDescent="0.2">
      <c r="C54" s="66">
        <f t="shared" ref="C54:C72" si="0">C53+Qmax/20</f>
        <v>17.5</v>
      </c>
      <c r="D54" s="63"/>
      <c r="E54" s="64"/>
      <c r="F54" s="64"/>
      <c r="G54" s="64"/>
      <c r="H54" s="64"/>
      <c r="I54" s="74"/>
      <c r="J54" s="74"/>
      <c r="K54" s="74"/>
      <c r="L54" s="74"/>
    </row>
    <row r="55" spans="1:12" outlineLevel="1" x14ac:dyDescent="0.2">
      <c r="C55" s="66">
        <f t="shared" si="0"/>
        <v>26.25</v>
      </c>
      <c r="D55" s="63"/>
      <c r="E55" s="64"/>
      <c r="F55" s="64"/>
      <c r="G55" s="64"/>
      <c r="H55" s="64"/>
      <c r="I55" s="74"/>
      <c r="J55" s="74"/>
      <c r="K55" s="74"/>
      <c r="L55" s="74"/>
    </row>
    <row r="56" spans="1:12" outlineLevel="1" x14ac:dyDescent="0.2">
      <c r="C56" s="66">
        <f t="shared" si="0"/>
        <v>35</v>
      </c>
      <c r="D56" s="63"/>
      <c r="E56" s="64"/>
      <c r="F56" s="64"/>
      <c r="G56" s="64"/>
      <c r="H56" s="64"/>
      <c r="I56" s="74"/>
      <c r="J56" s="74"/>
      <c r="K56" s="74"/>
      <c r="L56" s="74"/>
    </row>
    <row r="57" spans="1:12" outlineLevel="1" x14ac:dyDescent="0.2">
      <c r="C57" s="66">
        <f t="shared" si="0"/>
        <v>43.75</v>
      </c>
      <c r="D57" s="63"/>
      <c r="E57" s="64"/>
      <c r="F57" s="64"/>
      <c r="G57" s="64"/>
      <c r="H57" s="64"/>
      <c r="I57" s="74"/>
      <c r="J57" s="74"/>
      <c r="K57" s="74"/>
      <c r="L57" s="74"/>
    </row>
    <row r="58" spans="1:12" outlineLevel="1" x14ac:dyDescent="0.2">
      <c r="C58" s="66">
        <f t="shared" si="0"/>
        <v>52.5</v>
      </c>
      <c r="D58" s="63"/>
      <c r="E58" s="64"/>
      <c r="F58" s="64"/>
      <c r="G58" s="64"/>
      <c r="H58" s="64"/>
      <c r="I58" s="74"/>
      <c r="J58" s="74"/>
      <c r="K58" s="74"/>
      <c r="L58" s="74"/>
    </row>
    <row r="59" spans="1:12" outlineLevel="1" x14ac:dyDescent="0.2">
      <c r="C59" s="66">
        <f t="shared" si="0"/>
        <v>61.25</v>
      </c>
      <c r="D59" s="63"/>
      <c r="E59" s="64"/>
      <c r="F59" s="64"/>
      <c r="G59" s="64"/>
      <c r="H59" s="64"/>
      <c r="I59" s="74"/>
      <c r="J59" s="74"/>
      <c r="K59" s="74"/>
      <c r="L59" s="74"/>
    </row>
    <row r="60" spans="1:12" outlineLevel="1" x14ac:dyDescent="0.2">
      <c r="C60" s="66">
        <f t="shared" si="0"/>
        <v>70</v>
      </c>
      <c r="D60" s="63"/>
      <c r="E60" s="64"/>
      <c r="F60" s="64"/>
      <c r="G60" s="64"/>
      <c r="H60" s="64"/>
      <c r="I60" s="74"/>
      <c r="J60" s="74"/>
      <c r="K60" s="74"/>
      <c r="L60" s="74"/>
    </row>
    <row r="61" spans="1:12" outlineLevel="1" x14ac:dyDescent="0.2">
      <c r="C61" s="66">
        <f t="shared" si="0"/>
        <v>78.75</v>
      </c>
      <c r="D61" s="63"/>
      <c r="E61" s="64"/>
      <c r="F61" s="64"/>
      <c r="G61" s="64"/>
      <c r="H61" s="64"/>
      <c r="I61" s="74"/>
      <c r="J61" s="74"/>
      <c r="K61" s="74"/>
      <c r="L61" s="74"/>
    </row>
    <row r="62" spans="1:12" outlineLevel="1" x14ac:dyDescent="0.2">
      <c r="C62" s="66">
        <f t="shared" si="0"/>
        <v>87.5</v>
      </c>
      <c r="D62" s="63"/>
      <c r="E62" s="64"/>
      <c r="F62" s="64"/>
      <c r="G62" s="64"/>
      <c r="H62" s="64"/>
      <c r="I62" s="74"/>
      <c r="J62" s="74"/>
      <c r="K62" s="74"/>
      <c r="L62" s="74"/>
    </row>
    <row r="63" spans="1:12" outlineLevel="1" x14ac:dyDescent="0.2">
      <c r="C63" s="66">
        <f t="shared" si="0"/>
        <v>96.25</v>
      </c>
      <c r="D63" s="63"/>
      <c r="E63" s="64"/>
      <c r="F63" s="64"/>
      <c r="G63" s="64"/>
      <c r="H63" s="64"/>
      <c r="I63" s="74"/>
      <c r="J63" s="74"/>
      <c r="K63" s="74"/>
      <c r="L63" s="74"/>
    </row>
    <row r="64" spans="1:12" outlineLevel="1" x14ac:dyDescent="0.2">
      <c r="C64" s="66">
        <f t="shared" si="0"/>
        <v>105</v>
      </c>
      <c r="D64" s="63"/>
      <c r="E64" s="64"/>
      <c r="F64" s="64"/>
      <c r="G64" s="64"/>
      <c r="H64" s="64"/>
      <c r="I64" s="74"/>
      <c r="J64" s="74"/>
      <c r="K64" s="74"/>
      <c r="L64" s="74"/>
    </row>
    <row r="65" spans="3:12" outlineLevel="1" x14ac:dyDescent="0.2">
      <c r="C65" s="66">
        <f t="shared" si="0"/>
        <v>113.75</v>
      </c>
      <c r="D65" s="63"/>
      <c r="E65" s="64"/>
      <c r="F65" s="64"/>
      <c r="G65" s="64"/>
      <c r="H65" s="64"/>
      <c r="I65" s="74"/>
      <c r="J65" s="74"/>
      <c r="K65" s="74"/>
      <c r="L65" s="74"/>
    </row>
    <row r="66" spans="3:12" outlineLevel="1" x14ac:dyDescent="0.2">
      <c r="C66" s="66">
        <f t="shared" si="0"/>
        <v>122.5</v>
      </c>
      <c r="D66" s="63"/>
      <c r="E66" s="64"/>
      <c r="F66" s="64"/>
      <c r="G66" s="64"/>
      <c r="H66" s="64"/>
      <c r="I66" s="74"/>
      <c r="J66" s="74"/>
      <c r="K66" s="74"/>
      <c r="L66" s="74"/>
    </row>
    <row r="67" spans="3:12" outlineLevel="1" x14ac:dyDescent="0.2">
      <c r="C67" s="66">
        <f t="shared" si="0"/>
        <v>131.25</v>
      </c>
      <c r="D67" s="63"/>
      <c r="E67" s="64"/>
      <c r="F67" s="64"/>
      <c r="G67" s="64"/>
      <c r="H67" s="64"/>
      <c r="I67" s="74"/>
      <c r="J67" s="74"/>
      <c r="K67" s="74"/>
      <c r="L67" s="74"/>
    </row>
    <row r="68" spans="3:12" outlineLevel="1" x14ac:dyDescent="0.2">
      <c r="C68" s="66">
        <f t="shared" si="0"/>
        <v>140</v>
      </c>
      <c r="D68" s="63"/>
      <c r="E68" s="64"/>
      <c r="F68" s="64"/>
      <c r="G68" s="64"/>
      <c r="H68" s="64"/>
      <c r="I68" s="74"/>
      <c r="J68" s="74"/>
      <c r="K68" s="74"/>
      <c r="L68" s="74"/>
    </row>
    <row r="69" spans="3:12" outlineLevel="1" x14ac:dyDescent="0.2">
      <c r="C69" s="66">
        <f t="shared" si="0"/>
        <v>148.75</v>
      </c>
      <c r="D69" s="63"/>
      <c r="E69" s="64"/>
      <c r="F69" s="64"/>
      <c r="G69" s="64"/>
      <c r="H69" s="64"/>
      <c r="I69" s="74"/>
      <c r="J69" s="74"/>
      <c r="K69" s="74"/>
      <c r="L69" s="74"/>
    </row>
    <row r="70" spans="3:12" outlineLevel="1" x14ac:dyDescent="0.2">
      <c r="C70" s="66">
        <f t="shared" si="0"/>
        <v>157.5</v>
      </c>
      <c r="D70" s="63"/>
      <c r="E70" s="64"/>
      <c r="F70" s="64"/>
      <c r="G70" s="64"/>
      <c r="H70" s="64"/>
      <c r="I70" s="74"/>
      <c r="J70" s="74"/>
      <c r="K70" s="74"/>
      <c r="L70" s="74"/>
    </row>
    <row r="71" spans="3:12" outlineLevel="1" x14ac:dyDescent="0.2">
      <c r="C71" s="66">
        <f t="shared" si="0"/>
        <v>166.25</v>
      </c>
      <c r="D71" s="63"/>
      <c r="E71" s="64"/>
      <c r="F71" s="64"/>
      <c r="G71" s="64"/>
      <c r="H71" s="64"/>
      <c r="I71" s="74"/>
      <c r="J71" s="74"/>
      <c r="K71" s="74"/>
      <c r="L71" s="74"/>
    </row>
    <row r="72" spans="3:12" outlineLevel="1" x14ac:dyDescent="0.2">
      <c r="C72" s="66">
        <f t="shared" si="0"/>
        <v>175</v>
      </c>
      <c r="D72" s="63"/>
      <c r="E72" s="64"/>
      <c r="F72" s="64"/>
      <c r="G72" s="64"/>
      <c r="H72" s="64"/>
      <c r="I72" s="74"/>
      <c r="J72" s="74"/>
      <c r="K72" s="74"/>
      <c r="L72" s="74"/>
    </row>
    <row r="73" spans="3:12" outlineLevel="1" x14ac:dyDescent="0.2">
      <c r="C73" s="70"/>
      <c r="D73" s="70"/>
      <c r="E73" s="71"/>
      <c r="F73" s="71"/>
      <c r="G73" s="71"/>
      <c r="H73" s="69"/>
    </row>
    <row r="74" spans="3:12" outlineLevel="1" x14ac:dyDescent="0.2">
      <c r="C74" s="70"/>
      <c r="D74" s="70"/>
      <c r="E74" s="71"/>
      <c r="F74" s="71"/>
      <c r="G74" s="71"/>
      <c r="H74" s="69"/>
    </row>
    <row r="75" spans="3:12" outlineLevel="1" x14ac:dyDescent="0.2">
      <c r="C75" s="70"/>
      <c r="D75" s="70"/>
      <c r="E75" s="71"/>
      <c r="F75" s="71"/>
      <c r="G75" s="71"/>
      <c r="H75" s="69"/>
    </row>
    <row r="76" spans="3:12" outlineLevel="1" x14ac:dyDescent="0.2">
      <c r="C76" s="70"/>
      <c r="D76" s="70"/>
      <c r="E76" s="71"/>
      <c r="F76" s="71"/>
      <c r="G76" s="71"/>
      <c r="H76" s="69"/>
    </row>
    <row r="77" spans="3:12" outlineLevel="1" x14ac:dyDescent="0.2">
      <c r="C77" s="70"/>
      <c r="D77" s="70"/>
      <c r="E77" s="71"/>
      <c r="F77" s="71"/>
      <c r="G77" s="71"/>
      <c r="H77" s="69"/>
    </row>
    <row r="78" spans="3:12" outlineLevel="1" x14ac:dyDescent="0.2">
      <c r="C78" s="70"/>
      <c r="D78" s="70"/>
      <c r="E78" s="71"/>
      <c r="F78" s="71"/>
      <c r="G78" s="71"/>
      <c r="H78" s="69"/>
    </row>
    <row r="79" spans="3:12" outlineLevel="1" x14ac:dyDescent="0.2">
      <c r="C79" s="70"/>
      <c r="D79" s="70"/>
      <c r="E79" s="71"/>
      <c r="F79" s="71"/>
      <c r="G79" s="71"/>
      <c r="H79" s="69"/>
    </row>
    <row r="80" spans="3:12" outlineLevel="1" x14ac:dyDescent="0.2"/>
    <row r="81" spans="5:5" outlineLevel="1" x14ac:dyDescent="0.2"/>
    <row r="83" spans="5:5" outlineLevel="1" x14ac:dyDescent="0.2"/>
    <row r="84" spans="5:5" outlineLevel="1" x14ac:dyDescent="0.2"/>
    <row r="85" spans="5:5" outlineLevel="1" x14ac:dyDescent="0.2"/>
    <row r="86" spans="5:5" outlineLevel="1" x14ac:dyDescent="0.2"/>
    <row r="87" spans="5:5" outlineLevel="1" x14ac:dyDescent="0.2"/>
    <row r="88" spans="5:5" outlineLevel="1" x14ac:dyDescent="0.2"/>
    <row r="89" spans="5:5" outlineLevel="1" x14ac:dyDescent="0.2">
      <c r="E89" s="60"/>
    </row>
    <row r="90" spans="5:5" outlineLevel="1" x14ac:dyDescent="0.2"/>
    <row r="91" spans="5:5" outlineLevel="1" x14ac:dyDescent="0.2"/>
    <row r="92" spans="5:5" outlineLevel="1" x14ac:dyDescent="0.2"/>
    <row r="93" spans="5:5" outlineLevel="1" x14ac:dyDescent="0.2"/>
    <row r="94" spans="5:5" outlineLevel="1" x14ac:dyDescent="0.2"/>
    <row r="95" spans="5:5" outlineLevel="1" x14ac:dyDescent="0.2"/>
    <row r="96" spans="5:5" outlineLevel="1" x14ac:dyDescent="0.2"/>
    <row r="97" outlineLevel="1" x14ac:dyDescent="0.2"/>
    <row r="98" outlineLevel="1" x14ac:dyDescent="0.2"/>
    <row r="99" outlineLevel="1" x14ac:dyDescent="0.2"/>
    <row r="100" outlineLevel="1" x14ac:dyDescent="0.2"/>
    <row r="101" outlineLevel="1" x14ac:dyDescent="0.2"/>
    <row r="102" outlineLevel="1" x14ac:dyDescent="0.2"/>
    <row r="103" outlineLevel="1" x14ac:dyDescent="0.2"/>
    <row r="104" outlineLevel="1" x14ac:dyDescent="0.2"/>
    <row r="105" outlineLevel="1" x14ac:dyDescent="0.2"/>
    <row r="106" outlineLevel="1" x14ac:dyDescent="0.2"/>
    <row r="107" outlineLevel="1" x14ac:dyDescent="0.2"/>
    <row r="108" outlineLevel="1" x14ac:dyDescent="0.2"/>
    <row r="109" outlineLevel="1" x14ac:dyDescent="0.2"/>
    <row r="110" outlineLevel="1" x14ac:dyDescent="0.2"/>
    <row r="111" outlineLevel="1" x14ac:dyDescent="0.2"/>
    <row r="112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71" spans="11:11" x14ac:dyDescent="0.2">
      <c r="K171" t="s">
        <v>304</v>
      </c>
    </row>
    <row r="182" spans="11:11" x14ac:dyDescent="0.2">
      <c r="K182" s="67"/>
    </row>
  </sheetData>
  <mergeCells count="2">
    <mergeCell ref="G50:I50"/>
    <mergeCell ref="J50:L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80" t="s">
        <v>161</v>
      </c>
      <c r="C2" s="80"/>
      <c r="D2" s="80"/>
      <c r="E2" s="80"/>
      <c r="F2" s="80"/>
      <c r="G2" s="80"/>
      <c r="H2" s="80"/>
      <c r="I2" s="80"/>
      <c r="J2" s="80"/>
      <c r="K2" s="80"/>
      <c r="L2" s="80" t="s">
        <v>162</v>
      </c>
      <c r="M2" s="80"/>
      <c r="N2" s="80"/>
      <c r="O2" s="80"/>
      <c r="V2" s="81" t="s">
        <v>163</v>
      </c>
      <c r="W2" s="81"/>
      <c r="X2" s="81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83" t="s">
        <v>23</v>
      </c>
      <c r="K1" s="84"/>
      <c r="L1" s="89">
        <f>AV7-1</f>
        <v>-1</v>
      </c>
      <c r="M1" s="90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85" t="s">
        <v>24</v>
      </c>
      <c r="K2" s="86"/>
      <c r="L2" s="87">
        <f>AY11-1</f>
        <v>-1</v>
      </c>
      <c r="M2" s="88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105" t="s">
        <v>21</v>
      </c>
      <c r="C4" s="87"/>
      <c r="D4" s="106"/>
    </row>
    <row r="5" spans="1:20" x14ac:dyDescent="0.2">
      <c r="A5" s="2" t="s">
        <v>3</v>
      </c>
      <c r="B5" s="107">
        <v>1</v>
      </c>
      <c r="C5" s="108"/>
      <c r="D5" s="109"/>
    </row>
    <row r="6" spans="1:20" ht="13.5" thickBot="1" x14ac:dyDescent="0.25">
      <c r="A6" s="3" t="s">
        <v>4</v>
      </c>
      <c r="B6" s="110" t="s">
        <v>6</v>
      </c>
      <c r="C6" s="111"/>
      <c r="D6" s="112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113" t="s">
        <v>22</v>
      </c>
      <c r="B8" s="114"/>
      <c r="D8" s="113" t="s">
        <v>70</v>
      </c>
      <c r="E8" s="114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>
        <f>Qж__м3_сут*(1-B11/100)*B24</f>
        <v>38.700000000000003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115" t="s">
        <v>12</v>
      </c>
      <c r="B18" s="116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115" t="s">
        <v>5</v>
      </c>
      <c r="B23" s="116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103" t="s">
        <v>7</v>
      </c>
      <c r="B42" s="104"/>
      <c r="C42" s="93" t="s">
        <v>0</v>
      </c>
      <c r="D42" s="94"/>
      <c r="E42" s="94"/>
      <c r="F42" s="94"/>
      <c r="G42" s="94"/>
      <c r="H42" s="95"/>
      <c r="I42" s="96" t="s">
        <v>13</v>
      </c>
      <c r="J42" s="97"/>
      <c r="L42" s="82" t="s">
        <v>26</v>
      </c>
      <c r="M42" s="82"/>
      <c r="N42" s="82" t="s">
        <v>27</v>
      </c>
      <c r="O42" s="82"/>
      <c r="P42" s="82" t="s">
        <v>28</v>
      </c>
      <c r="Q42" s="82"/>
      <c r="R42" s="82" t="s">
        <v>31</v>
      </c>
      <c r="S42" s="82"/>
      <c r="T42" s="82" t="s">
        <v>33</v>
      </c>
      <c r="U42" s="82"/>
      <c r="V42" s="82" t="s">
        <v>79</v>
      </c>
      <c r="W42" s="82"/>
      <c r="X42" s="82" t="s">
        <v>35</v>
      </c>
      <c r="Y42" s="82"/>
      <c r="Z42" s="82" t="s">
        <v>36</v>
      </c>
      <c r="AA42" s="82"/>
      <c r="AB42" s="82" t="s">
        <v>37</v>
      </c>
      <c r="AC42" s="82"/>
      <c r="AD42" s="82" t="s">
        <v>38</v>
      </c>
      <c r="AE42" s="82"/>
      <c r="AF42" s="82" t="s">
        <v>39</v>
      </c>
      <c r="AG42" s="82"/>
      <c r="AH42" s="82" t="s">
        <v>40</v>
      </c>
      <c r="AI42" s="82"/>
      <c r="AJ42" s="82" t="s">
        <v>41</v>
      </c>
      <c r="AK42" s="82"/>
      <c r="AL42" s="82"/>
      <c r="AM42" s="82"/>
      <c r="AN42" s="82"/>
      <c r="AO42" s="82"/>
      <c r="AP42" s="82"/>
      <c r="AQ42" s="82"/>
      <c r="AR42" s="82"/>
      <c r="AS42" s="82"/>
      <c r="AT42" s="22"/>
    </row>
    <row r="43" spans="1:46" ht="13.5" thickBot="1" x14ac:dyDescent="0.25">
      <c r="A43" s="100"/>
      <c r="B43" s="101"/>
      <c r="C43" s="100" t="s">
        <v>69</v>
      </c>
      <c r="D43" s="101"/>
      <c r="E43" s="102"/>
      <c r="F43" s="100" t="s">
        <v>8</v>
      </c>
      <c r="G43" s="101"/>
      <c r="H43" s="102"/>
      <c r="I43" s="98"/>
      <c r="J43" s="99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91" t="s">
        <v>68</v>
      </c>
      <c r="D44" s="92"/>
      <c r="E44" s="9" t="s">
        <v>11</v>
      </c>
      <c r="F44" s="91" t="s">
        <v>68</v>
      </c>
      <c r="G44" s="92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77</vt:i4>
      </vt:variant>
    </vt:vector>
  </HeadingPairs>
  <TitlesOfParts>
    <vt:vector size="80" baseType="lpstr">
      <vt:lpstr>Упражнение</vt:lpstr>
      <vt:lpstr>База насосов</vt:lpstr>
      <vt:lpstr>Фонтан</vt:lpstr>
      <vt:lpstr>Упражнение!Bob_</vt:lpstr>
      <vt:lpstr>Упражнение!Dcas_</vt:lpstr>
      <vt:lpstr>Упражнение!Dintake_</vt:lpstr>
      <vt:lpstr>Упражнение!Dtub_</vt:lpstr>
      <vt:lpstr>Упражнение!Dtub_out_</vt:lpstr>
      <vt:lpstr>Dштуц__мм</vt:lpstr>
      <vt:lpstr>Упражнение!Freq_</vt:lpstr>
      <vt:lpstr>Упражнение!gamma_gas_</vt:lpstr>
      <vt:lpstr>Упражнение!gamma_oil_</vt:lpstr>
      <vt:lpstr>Упражнение!Head_ESP_</vt:lpstr>
      <vt:lpstr>Упражнение!Hmes_</vt:lpstr>
      <vt:lpstr>Упражнение!Hpump_</vt:lpstr>
      <vt:lpstr>Упражнение!KsepGasSep_</vt:lpstr>
      <vt:lpstr>mu</vt:lpstr>
      <vt:lpstr>Упражнение!N_</vt:lpstr>
      <vt:lpstr>Упражнение!NumStage_</vt:lpstr>
      <vt:lpstr>Упражнение!Pb_</vt:lpstr>
      <vt:lpstr>Упражнение!Pbuf_</vt:lpstr>
      <vt:lpstr>Pdis</vt:lpstr>
      <vt:lpstr>Упражнение!Pdis_</vt:lpstr>
      <vt:lpstr>Упражнение!PI_</vt:lpstr>
      <vt:lpstr>Упражнение!Pintake_</vt:lpstr>
      <vt:lpstr>PKsep</vt:lpstr>
      <vt:lpstr>Упражнение!Pres_</vt:lpstr>
      <vt:lpstr>Упражнение!PumpID_</vt:lpstr>
      <vt:lpstr>Упражнение!Pwf_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Упражнение!Q_</vt:lpstr>
      <vt:lpstr>Упражнение!Q_ESP_</vt:lpstr>
      <vt:lpstr>Упражнение!Qmax</vt:lpstr>
      <vt:lpstr>Qж__м3_сут</vt:lpstr>
      <vt:lpstr>Qж_расч__м3_сут</vt:lpstr>
      <vt:lpstr>Qн__т_сут</vt:lpstr>
      <vt:lpstr>Qн_расч__т_сут</vt:lpstr>
      <vt:lpstr>Упражнение!Rp_</vt:lpstr>
      <vt:lpstr>Упражнение!Rsb_</vt:lpstr>
      <vt:lpstr>Rsb__м3_м3</vt:lpstr>
      <vt:lpstr>testRange</vt:lpstr>
      <vt:lpstr>testRange1</vt:lpstr>
      <vt:lpstr>testRange2</vt:lpstr>
      <vt:lpstr>Упражнение!Tgrad</vt:lpstr>
      <vt:lpstr>Упражнение!Tintake_</vt:lpstr>
      <vt:lpstr>TKsep</vt:lpstr>
      <vt:lpstr>Упражнение!Tres_</vt:lpstr>
      <vt:lpstr>Упражнение!Udl_</vt:lpstr>
      <vt:lpstr>Упражнение!wc_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2018-08-24T10:13:25Z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