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Упражнение MF 1 " sheetId="118" r:id="rId2"/>
    <sheet name="Упражнение MF 2" sheetId="117" r:id="rId3"/>
    <sheet name="Лист1" sheetId="119" r:id="rId4"/>
  </sheets>
  <externalReferences>
    <externalReference r:id="rId5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 localSheetId="2">'Упражнение MF 2'!$J$25</definedName>
    <definedName name="betta_gas1_">#REF!</definedName>
    <definedName name="betta_gas2_" localSheetId="1">'Упражнение MF 1 '!$K$25</definedName>
    <definedName name="betta_gas2_" localSheetId="2">'Упражнение MF 2'!$K$25</definedName>
    <definedName name="betta_gas2_">#REF!</definedName>
    <definedName name="betta_gas3_" localSheetId="1">'Упражнение MF 1 '!$L$25</definedName>
    <definedName name="betta_gas3_" localSheetId="2">'Упражнение MF 2'!$L$25</definedName>
    <definedName name="betta_gas3_">#REF!</definedName>
    <definedName name="Bob_" localSheetId="1">'Упражнение MF 1 '!$C$14</definedName>
    <definedName name="Bob_" localSheetId="2">'Упражнение MF 2'!$C$14</definedName>
    <definedName name="fw_" localSheetId="1">'Упражнение MF 1 '!$C$18</definedName>
    <definedName name="fw_" localSheetId="2">'Упражнение MF 2'!$C$18</definedName>
    <definedName name="fw_">#REF!</definedName>
    <definedName name="gamma_gas_" localSheetId="1">'Упражнение MF 1 '!$C$9</definedName>
    <definedName name="gamma_gas_" localSheetId="2">'Упражнение MF 2'!$C$9</definedName>
    <definedName name="gamma_oil_" localSheetId="1">'Упражнение MF 1 '!$C$7</definedName>
    <definedName name="gamma_oil_" localSheetId="2">'Упражнение MF 2'!$C$7</definedName>
    <definedName name="gamma_wat_" localSheetId="1">'Упражнение MF 1 '!$C$8</definedName>
    <definedName name="gamma_wat_" localSheetId="2">'Упражнение MF 2'!$C$8</definedName>
    <definedName name="gamma_wat_">#REF!</definedName>
    <definedName name="muob_" localSheetId="1">'Упражнение MF 1 '!$C$15</definedName>
    <definedName name="muob_" localSheetId="2">'Упражнение MF 2'!$C$15</definedName>
    <definedName name="muob_">#REF!</definedName>
    <definedName name="Pb_" localSheetId="1">'Упражнение MF 1 '!$C$12</definedName>
    <definedName name="Pb_" localSheetId="2">'Упражнение MF 2'!$C$12</definedName>
    <definedName name="Q_" localSheetId="1">'Упражнение MF 1 '!$C$17</definedName>
    <definedName name="Q_" localSheetId="2">'Упражнение MF 2'!$C$17</definedName>
    <definedName name="Q_">#REF!</definedName>
    <definedName name="Rp_" localSheetId="1">'Упражнение MF 1 '!$C$11</definedName>
    <definedName name="Rp_" localSheetId="2">'Упражнение MF 2'!$C$11</definedName>
    <definedName name="Rsb_" localSheetId="1">'Упражнение MF 1 '!$C$10</definedName>
    <definedName name="Rsb_" localSheetId="2">'Упражнение MF 2'!$C$10</definedName>
    <definedName name="Tres_" localSheetId="1">'Упражнение MF 1 '!$C$13</definedName>
    <definedName name="Tres_" localSheetId="2">'Упражнение MF 2'!$C$13</definedName>
  </definedNames>
  <calcPr calcId="145621"/>
</workbook>
</file>

<file path=xl/calcChain.xml><?xml version="1.0" encoding="utf-8"?>
<calcChain xmlns="http://schemas.openxmlformats.org/spreadsheetml/2006/main">
  <c r="D28" i="118" l="1"/>
  <c r="D29" i="118" l="1"/>
  <c r="L26" i="118"/>
  <c r="K26" i="118"/>
  <c r="J26" i="118"/>
  <c r="E13" i="118"/>
  <c r="E12" i="118"/>
  <c r="E11" i="118"/>
  <c r="E10" i="118"/>
  <c r="E9" i="118"/>
  <c r="E7" i="118"/>
  <c r="D28" i="117"/>
  <c r="D29" i="117" s="1"/>
  <c r="D30" i="117" s="1"/>
  <c r="D31" i="117" s="1"/>
  <c r="D32" i="117" s="1"/>
  <c r="D33" i="117" s="1"/>
  <c r="D34" i="117" s="1"/>
  <c r="D35" i="117" s="1"/>
  <c r="D36" i="117" s="1"/>
  <c r="D37" i="117" s="1"/>
  <c r="D38" i="117" s="1"/>
  <c r="D39" i="117" s="1"/>
  <c r="D40" i="117" s="1"/>
  <c r="D41" i="117" s="1"/>
  <c r="D42" i="117" s="1"/>
  <c r="D43" i="117" s="1"/>
  <c r="D44" i="117" s="1"/>
  <c r="D45" i="117" s="1"/>
  <c r="D46" i="117" s="1"/>
  <c r="D47" i="117" s="1"/>
  <c r="D48" i="117" s="1"/>
  <c r="D49" i="117" s="1"/>
  <c r="D50" i="117" s="1"/>
  <c r="D51" i="117" s="1"/>
  <c r="D52" i="117" s="1"/>
  <c r="L26" i="117"/>
  <c r="K26" i="117"/>
  <c r="J26" i="117"/>
  <c r="E13" i="117"/>
  <c r="E12" i="117"/>
  <c r="E11" i="117"/>
  <c r="E10" i="117"/>
  <c r="E9" i="117"/>
  <c r="E7" i="117"/>
  <c r="G28" i="117"/>
  <c r="F40" i="117"/>
  <c r="F34" i="117"/>
  <c r="F28" i="117"/>
  <c r="G39" i="117"/>
  <c r="E52" i="117"/>
  <c r="E49" i="117"/>
  <c r="E46" i="117"/>
  <c r="E43" i="117"/>
  <c r="E40" i="117"/>
  <c r="E37" i="117"/>
  <c r="E34" i="117"/>
  <c r="E31" i="117"/>
  <c r="E28" i="117"/>
  <c r="G48" i="117"/>
  <c r="G33" i="117"/>
  <c r="F51" i="117"/>
  <c r="F48" i="117"/>
  <c r="F45" i="117"/>
  <c r="F42" i="117"/>
  <c r="F39" i="117"/>
  <c r="F36" i="117"/>
  <c r="F33" i="117"/>
  <c r="F30" i="117"/>
  <c r="F27" i="117"/>
  <c r="E47" i="117"/>
  <c r="E35" i="117"/>
  <c r="G42" i="117"/>
  <c r="G27" i="117"/>
  <c r="E51" i="117"/>
  <c r="E48" i="117"/>
  <c r="E45" i="117"/>
  <c r="E42" i="117"/>
  <c r="E39" i="117"/>
  <c r="E36" i="117"/>
  <c r="E33" i="117"/>
  <c r="E30" i="117"/>
  <c r="E27" i="117"/>
  <c r="E41" i="117"/>
  <c r="E29" i="117"/>
  <c r="G50" i="117"/>
  <c r="G47" i="117"/>
  <c r="G44" i="117"/>
  <c r="G41" i="117"/>
  <c r="G38" i="117"/>
  <c r="G35" i="117"/>
  <c r="G32" i="117"/>
  <c r="G29" i="117"/>
  <c r="E44" i="117"/>
  <c r="E32" i="117"/>
  <c r="G30" i="117"/>
  <c r="F50" i="117"/>
  <c r="F47" i="117"/>
  <c r="F44" i="117"/>
  <c r="F41" i="117"/>
  <c r="F38" i="117"/>
  <c r="F35" i="117"/>
  <c r="F32" i="117"/>
  <c r="F29" i="117"/>
  <c r="E50" i="117"/>
  <c r="E38" i="117"/>
  <c r="G45" i="117"/>
  <c r="G52" i="117"/>
  <c r="G49" i="117"/>
  <c r="G46" i="117"/>
  <c r="G43" i="117"/>
  <c r="G40" i="117"/>
  <c r="G37" i="117"/>
  <c r="G34" i="117"/>
  <c r="G31" i="117"/>
  <c r="F52" i="117"/>
  <c r="F49" i="117"/>
  <c r="F46" i="117"/>
  <c r="F43" i="117"/>
  <c r="F37" i="117"/>
  <c r="F31" i="117"/>
  <c r="G51" i="117"/>
  <c r="G36" i="117"/>
  <c r="D30" i="118" l="1"/>
  <c r="D31" i="118" l="1"/>
  <c r="D32" i="118" l="1"/>
  <c r="D33" i="118" l="1"/>
  <c r="D34" i="118" l="1"/>
  <c r="D35" i="118" l="1"/>
  <c r="D36" i="118" l="1"/>
  <c r="D37" i="118" l="1"/>
  <c r="D38" i="118" l="1"/>
  <c r="D39" i="118" l="1"/>
  <c r="D40" i="118" l="1"/>
  <c r="D41" i="118" l="1"/>
  <c r="D42" i="118" l="1"/>
  <c r="D43" i="118" l="1"/>
  <c r="D44" i="118" l="1"/>
  <c r="D45" i="118" l="1"/>
  <c r="D46" i="118" l="1"/>
  <c r="D47" i="118" l="1"/>
  <c r="D48" i="118" l="1"/>
  <c r="D49" i="118" l="1"/>
  <c r="D50" i="118" l="1"/>
  <c r="D51" i="118" l="1"/>
  <c r="D52" i="11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<sst xmlns="http://schemas.openxmlformats.org/spreadsheetml/2006/main" count="2634" uniqueCount="165">
  <si>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</si>
  <si>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</si>
  <si>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</si>
  <si>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</si>
  <si>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</si>
  <si>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</si>
  <si>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</si>
  <si>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</si>
  <si>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</si>
  <si>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</si>
  <si>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</si>
  <si>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</si>
  <si>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</si>
  <si>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</si>
  <si>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</si>
  <si>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</si>
  <si>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</si>
  <si>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</si>
  <si>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</si>
  <si>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</si>
  <si>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</si>
  <si>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</si>
  <si>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</si>
  <si>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</si>
  <si>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</si>
  <si>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</si>
  <si>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</si>
  <si>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</si>
  <si>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</si>
  <si>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</si>
  <si>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</si>
  <si>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</si>
  <si>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</si>
  <si>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</si>
  <si>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</si>
  <si>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</si>
  <si>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</si>
  <si>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</si>
  <si>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</si>
  <si>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</si>
  <si>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</si>
  <si>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</si>
  <si>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</si>
  <si>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</si>
  <si>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</si>
  <si>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</si>
  <si>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</si>
  <si>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</si>
  <si>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</si>
  <si>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</si>
  <si>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</si>
  <si>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</si>
  <si>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</si>
  <si>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</si>
  <si>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</si>
  <si>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</si>
  <si>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</si>
  <si>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</si>
  <si>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</si>
  <si>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</si>
  <si>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</si>
  <si>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</si>
  <si>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</si>
  <si>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</si>
  <si>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</si>
  <si>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</si>
  <si>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</si>
  <si>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</si>
  <si>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</si>
  <si>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</si>
  <si>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</si>
  <si>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</si>
  <si>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</si>
  <si>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</si>
  <si>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</si>
  <si>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</si>
  <si>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</si>
  <si>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</si>
  <si>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</si>
  <si>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</si>
  <si>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</si>
  <si>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</si>
  <si>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</si>
  <si>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</si>
  <si>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</si>
  <si>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</si>
  <si>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</si>
  <si>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</si>
  <si>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</si>
  <si>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</si>
  <si>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</si>
  <si>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</si>
  <si>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</si>
  <si>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</si>
  <si>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</si>
  <si>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</si>
  <si>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</si>
  <si>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</si>
  <si>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</si>
  <si>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</si>
  <si>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</si>
  <si>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</si>
  <si>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</si>
  <si>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</si>
  <si>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</si>
  <si>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</si>
  <si>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</si>
  <si>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</si>
  <si>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</si>
  <si>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</si>
  <si>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</si>
  <si>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</si>
  <si>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</si>
  <si>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</si>
  <si>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</si>
  <si>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</si>
  <si>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</si>
  <si>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</si>
  <si>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</si>
  <si>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</si>
  <si>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</si>
  <si>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</si>
  <si>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</si>
  <si>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</si>
  <si>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</si>
  <si>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</si>
  <si>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</si>
  <si>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</si>
  <si>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</si>
  <si>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</si>
  <si>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</si>
  <si>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</si>
  <si>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</si>
  <si>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</si>
  <si>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</si>
  <si>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</si>
  <si>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</si>
  <si>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</si>
  <si>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</si>
  <si>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</si>
  <si>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</si>
  <si>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</si>
  <si>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</si>
  <si>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</si>
  <si>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</si>
  <si>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</si>
  <si>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</si>
  <si>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</si>
  <si>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</si>
  <si>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</si>
  <si>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</si>
  <si>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</si>
  <si>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</si>
  <si>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</si>
  <si>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</si>
  <si>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</si>
  <si>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</si>
  <si>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</si>
  <si>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</si>
  <si>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0,25</t>
  </si>
  <si>
    <t>0,50</t>
  </si>
  <si>
    <t>0,75</t>
  </si>
  <si>
    <t>Расчет параметров сепарации гааз</t>
  </si>
  <si>
    <t>Упражнение PVT.3</t>
  </si>
  <si>
    <t>Параметры потока флюида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</si>
</sst>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0" xfId="0" applyFill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2" xfId="0" applyNumberFormat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0" borderId="0" xfId="0" applyFill="1" applyBorder="1"/>
    <xf numFmtId="0" fontId="16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165" fontId="0" fillId="0" borderId="0" xfId="0" applyNumberFormat="1" applyFill="1" applyBorder="1"/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21728"/>
        <c:axId val="235522304"/>
      </c:scatterChart>
      <c:valAx>
        <c:axId val="2355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2304"/>
        <c:crosses val="autoZero"/>
        <c:crossBetween val="midCat"/>
      </c:valAx>
      <c:valAx>
        <c:axId val="2355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24032"/>
        <c:axId val="235524608"/>
      </c:scatterChart>
      <c:valAx>
        <c:axId val="2355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4608"/>
        <c:crosses val="autoZero"/>
        <c:crossBetween val="midCat"/>
      </c:valAx>
      <c:valAx>
        <c:axId val="23552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26336"/>
        <c:axId val="235526912"/>
      </c:scatterChart>
      <c:valAx>
        <c:axId val="2355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6912"/>
        <c:crosses val="autoZero"/>
        <c:crossBetween val="midCat"/>
      </c:valAx>
      <c:valAx>
        <c:axId val="23552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5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от  ГФ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'!$J$26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'!$J$27:$J$52</c:f>
              <c:numCache>
                <c:formatCode>General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'!$K$26</c:f>
              <c:strCache>
                <c:ptCount val="1"/>
                <c:pt idx="0">
                  <c:v>Р при 
βgas =0,50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'!$K$27:$K$52</c:f>
              <c:numCache>
                <c:formatCode>General</c:formatCode>
                <c:ptCount val="26"/>
              </c:numCache>
            </c:numRef>
          </c:yVal>
          <c:smooth val="0"/>
        </c:ser>
        <c:ser>
          <c:idx val="2"/>
          <c:order val="2"/>
          <c:tx>
            <c:strRef>
              <c:f>'Упражнение MF 1 '!$L$26</c:f>
              <c:strCache>
                <c:ptCount val="1"/>
                <c:pt idx="0">
                  <c:v>Р при 
βgas =0,75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'!$L$27:$L$52</c:f>
              <c:numCache>
                <c:formatCode>General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90144"/>
        <c:axId val="306390720"/>
      </c:scatterChart>
      <c:valAx>
        <c:axId val="30639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390720"/>
        <c:crosses val="autoZero"/>
        <c:crossBetween val="midCat"/>
      </c:valAx>
      <c:valAx>
        <c:axId val="3063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39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2'!$E$26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A9-475F-B2D2-CDDB4E1B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95904"/>
        <c:axId val="306396480"/>
      </c:scatterChart>
      <c:valAx>
        <c:axId val="30639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396480"/>
        <c:crosses val="autoZero"/>
        <c:crossBetween val="midCat"/>
      </c:valAx>
      <c:valAx>
        <c:axId val="3063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639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8B-4097-8CB7-6E87645D5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4144"/>
        <c:axId val="158934720"/>
      </c:scatterChart>
      <c:valAx>
        <c:axId val="1589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34720"/>
        <c:crosses val="autoZero"/>
        <c:crossBetween val="midCat"/>
      </c:valAx>
      <c:valAx>
        <c:axId val="15893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2'!$G$26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2'!$C$27:$C$52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2'!$G$27:$G$52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81-45B0-B5FF-FD83C362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6448"/>
        <c:axId val="158937024"/>
      </c:scatterChart>
      <c:valAx>
        <c:axId val="1589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37024"/>
        <c:crosses val="autoZero"/>
        <c:crossBetween val="midCat"/>
      </c:valAx>
      <c:valAx>
        <c:axId val="15893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3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BFCAEC9-E3EA-4743-BA68-C6C3F965E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3</xdr:row>
      <xdr:rowOff>39782</xdr:rowOff>
    </xdr:from>
    <xdr:to>
      <xdr:col>16</xdr:col>
      <xdr:colOff>571500</xdr:colOff>
      <xdr:row>15</xdr:row>
      <xdr:rowOff>87085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C5C4D52-020B-4FC7-AFF2-C1CEFB40510D}"/>
            </a:ext>
          </a:extLst>
        </xdr:cNvPr>
        <xdr:cNvSpPr txBox="1"/>
      </xdr:nvSpPr>
      <xdr:spPr>
        <a:xfrm>
          <a:off x="6213798" y="518753"/>
          <a:ext cx="6658559" cy="27397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12</xdr:col>
      <xdr:colOff>302558</xdr:colOff>
      <xdr:row>19</xdr:row>
      <xdr:rowOff>67235</xdr:rowOff>
    </xdr:from>
    <xdr:to>
      <xdr:col>19</xdr:col>
      <xdr:colOff>150182</xdr:colOff>
      <xdr:row>44</xdr:row>
      <xdr:rowOff>120883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9638AFD-1311-4D14-9C74-96012CA83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23D44AF-F7B8-49C5-9DE7-62BC1F3C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3</xdr:row>
      <xdr:rowOff>39782</xdr:rowOff>
    </xdr:from>
    <xdr:to>
      <xdr:col>16</xdr:col>
      <xdr:colOff>571500</xdr:colOff>
      <xdr:row>15</xdr:row>
      <xdr:rowOff>87085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CEB2A26-943B-4EF1-997A-2BBEF0F98FFD}"/>
            </a:ext>
          </a:extLst>
        </xdr:cNvPr>
        <xdr:cNvSpPr txBox="1"/>
      </xdr:nvSpPr>
      <xdr:spPr>
        <a:xfrm>
          <a:off x="6213798" y="518753"/>
          <a:ext cx="6658559" cy="273970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68682D15-DB52-4A4E-B2A8-223E62499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9011ABD6-CCF4-4547-88CD-89B2E2E080B7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MF_GasFraction_d"/>
      <definedName name="MF_Mumix_cP"/>
      <definedName name="MF_Qmix_m3day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5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3</v>
      </c>
      <c r="M2" s="25"/>
      <c r="N2" s="25"/>
      <c r="O2" s="25"/>
      <c r="V2" s="26" t="s">
        <v>4</v>
      </c>
      <c r="W2" s="26"/>
      <c r="X2" s="26"/>
    </row>
    <row r="3" spans="2:25" s="4" customFormat="1" ht="45" x14ac:dyDescent="0.25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25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29</v>
      </c>
      <c r="D224" s="5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29</v>
      </c>
      <c r="D397" s="5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29</v>
      </c>
      <c r="D1175" s="5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outlinePr summaryBelow="0"/>
  </sheetPr>
  <dimension ref="A2:L122"/>
  <sheetViews>
    <sheetView tabSelected="1" zoomScale="85" zoomScaleNormal="85" workbookViewId="0">
      <selection activeCell="K106" sqref="K106:L106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147</v>
      </c>
    </row>
    <row r="3" spans="1:6" x14ac:dyDescent="0.2">
      <c r="B3" t="s">
        <v>157</v>
      </c>
    </row>
    <row r="6" spans="1:6" x14ac:dyDescent="0.2">
      <c r="A6" s="6" t="s">
        <v>129</v>
      </c>
    </row>
    <row r="7" spans="1:6" outlineLevel="1" x14ac:dyDescent="0.2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.5" outlineLevel="1" x14ac:dyDescent="0.2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.5" outlineLevel="1" x14ac:dyDescent="0.2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8.25" outlineLevel="1" x14ac:dyDescent="0.2">
      <c r="B14" s="11" t="s">
        <v>140</v>
      </c>
      <c r="C14" s="8">
        <v>1.2</v>
      </c>
      <c r="D14" s="7" t="s">
        <v>134</v>
      </c>
    </row>
    <row r="15" spans="1:6" ht="25.5" outlineLevel="1" x14ac:dyDescent="0.2">
      <c r="B15" s="18" t="s">
        <v>148</v>
      </c>
      <c r="C15" s="8">
        <v>1</v>
      </c>
      <c r="D15" s="19" t="s">
        <v>149</v>
      </c>
    </row>
    <row r="16" spans="1:6" x14ac:dyDescent="0.2">
      <c r="A16" s="6" t="s">
        <v>164</v>
      </c>
    </row>
    <row r="17" spans="1:12" x14ac:dyDescent="0.2">
      <c r="B17" s="11" t="s">
        <v>153</v>
      </c>
      <c r="C17" s="8">
        <v>50</v>
      </c>
      <c r="D17" s="7" t="s">
        <v>146</v>
      </c>
    </row>
    <row r="18" spans="1:12" x14ac:dyDescent="0.2">
      <c r="B18" s="7" t="s">
        <v>1</v>
      </c>
      <c r="C18" s="8">
        <v>10</v>
      </c>
      <c r="D18" s="7" t="s">
        <v>141</v>
      </c>
    </row>
    <row r="19" spans="1:12" x14ac:dyDescent="0.2">
      <c r="B19" s="20"/>
    </row>
    <row r="22" spans="1:12" x14ac:dyDescent="0.2">
      <c r="A22" t="s">
        <v>143</v>
      </c>
    </row>
    <row r="23" spans="1:12" outlineLevel="1" x14ac:dyDescent="0.2"/>
    <row r="24" spans="1:12" outlineLevel="1" x14ac:dyDescent="0.2"/>
    <row r="25" spans="1:12" outlineLevel="1" x14ac:dyDescent="0.2">
      <c r="J25" s="13" t="s">
        <v>159</v>
      </c>
      <c r="K25" s="13" t="s">
        <v>160</v>
      </c>
      <c r="L25" s="13" t="s">
        <v>161</v>
      </c>
    </row>
    <row r="26" spans="1:12" ht="32.1" customHeight="1" outlineLevel="1" x14ac:dyDescent="0.35">
      <c r="C26" s="17" t="s">
        <v>0</v>
      </c>
      <c r="D26" s="17" t="s">
        <v>142</v>
      </c>
      <c r="E26" s="17" t="s">
        <v>155</v>
      </c>
      <c r="F26" s="21" t="s">
        <v>154</v>
      </c>
      <c r="G26" s="22" t="s">
        <v>156</v>
      </c>
      <c r="I26" s="17" t="s">
        <v>158</v>
      </c>
      <c r="J26" s="23" t="str">
        <f>"Р при 
βgas ="&amp;betta_gas1_</f>
        <v>Р при 
βgas =0,25</v>
      </c>
      <c r="K26" s="23" t="str">
        <f>"Р при 
βgas ="&amp;betta_gas2_</f>
        <v>Р при 
βgas =0,50</v>
      </c>
      <c r="L26" s="23" t="str">
        <f>"Р при 
βgas ="&amp;betta_gas3_</f>
        <v>Р при 
βgas =0,75</v>
      </c>
    </row>
    <row r="27" spans="1:12" outlineLevel="1" x14ac:dyDescent="0.2">
      <c r="C27" s="8">
        <v>1</v>
      </c>
      <c r="D27" s="8">
        <v>80</v>
      </c>
      <c r="E27" s="14"/>
      <c r="F27" s="24"/>
      <c r="G27" s="15"/>
      <c r="I27" s="8">
        <v>10</v>
      </c>
      <c r="J27" s="7"/>
      <c r="K27" s="7"/>
      <c r="L27" s="7"/>
    </row>
    <row r="28" spans="1:12" outlineLevel="1" x14ac:dyDescent="0.2">
      <c r="C28" s="8">
        <v>5</v>
      </c>
      <c r="D28" s="8">
        <f>D27</f>
        <v>80</v>
      </c>
      <c r="E28" s="14"/>
      <c r="F28" s="15"/>
      <c r="G28" s="15"/>
      <c r="I28" s="8">
        <v>50</v>
      </c>
      <c r="J28" s="7"/>
      <c r="K28" s="7"/>
      <c r="L28" s="7"/>
    </row>
    <row r="29" spans="1:12" outlineLevel="1" x14ac:dyDescent="0.2">
      <c r="C29" s="8">
        <v>10</v>
      </c>
      <c r="D29" s="8">
        <f t="shared" ref="D29:D52" si="0">D28</f>
        <v>80</v>
      </c>
      <c r="E29" s="14"/>
      <c r="F29" s="15"/>
      <c r="G29" s="15"/>
      <c r="I29" s="8">
        <v>100</v>
      </c>
      <c r="J29" s="7"/>
      <c r="K29" s="7"/>
      <c r="L29" s="7"/>
    </row>
    <row r="30" spans="1:12" outlineLevel="1" x14ac:dyDescent="0.2">
      <c r="C30" s="8">
        <v>20</v>
      </c>
      <c r="D30" s="8">
        <f t="shared" si="0"/>
        <v>80</v>
      </c>
      <c r="E30" s="14"/>
      <c r="F30" s="15"/>
      <c r="G30" s="15"/>
      <c r="I30" s="8">
        <v>150</v>
      </c>
      <c r="J30" s="7"/>
      <c r="K30" s="7"/>
      <c r="L30" s="7"/>
    </row>
    <row r="31" spans="1:12" outlineLevel="1" x14ac:dyDescent="0.2">
      <c r="C31" s="8">
        <v>40</v>
      </c>
      <c r="D31" s="8">
        <f t="shared" si="0"/>
        <v>80</v>
      </c>
      <c r="E31" s="14"/>
      <c r="F31" s="15"/>
      <c r="G31" s="15"/>
      <c r="I31" s="8">
        <v>200</v>
      </c>
      <c r="J31" s="7"/>
      <c r="K31" s="7"/>
      <c r="L31" s="7"/>
    </row>
    <row r="32" spans="1:12" outlineLevel="1" x14ac:dyDescent="0.2">
      <c r="C32" s="8">
        <v>60</v>
      </c>
      <c r="D32" s="8">
        <f t="shared" si="0"/>
        <v>80</v>
      </c>
      <c r="E32" s="14"/>
      <c r="F32" s="15"/>
      <c r="G32" s="15"/>
      <c r="I32" s="8">
        <v>250</v>
      </c>
      <c r="J32" s="7"/>
      <c r="K32" s="7"/>
      <c r="L32" s="7"/>
    </row>
    <row r="33" spans="3:12" outlineLevel="1" x14ac:dyDescent="0.2">
      <c r="C33" s="8">
        <v>80</v>
      </c>
      <c r="D33" s="8">
        <f t="shared" si="0"/>
        <v>80</v>
      </c>
      <c r="E33" s="14"/>
      <c r="F33" s="15"/>
      <c r="G33" s="15"/>
      <c r="I33" s="8">
        <v>300</v>
      </c>
      <c r="J33" s="7"/>
      <c r="K33" s="7"/>
      <c r="L33" s="7"/>
    </row>
    <row r="34" spans="3:12" outlineLevel="1" x14ac:dyDescent="0.2">
      <c r="C34" s="8">
        <v>100</v>
      </c>
      <c r="D34" s="8">
        <f t="shared" si="0"/>
        <v>80</v>
      </c>
      <c r="E34" s="14"/>
      <c r="F34" s="15"/>
      <c r="G34" s="15"/>
      <c r="I34" s="8">
        <v>350</v>
      </c>
      <c r="J34" s="7"/>
      <c r="K34" s="7"/>
      <c r="L34" s="7"/>
    </row>
    <row r="35" spans="3:12" outlineLevel="1" x14ac:dyDescent="0.2">
      <c r="C35" s="8">
        <v>120</v>
      </c>
      <c r="D35" s="8">
        <f t="shared" si="0"/>
        <v>80</v>
      </c>
      <c r="E35" s="14"/>
      <c r="F35" s="15"/>
      <c r="G35" s="15"/>
      <c r="I35" s="8">
        <v>400</v>
      </c>
      <c r="J35" s="7"/>
      <c r="K35" s="7"/>
      <c r="L35" s="7"/>
    </row>
    <row r="36" spans="3:12" outlineLevel="1" x14ac:dyDescent="0.2">
      <c r="C36" s="8">
        <v>140</v>
      </c>
      <c r="D36" s="8">
        <f t="shared" si="0"/>
        <v>80</v>
      </c>
      <c r="E36" s="14"/>
      <c r="F36" s="15"/>
      <c r="G36" s="15"/>
      <c r="I36" s="8">
        <v>450</v>
      </c>
      <c r="J36" s="7"/>
      <c r="K36" s="7"/>
      <c r="L36" s="7"/>
    </row>
    <row r="37" spans="3:12" outlineLevel="1" x14ac:dyDescent="0.2">
      <c r="C37" s="8">
        <v>160</v>
      </c>
      <c r="D37" s="8">
        <f t="shared" si="0"/>
        <v>80</v>
      </c>
      <c r="E37" s="14"/>
      <c r="F37" s="15"/>
      <c r="G37" s="15"/>
      <c r="I37" s="8">
        <v>500</v>
      </c>
      <c r="J37" s="7"/>
      <c r="K37" s="7"/>
      <c r="L37" s="7"/>
    </row>
    <row r="38" spans="3:12" outlineLevel="1" x14ac:dyDescent="0.2">
      <c r="C38" s="8">
        <v>180</v>
      </c>
      <c r="D38" s="8">
        <f t="shared" si="0"/>
        <v>80</v>
      </c>
      <c r="E38" s="14"/>
      <c r="F38" s="15"/>
      <c r="G38" s="15"/>
      <c r="I38" s="8">
        <v>550</v>
      </c>
      <c r="J38" s="7"/>
      <c r="K38" s="7"/>
      <c r="L38" s="7"/>
    </row>
    <row r="39" spans="3:12" outlineLevel="1" x14ac:dyDescent="0.2">
      <c r="C39" s="8">
        <v>200</v>
      </c>
      <c r="D39" s="8">
        <f t="shared" si="0"/>
        <v>80</v>
      </c>
      <c r="E39" s="14"/>
      <c r="F39" s="15"/>
      <c r="G39" s="15"/>
      <c r="I39" s="8">
        <v>600</v>
      </c>
      <c r="J39" s="7"/>
      <c r="K39" s="7"/>
      <c r="L39" s="7"/>
    </row>
    <row r="40" spans="3:12" outlineLevel="1" x14ac:dyDescent="0.2">
      <c r="C40" s="8">
        <v>220</v>
      </c>
      <c r="D40" s="8">
        <f t="shared" si="0"/>
        <v>80</v>
      </c>
      <c r="E40" s="14"/>
      <c r="F40" s="15"/>
      <c r="G40" s="15"/>
      <c r="I40" s="8">
        <v>650</v>
      </c>
      <c r="J40" s="7"/>
      <c r="K40" s="7"/>
      <c r="L40" s="7"/>
    </row>
    <row r="41" spans="3:12" outlineLevel="1" x14ac:dyDescent="0.2">
      <c r="C41" s="8">
        <v>240</v>
      </c>
      <c r="D41" s="8">
        <f t="shared" si="0"/>
        <v>80</v>
      </c>
      <c r="E41" s="14"/>
      <c r="F41" s="15"/>
      <c r="G41" s="15"/>
      <c r="I41" s="8">
        <v>700</v>
      </c>
      <c r="J41" s="7"/>
      <c r="K41" s="7"/>
      <c r="L41" s="7"/>
    </row>
    <row r="42" spans="3:12" outlineLevel="1" x14ac:dyDescent="0.2">
      <c r="C42" s="8">
        <v>260</v>
      </c>
      <c r="D42" s="8">
        <f t="shared" si="0"/>
        <v>80</v>
      </c>
      <c r="E42" s="14"/>
      <c r="F42" s="15"/>
      <c r="G42" s="15"/>
      <c r="I42" s="8">
        <v>750</v>
      </c>
      <c r="J42" s="7"/>
      <c r="K42" s="7"/>
      <c r="L42" s="7"/>
    </row>
    <row r="43" spans="3:12" outlineLevel="1" x14ac:dyDescent="0.2">
      <c r="C43" s="8">
        <v>280</v>
      </c>
      <c r="D43" s="8">
        <f t="shared" si="0"/>
        <v>80</v>
      </c>
      <c r="E43" s="14"/>
      <c r="F43" s="15"/>
      <c r="G43" s="15"/>
      <c r="I43" s="8">
        <v>800</v>
      </c>
      <c r="J43" s="7"/>
      <c r="K43" s="7"/>
      <c r="L43" s="7"/>
    </row>
    <row r="44" spans="3:12" outlineLevel="1" x14ac:dyDescent="0.2">
      <c r="C44" s="8">
        <v>300</v>
      </c>
      <c r="D44" s="8">
        <f t="shared" si="0"/>
        <v>80</v>
      </c>
      <c r="E44" s="14"/>
      <c r="F44" s="15"/>
      <c r="G44" s="15"/>
      <c r="I44" s="8">
        <v>850</v>
      </c>
      <c r="J44" s="7"/>
      <c r="K44" s="7"/>
      <c r="L44" s="7"/>
    </row>
    <row r="45" spans="3:12" outlineLevel="1" x14ac:dyDescent="0.2">
      <c r="C45" s="8">
        <v>320</v>
      </c>
      <c r="D45" s="8">
        <f t="shared" si="0"/>
        <v>80</v>
      </c>
      <c r="E45" s="14"/>
      <c r="F45" s="15"/>
      <c r="G45" s="15"/>
      <c r="I45" s="8">
        <v>900</v>
      </c>
      <c r="J45" s="7"/>
      <c r="K45" s="7"/>
      <c r="L45" s="7"/>
    </row>
    <row r="46" spans="3:12" outlineLevel="1" x14ac:dyDescent="0.2">
      <c r="C46" s="8">
        <v>340</v>
      </c>
      <c r="D46" s="8">
        <f t="shared" si="0"/>
        <v>80</v>
      </c>
      <c r="E46" s="14"/>
      <c r="F46" s="15"/>
      <c r="G46" s="15"/>
      <c r="I46" s="8">
        <v>950</v>
      </c>
      <c r="J46" s="7"/>
      <c r="K46" s="7"/>
      <c r="L46" s="7"/>
    </row>
    <row r="47" spans="3:12" outlineLevel="1" x14ac:dyDescent="0.2">
      <c r="C47" s="8">
        <v>360</v>
      </c>
      <c r="D47" s="8">
        <f t="shared" si="0"/>
        <v>80</v>
      </c>
      <c r="E47" s="14"/>
      <c r="F47" s="15"/>
      <c r="G47" s="15"/>
      <c r="I47" s="8">
        <v>1000</v>
      </c>
      <c r="J47" s="7"/>
      <c r="K47" s="7"/>
      <c r="L47" s="7"/>
    </row>
    <row r="48" spans="3:12" outlineLevel="1" x14ac:dyDescent="0.2">
      <c r="C48" s="8">
        <v>380</v>
      </c>
      <c r="D48" s="8">
        <f t="shared" si="0"/>
        <v>80</v>
      </c>
      <c r="E48" s="14"/>
      <c r="F48" s="15"/>
      <c r="G48" s="15"/>
      <c r="I48" s="8">
        <v>1050</v>
      </c>
      <c r="J48" s="7"/>
      <c r="K48" s="7"/>
      <c r="L48" s="7"/>
    </row>
    <row r="49" spans="3:12" outlineLevel="1" x14ac:dyDescent="0.2">
      <c r="C49" s="8">
        <v>400</v>
      </c>
      <c r="D49" s="8">
        <f t="shared" si="0"/>
        <v>80</v>
      </c>
      <c r="E49" s="14"/>
      <c r="F49" s="15"/>
      <c r="G49" s="15"/>
      <c r="I49" s="8">
        <v>1100</v>
      </c>
      <c r="J49" s="7"/>
      <c r="K49" s="7"/>
      <c r="L49" s="7"/>
    </row>
    <row r="50" spans="3:12" outlineLevel="1" x14ac:dyDescent="0.2">
      <c r="C50" s="8">
        <v>420</v>
      </c>
      <c r="D50" s="8">
        <f t="shared" si="0"/>
        <v>80</v>
      </c>
      <c r="E50" s="14"/>
      <c r="F50" s="15"/>
      <c r="G50" s="15"/>
      <c r="I50" s="8">
        <v>1150</v>
      </c>
      <c r="J50" s="7"/>
      <c r="K50" s="7"/>
      <c r="L50" s="7"/>
    </row>
    <row r="51" spans="3:12" outlineLevel="1" x14ac:dyDescent="0.2">
      <c r="C51" s="8">
        <v>440</v>
      </c>
      <c r="D51" s="8">
        <f t="shared" si="0"/>
        <v>80</v>
      </c>
      <c r="E51" s="14"/>
      <c r="F51" s="15"/>
      <c r="G51" s="15"/>
      <c r="I51" s="8">
        <v>1200</v>
      </c>
      <c r="J51" s="7"/>
      <c r="K51" s="7"/>
      <c r="L51" s="7"/>
    </row>
    <row r="52" spans="3:12" outlineLevel="1" x14ac:dyDescent="0.2">
      <c r="C52" s="8">
        <v>460</v>
      </c>
      <c r="D52" s="8">
        <f t="shared" si="0"/>
        <v>80</v>
      </c>
      <c r="E52" s="14"/>
      <c r="F52" s="15"/>
      <c r="G52" s="15"/>
      <c r="I52" s="8">
        <v>1250</v>
      </c>
      <c r="J52" s="7"/>
      <c r="K52" s="7"/>
      <c r="L52" s="7"/>
    </row>
    <row r="53" spans="3:12" outlineLevel="1" x14ac:dyDescent="0.2"/>
    <row r="96" spans="3:8" ht="15.75" x14ac:dyDescent="0.25">
      <c r="C96" s="27"/>
      <c r="D96" s="27"/>
      <c r="E96" s="28"/>
      <c r="F96" s="28"/>
      <c r="G96" s="28"/>
      <c r="H96" s="28"/>
    </row>
    <row r="97" spans="3:11" x14ac:dyDescent="0.2">
      <c r="C97" s="27"/>
      <c r="D97" s="27"/>
      <c r="E97" s="29"/>
      <c r="F97" s="30"/>
      <c r="G97" s="30"/>
      <c r="H97" s="30"/>
    </row>
    <row r="98" spans="3:11" x14ac:dyDescent="0.2">
      <c r="C98" s="27"/>
      <c r="D98" s="27"/>
      <c r="E98" s="29"/>
      <c r="F98" s="30"/>
      <c r="G98" s="30"/>
      <c r="H98" s="30"/>
    </row>
    <row r="99" spans="3:11" x14ac:dyDescent="0.2">
      <c r="C99" s="27"/>
      <c r="D99" s="27"/>
      <c r="E99" s="29"/>
      <c r="F99" s="30"/>
      <c r="G99" s="30"/>
      <c r="H99" s="30"/>
    </row>
    <row r="100" spans="3:11" x14ac:dyDescent="0.2">
      <c r="C100" s="27"/>
      <c r="D100" s="27"/>
      <c r="E100" s="29"/>
      <c r="F100" s="30"/>
      <c r="G100" s="30"/>
      <c r="H100" s="30"/>
    </row>
    <row r="101" spans="3:11" x14ac:dyDescent="0.2">
      <c r="C101" s="27"/>
      <c r="D101" s="27"/>
      <c r="E101" s="29"/>
      <c r="F101" s="30"/>
      <c r="G101" s="30"/>
      <c r="H101" s="30"/>
    </row>
    <row r="102" spans="3:11" x14ac:dyDescent="0.2">
      <c r="C102" s="27"/>
      <c r="D102" s="27"/>
      <c r="E102" s="29"/>
      <c r="F102" s="30"/>
      <c r="G102" s="30"/>
      <c r="H102" s="30"/>
    </row>
    <row r="103" spans="3:11" x14ac:dyDescent="0.2">
      <c r="C103" s="27"/>
      <c r="D103" s="27"/>
      <c r="E103" s="29"/>
      <c r="F103" s="30"/>
      <c r="G103" s="30"/>
      <c r="H103" s="30"/>
    </row>
    <row r="104" spans="3:11" x14ac:dyDescent="0.2">
      <c r="C104" s="27"/>
      <c r="D104" s="27"/>
      <c r="E104" s="29"/>
      <c r="F104" s="30"/>
      <c r="G104" s="30"/>
      <c r="H104" s="30"/>
    </row>
    <row r="105" spans="3:11" x14ac:dyDescent="0.2">
      <c r="C105" s="27"/>
      <c r="D105" s="27"/>
      <c r="E105" s="29"/>
      <c r="F105" s="30"/>
      <c r="G105" s="30"/>
      <c r="H105" s="30"/>
    </row>
    <row r="106" spans="3:11" x14ac:dyDescent="0.2">
      <c r="C106" s="27"/>
      <c r="D106" s="27"/>
      <c r="E106" s="29"/>
      <c r="F106" s="30"/>
      <c r="G106" s="30"/>
      <c r="H106" s="30"/>
    </row>
    <row r="107" spans="3:11" x14ac:dyDescent="0.2">
      <c r="C107" s="27"/>
      <c r="D107" s="27"/>
      <c r="E107" s="29"/>
      <c r="F107" s="30"/>
      <c r="G107" s="30"/>
      <c r="H107" s="30"/>
    </row>
    <row r="108" spans="3:11" x14ac:dyDescent="0.2">
      <c r="C108" s="27"/>
      <c r="D108" s="27"/>
      <c r="E108" s="29"/>
      <c r="F108" s="30"/>
      <c r="G108" s="30"/>
      <c r="H108" s="30"/>
    </row>
    <row r="109" spans="3:11" x14ac:dyDescent="0.2">
      <c r="C109" s="27"/>
      <c r="D109" s="27"/>
      <c r="E109" s="29"/>
      <c r="F109" s="30"/>
      <c r="G109" s="30"/>
      <c r="H109" s="30"/>
    </row>
    <row r="110" spans="3:11" x14ac:dyDescent="0.2">
      <c r="C110" s="27"/>
      <c r="D110" s="27"/>
      <c r="E110" s="29"/>
      <c r="F110" s="30"/>
      <c r="G110" s="30"/>
      <c r="H110" s="30"/>
    </row>
    <row r="111" spans="3:11" x14ac:dyDescent="0.2">
      <c r="C111" s="27"/>
      <c r="D111" s="27"/>
      <c r="E111" s="29"/>
      <c r="F111" s="30"/>
      <c r="G111" s="30"/>
      <c r="H111" s="30"/>
      <c r="K111" t="s">
        <v>144</v>
      </c>
    </row>
    <row r="112" spans="3:11" x14ac:dyDescent="0.2">
      <c r="C112" s="27"/>
      <c r="D112" s="27"/>
      <c r="E112" s="29"/>
      <c r="F112" s="30"/>
      <c r="G112" s="30"/>
      <c r="H112" s="30"/>
    </row>
    <row r="113" spans="3:11" x14ac:dyDescent="0.2">
      <c r="C113" s="27"/>
      <c r="D113" s="27"/>
      <c r="E113" s="29"/>
      <c r="F113" s="30"/>
      <c r="G113" s="30"/>
      <c r="H113" s="30"/>
    </row>
    <row r="114" spans="3:11" x14ac:dyDescent="0.2">
      <c r="C114" s="27"/>
      <c r="D114" s="27"/>
      <c r="E114" s="29"/>
      <c r="F114" s="30"/>
      <c r="G114" s="30"/>
      <c r="H114" s="30"/>
    </row>
    <row r="115" spans="3:11" x14ac:dyDescent="0.2">
      <c r="C115" s="27"/>
      <c r="D115" s="27"/>
      <c r="E115" s="29"/>
      <c r="F115" s="30"/>
      <c r="G115" s="30"/>
      <c r="H115" s="30"/>
    </row>
    <row r="116" spans="3:11" x14ac:dyDescent="0.2">
      <c r="C116" s="27"/>
      <c r="D116" s="27"/>
      <c r="E116" s="29"/>
      <c r="F116" s="30"/>
      <c r="G116" s="30"/>
      <c r="H116" s="30"/>
    </row>
    <row r="117" spans="3:11" x14ac:dyDescent="0.2">
      <c r="C117" s="27"/>
      <c r="D117" s="27"/>
      <c r="E117" s="29"/>
      <c r="F117" s="30"/>
      <c r="G117" s="30"/>
      <c r="H117" s="30"/>
    </row>
    <row r="118" spans="3:11" x14ac:dyDescent="0.2">
      <c r="C118" s="27"/>
      <c r="D118" s="27"/>
      <c r="E118" s="29"/>
      <c r="F118" s="30"/>
      <c r="G118" s="30"/>
      <c r="H118" s="30"/>
    </row>
    <row r="119" spans="3:11" x14ac:dyDescent="0.2">
      <c r="C119" s="27"/>
      <c r="D119" s="27"/>
      <c r="E119" s="29"/>
      <c r="F119" s="30"/>
      <c r="G119" s="30"/>
      <c r="H119" s="30"/>
    </row>
    <row r="120" spans="3:11" x14ac:dyDescent="0.2">
      <c r="C120" s="27"/>
      <c r="D120" s="27"/>
      <c r="E120" s="29"/>
      <c r="F120" s="30"/>
      <c r="G120" s="30"/>
      <c r="H120" s="30"/>
    </row>
    <row r="121" spans="3:11" x14ac:dyDescent="0.2">
      <c r="C121" s="27"/>
      <c r="D121" s="27"/>
      <c r="E121" s="29"/>
      <c r="F121" s="30"/>
      <c r="G121" s="30"/>
      <c r="H121" s="30"/>
    </row>
    <row r="122" spans="3:11" x14ac:dyDescent="0.2">
      <c r="C122" s="27"/>
      <c r="D122" s="27"/>
      <c r="E122" s="29"/>
      <c r="F122" s="30"/>
      <c r="G122" s="30"/>
      <c r="H122" s="30"/>
      <c r="K122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outlinePr summaryBelow="0"/>
  </sheetPr>
  <dimension ref="A2:L122"/>
  <sheetViews>
    <sheetView topLeftCell="A85" zoomScale="85" zoomScaleNormal="85" workbookViewId="0">
      <selection activeCell="E20" sqref="E20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2" width="10.140625" customWidth="1"/>
    <col min="22" max="32" width="9.140625" customWidth="1"/>
  </cols>
  <sheetData>
    <row r="2" spans="1:6" x14ac:dyDescent="0.2">
      <c r="A2" s="6" t="s">
        <v>147</v>
      </c>
    </row>
    <row r="3" spans="1:6" x14ac:dyDescent="0.2">
      <c r="B3" t="s">
        <v>162</v>
      </c>
    </row>
    <row r="6" spans="1:6" x14ac:dyDescent="0.2">
      <c r="A6" s="6" t="s">
        <v>129</v>
      </c>
    </row>
    <row r="7" spans="1:6" outlineLevel="1" x14ac:dyDescent="0.2">
      <c r="B7" s="7" t="s">
        <v>130</v>
      </c>
      <c r="C7" s="8">
        <v>0.86</v>
      </c>
      <c r="D7" s="7"/>
      <c r="E7" s="9">
        <f>gamma_oil_*1000</f>
        <v>860</v>
      </c>
      <c r="F7" s="10" t="s">
        <v>131</v>
      </c>
    </row>
    <row r="8" spans="1:6" outlineLevel="1" x14ac:dyDescent="0.2">
      <c r="B8" s="7" t="s">
        <v>145</v>
      </c>
      <c r="C8" s="8">
        <v>1</v>
      </c>
      <c r="D8" s="7"/>
      <c r="E8" s="9"/>
      <c r="F8" s="10"/>
    </row>
    <row r="9" spans="1:6" outlineLevel="1" x14ac:dyDescent="0.2">
      <c r="B9" s="7" t="s">
        <v>132</v>
      </c>
      <c r="C9" s="8">
        <v>0.8</v>
      </c>
      <c r="D9" s="7"/>
      <c r="E9" s="9">
        <f>gamma_gas_*1.22</f>
        <v>0.97599999999999998</v>
      </c>
      <c r="F9" s="10" t="s">
        <v>131</v>
      </c>
    </row>
    <row r="10" spans="1:6" ht="25.5" outlineLevel="1" x14ac:dyDescent="0.2">
      <c r="B10" s="11" t="s">
        <v>133</v>
      </c>
      <c r="C10" s="8">
        <v>80</v>
      </c>
      <c r="D10" s="7" t="s">
        <v>134</v>
      </c>
      <c r="E10" s="12">
        <f>Rsb_/gamma_oil_</f>
        <v>93.023255813953483</v>
      </c>
      <c r="F10" s="10" t="s">
        <v>135</v>
      </c>
    </row>
    <row r="11" spans="1:6" outlineLevel="1" x14ac:dyDescent="0.2">
      <c r="B11" s="11" t="s">
        <v>136</v>
      </c>
      <c r="C11" s="8">
        <v>80</v>
      </c>
      <c r="D11" s="7" t="s">
        <v>134</v>
      </c>
      <c r="E11" s="12">
        <f>Rsb_/gamma_oil_</f>
        <v>93.023255813953483</v>
      </c>
      <c r="F11" s="10" t="s">
        <v>135</v>
      </c>
    </row>
    <row r="12" spans="1:6" ht="25.5" outlineLevel="1" x14ac:dyDescent="0.2">
      <c r="B12" s="11" t="s">
        <v>137</v>
      </c>
      <c r="C12" s="8">
        <v>120</v>
      </c>
      <c r="D12" s="7" t="s">
        <v>150</v>
      </c>
      <c r="E12" s="12">
        <f>Pb_*1.01325</f>
        <v>121.59</v>
      </c>
      <c r="F12" s="10" t="s">
        <v>151</v>
      </c>
    </row>
    <row r="13" spans="1:6" outlineLevel="1" x14ac:dyDescent="0.2">
      <c r="B13" s="7" t="s">
        <v>138</v>
      </c>
      <c r="C13" s="8">
        <v>100</v>
      </c>
      <c r="D13" s="7" t="s">
        <v>139</v>
      </c>
      <c r="E13" s="12">
        <f>Tres_*9/5+32</f>
        <v>212</v>
      </c>
      <c r="F13" s="10" t="s">
        <v>152</v>
      </c>
    </row>
    <row r="14" spans="1:6" ht="38.25" outlineLevel="1" x14ac:dyDescent="0.2">
      <c r="B14" s="11" t="s">
        <v>140</v>
      </c>
      <c r="C14" s="8">
        <v>1.2</v>
      </c>
      <c r="D14" s="7" t="s">
        <v>134</v>
      </c>
    </row>
    <row r="15" spans="1:6" ht="25.5" outlineLevel="1" x14ac:dyDescent="0.2">
      <c r="B15" s="18" t="s">
        <v>148</v>
      </c>
      <c r="C15" s="8">
        <v>1</v>
      </c>
      <c r="D15" s="19" t="s">
        <v>149</v>
      </c>
    </row>
    <row r="17" spans="1:12" x14ac:dyDescent="0.2">
      <c r="B17" s="11" t="s">
        <v>153</v>
      </c>
      <c r="C17" s="8">
        <v>50</v>
      </c>
      <c r="D17" s="7" t="s">
        <v>146</v>
      </c>
    </row>
    <row r="18" spans="1:12" x14ac:dyDescent="0.2">
      <c r="B18" s="7" t="s">
        <v>1</v>
      </c>
      <c r="C18" s="8">
        <v>10</v>
      </c>
      <c r="D18" s="7" t="s">
        <v>141</v>
      </c>
    </row>
    <row r="19" spans="1:12" x14ac:dyDescent="0.2">
      <c r="B19" s="20"/>
    </row>
    <row r="22" spans="1:12" x14ac:dyDescent="0.2">
      <c r="A22" t="s">
        <v>163</v>
      </c>
    </row>
    <row r="23" spans="1:12" outlineLevel="1" x14ac:dyDescent="0.2"/>
    <row r="24" spans="1:12" outlineLevel="1" x14ac:dyDescent="0.2"/>
    <row r="25" spans="1:12" outlineLevel="1" x14ac:dyDescent="0.2">
      <c r="J25" s="13" t="s">
        <v>159</v>
      </c>
      <c r="K25" s="13" t="s">
        <v>160</v>
      </c>
      <c r="L25" s="13" t="s">
        <v>161</v>
      </c>
    </row>
    <row r="26" spans="1:12" ht="32.1" customHeight="1" outlineLevel="1" x14ac:dyDescent="0.35">
      <c r="C26" s="17" t="s">
        <v>0</v>
      </c>
      <c r="D26" s="17" t="s">
        <v>142</v>
      </c>
      <c r="E26" s="17" t="s">
        <v>155</v>
      </c>
      <c r="F26" s="21" t="s">
        <v>154</v>
      </c>
      <c r="G26" s="22" t="s">
        <v>156</v>
      </c>
      <c r="I26" s="17" t="s">
        <v>158</v>
      </c>
      <c r="J26" s="23" t="str">
        <f>"Р при 
βgas ="&amp;betta_gas1_</f>
        <v>Р при 
βgas =0,25</v>
      </c>
      <c r="K26" s="23" t="str">
        <f>"Р при 
βgas ="&amp;betta_gas2_</f>
        <v>Р при 
βgas =0,50</v>
      </c>
      <c r="L26" s="23" t="str">
        <f>"Р при 
βgas ="&amp;betta_gas3_</f>
        <v>Р при 
βgas =0,75</v>
      </c>
    </row>
    <row r="27" spans="1:12" outlineLevel="1" x14ac:dyDescent="0.2">
      <c r="C27" s="8">
        <v>1</v>
      </c>
      <c r="D27" s="8">
        <v>80</v>
      </c>
      <c r="E27" s="14">
        <f>[1]!MF_Qmix_m3day(Q_,fw_,C27,D27,gamma_gas_,gamma_oil_,gamma_wat_,Rsb_,Rp_,Pb_,Tres_,Bob_,muob_)</f>
        <v>4384.91317180031</v>
      </c>
      <c r="F27" s="15">
        <f>[1]!MF_GasFraction_d(C27,D27,fw_)+N27</f>
        <v>0.99039750150286576</v>
      </c>
      <c r="G27" s="15">
        <f>[1]!MF_Mumix_cP(Q_,fw_,C27,D27)</f>
        <v>2.3674543428037403E-2</v>
      </c>
      <c r="I27" s="8">
        <v>10</v>
      </c>
    </row>
    <row r="28" spans="1:12" outlineLevel="1" x14ac:dyDescent="0.2">
      <c r="C28" s="8">
        <v>5</v>
      </c>
      <c r="D28" s="8">
        <f>D27</f>
        <v>80</v>
      </c>
      <c r="E28" s="14">
        <f>[1]!MF_Qmix_m3day(Q_,fw_,C28,D28,gamma_gas_,gamma_oil_,gamma_wat_,Rsb_,Rp_,Pb_,Tres_,Bob_,muob_)</f>
        <v>895.52389328973493</v>
      </c>
      <c r="F28" s="15">
        <f>[1]!MF_GasFraction_d(C28,D28,fw_)+N28</f>
        <v>0.95307201204010428</v>
      </c>
      <c r="G28" s="15">
        <f>[1]!MF_Mumix_cP(Q_,fw_,C28,D28)</f>
        <v>0.11129109373942278</v>
      </c>
      <c r="I28" s="8">
        <v>50</v>
      </c>
    </row>
    <row r="29" spans="1:12" outlineLevel="1" x14ac:dyDescent="0.2">
      <c r="C29" s="8">
        <v>10</v>
      </c>
      <c r="D29" s="8">
        <f t="shared" ref="D29:D52" si="0">D28</f>
        <v>80</v>
      </c>
      <c r="E29" s="14">
        <f>[1]!MF_Qmix_m3day(Q_,fw_,C29,D29,gamma_gas_,gamma_oil_,gamma_wat_,Rsb_,Rp_,Pb_,Tres_,Bob_,muob_)</f>
        <v>457.5146106939066</v>
      </c>
      <c r="F29" s="15">
        <f>[1]!MF_GasFraction_d(C29,D29,fw_)+N29</f>
        <v>0.90852236549019161</v>
      </c>
      <c r="G29" s="15">
        <f>[1]!MF_Mumix_cP(Q_,fw_,C29,D29)</f>
        <v>0.20524117386846791</v>
      </c>
      <c r="I29" s="8">
        <v>100</v>
      </c>
    </row>
    <row r="30" spans="1:12" outlineLevel="1" x14ac:dyDescent="0.2">
      <c r="C30" s="8">
        <v>20</v>
      </c>
      <c r="D30" s="8">
        <f t="shared" si="0"/>
        <v>80</v>
      </c>
      <c r="E30" s="14">
        <f>[1]!MF_Qmix_m3day(Q_,fw_,C30,D30,gamma_gas_,gamma_oil_,gamma_wat_,Rsb_,Rp_,Pb_,Tres_,Bob_,muob_)</f>
        <v>237.55122480325755</v>
      </c>
      <c r="F30" s="15">
        <f>[1]!MF_GasFraction_d(C30,D30,fw_)+N30</f>
        <v>0.82541659423923996</v>
      </c>
      <c r="G30" s="15">
        <f>[1]!MF_Mumix_cP(Q_,fw_,C30,D30)</f>
        <v>0.34967394989631778</v>
      </c>
      <c r="I30" s="8">
        <v>150</v>
      </c>
    </row>
    <row r="31" spans="1:12" outlineLevel="1" x14ac:dyDescent="0.2">
      <c r="C31" s="8">
        <v>40</v>
      </c>
      <c r="D31" s="8">
        <f t="shared" si="0"/>
        <v>80</v>
      </c>
      <c r="E31" s="14">
        <f>[1]!MF_Qmix_m3day(Q_,fw_,C31,D31,gamma_gas_,gamma_oil_,gamma_wat_,Rsb_,Rp_,Pb_,Tres_,Bob_,muob_)</f>
        <v>127.33762255708915</v>
      </c>
      <c r="F31" s="15">
        <f>[1]!MF_GasFraction_d(C31,D31,fw_)+N31</f>
        <v>0.67910479878913532</v>
      </c>
      <c r="G31" s="15">
        <f>[1]!MF_Mumix_cP(Q_,fw_,C31,D31)</f>
        <v>0.52220077197635517</v>
      </c>
      <c r="I31" s="8">
        <v>200</v>
      </c>
    </row>
    <row r="32" spans="1:12" outlineLevel="1" x14ac:dyDescent="0.2">
      <c r="C32" s="8">
        <v>60</v>
      </c>
      <c r="D32" s="8">
        <f t="shared" si="0"/>
        <v>80</v>
      </c>
      <c r="E32" s="14">
        <f>[1]!MF_Qmix_m3day(Q_,fw_,C32,D32,gamma_gas_,gamma_oil_,gamma_wat_,Rsb_,Rp_,Pb_,Tres_,Bob_,muob_)</f>
        <v>90.954711029040908</v>
      </c>
      <c r="F32" s="15">
        <f>[1]!MF_GasFraction_d(C32,D32,fw_)+N32</f>
        <v>0.55431955501945562</v>
      </c>
      <c r="G32" s="15">
        <f>[1]!MF_Mumix_cP(Q_,fw_,C32,D32)</f>
        <v>0.60895944262934731</v>
      </c>
      <c r="I32" s="8">
        <v>250</v>
      </c>
    </row>
    <row r="33" spans="3:9" outlineLevel="1" x14ac:dyDescent="0.2">
      <c r="C33" s="8">
        <v>80</v>
      </c>
      <c r="D33" s="8">
        <f t="shared" si="0"/>
        <v>80</v>
      </c>
      <c r="E33" s="14">
        <f>[1]!MF_Qmix_m3day(Q_,fw_,C33,D33,gamma_gas_,gamma_oil_,gamma_wat_,Rsb_,Rp_,Pb_,Tres_,Bob_,muob_)</f>
        <v>73.123970974295119</v>
      </c>
      <c r="F33" s="15">
        <f>[1]!MF_GasFraction_d(C33,D33,fw_)+N33</f>
        <v>0.44665705326104288</v>
      </c>
      <c r="G33" s="15">
        <f>[1]!MF_Mumix_cP(Q_,fw_,C33,D33)</f>
        <v>0.65276404823389078</v>
      </c>
      <c r="I33" s="8">
        <v>300</v>
      </c>
    </row>
    <row r="34" spans="3:9" outlineLevel="1" x14ac:dyDescent="0.2">
      <c r="C34" s="8">
        <v>100</v>
      </c>
      <c r="D34" s="8">
        <f t="shared" si="0"/>
        <v>80</v>
      </c>
      <c r="E34" s="14">
        <f>[1]!MF_Qmix_m3day(Q_,fw_,C34,D34,gamma_gas_,gamma_oil_,gamma_wat_,Rsb_,Rp_,Pb_,Tres_,Bob_,muob_)</f>
        <v>62.693558352522828</v>
      </c>
      <c r="F34" s="15">
        <f>[1]!MF_GasFraction_d(C34,D34,fw_)+N34</f>
        <v>0.35266923243548826</v>
      </c>
      <c r="G34" s="15">
        <f>[1]!MF_Mumix_cP(Q_,fw_,C34,D34)</f>
        <v>0.6738658369980669</v>
      </c>
      <c r="I34" s="8">
        <v>350</v>
      </c>
    </row>
    <row r="35" spans="3:9" outlineLevel="1" x14ac:dyDescent="0.2">
      <c r="C35" s="8">
        <v>120</v>
      </c>
      <c r="D35" s="8">
        <f t="shared" si="0"/>
        <v>80</v>
      </c>
      <c r="E35" s="14">
        <f>[1]!MF_Qmix_m3day(Q_,fw_,C35,D35,gamma_gas_,gamma_oil_,gamma_wat_,Rsb_,Rp_,Pb_,Tres_,Bob_,muob_)</f>
        <v>58.271238735412169</v>
      </c>
      <c r="F35" s="15">
        <f>[1]!MF_GasFraction_d(C35,D35,fw_)+N35</f>
        <v>0.26957537181522956</v>
      </c>
      <c r="G35" s="15">
        <f>[1]!MF_Mumix_cP(Q_,fw_,C35,D35)</f>
        <v>0.6825359408548034</v>
      </c>
      <c r="I35" s="8">
        <v>400</v>
      </c>
    </row>
    <row r="36" spans="3:9" outlineLevel="1" x14ac:dyDescent="0.2">
      <c r="C36" s="8">
        <v>140</v>
      </c>
      <c r="D36" s="8">
        <f t="shared" si="0"/>
        <v>80</v>
      </c>
      <c r="E36" s="14">
        <f>[1]!MF_Qmix_m3day(Q_,fw_,C36,D36,gamma_gas_,gamma_oil_,gamma_wat_,Rsb_,Rp_,Pb_,Tres_,Bob_,muob_)</f>
        <v>58.039125456242061</v>
      </c>
      <c r="F36" s="15">
        <f>[1]!MF_GasFraction_d(C36,D36,fw_)+N36</f>
        <v>0.19512054961207939</v>
      </c>
      <c r="G36" s="15">
        <f>[1]!MF_Mumix_cP(Q_,fw_,C36,D36)</f>
        <v>0.68431832292498951</v>
      </c>
      <c r="I36" s="8">
        <v>450</v>
      </c>
    </row>
    <row r="37" spans="3:9" outlineLevel="1" x14ac:dyDescent="0.2">
      <c r="C37" s="8">
        <v>160</v>
      </c>
      <c r="D37" s="8">
        <f t="shared" si="0"/>
        <v>80</v>
      </c>
      <c r="E37" s="14">
        <f>[1]!MF_Qmix_m3day(Q_,fw_,C37,D37,gamma_gas_,gamma_oil_,gamma_wat_,Rsb_,Rp_,Pb_,Tres_,Bob_,muob_)</f>
        <v>57.864828808707408</v>
      </c>
      <c r="F37" s="15">
        <f>[1]!MF_GasFraction_d(C37,D37,fw_)+N37</f>
        <v>0.12746507433155538</v>
      </c>
      <c r="G37" s="15">
        <f>[1]!MF_Mumix_cP(Q_,fw_,C37,D37)</f>
        <v>0.68235976466916093</v>
      </c>
      <c r="I37" s="8">
        <v>500</v>
      </c>
    </row>
    <row r="38" spans="3:9" outlineLevel="1" x14ac:dyDescent="0.2">
      <c r="C38" s="8">
        <v>180</v>
      </c>
      <c r="D38" s="8">
        <f t="shared" si="0"/>
        <v>80</v>
      </c>
      <c r="E38" s="14">
        <f>[1]!MF_Qmix_m3day(Q_,fw_,C38,D38,gamma_gas_,gamma_oil_,gamma_wat_,Rsb_,Rp_,Pb_,Tres_,Bob_,muob_)</f>
        <v>57.728806477592684</v>
      </c>
      <c r="F38" s="15">
        <f>[1]!MF_GasFraction_d(C38,D38,fw_)+N38</f>
        <v>6.5087547443042959E-2</v>
      </c>
      <c r="G38" s="15">
        <f>[1]!MF_Mumix_cP(Q_,fw_,C38,D38)</f>
        <v>0.67852384407074773</v>
      </c>
      <c r="I38" s="8">
        <v>550</v>
      </c>
    </row>
    <row r="39" spans="3:9" outlineLevel="1" x14ac:dyDescent="0.2">
      <c r="C39" s="8">
        <v>200</v>
      </c>
      <c r="D39" s="8">
        <f t="shared" si="0"/>
        <v>80</v>
      </c>
      <c r="E39" s="14">
        <f>[1]!MF_Qmix_m3day(Q_,fw_,C39,D39,gamma_gas_,gamma_oil_,gamma_wat_,Rsb_,Rp_,Pb_,Tres_,Bob_,muob_)</f>
        <v>57.619403426112186</v>
      </c>
      <c r="F39" s="15">
        <f>[1]!MF_GasFraction_d(C39,D39,fw_)+N39</f>
        <v>6.6991097541798618E-3</v>
      </c>
      <c r="G39" s="15">
        <f>[1]!MF_Mumix_cP(Q_,fw_,C39,D39)</f>
        <v>0.67396097104945618</v>
      </c>
      <c r="I39" s="8">
        <v>600</v>
      </c>
    </row>
    <row r="40" spans="3:9" outlineLevel="1" x14ac:dyDescent="0.2">
      <c r="C40" s="8">
        <v>220</v>
      </c>
      <c r="D40" s="8">
        <f t="shared" si="0"/>
        <v>80</v>
      </c>
      <c r="E40" s="14">
        <f>[1]!MF_Qmix_m3day(Q_,fw_,C40,D40,gamma_gas_,gamma_oil_,gamma_wat_,Rsb_,Rp_,Pb_,Tres_,Bob_,muob_)</f>
        <v>57.529237538811273</v>
      </c>
      <c r="F40" s="15">
        <f>[1]!MF_GasFraction_d(C40,D40,fw_)+N40</f>
        <v>0</v>
      </c>
      <c r="G40" s="15">
        <f>[1]!MF_Mumix_cP(Q_,fw_,C40,D40)</f>
        <v>0.69014325927321707</v>
      </c>
      <c r="I40" s="8">
        <v>650</v>
      </c>
    </row>
    <row r="41" spans="3:9" outlineLevel="1" x14ac:dyDescent="0.2">
      <c r="C41" s="8">
        <v>240</v>
      </c>
      <c r="D41" s="8">
        <f t="shared" si="0"/>
        <v>80</v>
      </c>
      <c r="E41" s="14">
        <f>[1]!MF_Qmix_m3day(Q_,fw_,C41,D41,gamma_gas_,gamma_oil_,gamma_wat_,Rsb_,Rp_,Pb_,Tres_,Bob_,muob_)</f>
        <v>57.453405907538425</v>
      </c>
      <c r="F41" s="15">
        <f>[1]!MF_GasFraction_d(C41,D41,fw_)+N41</f>
        <v>0</v>
      </c>
      <c r="G41" s="15">
        <f>[1]!MF_Mumix_cP(Q_,fw_,C41,D41)</f>
        <v>0.70971075413157869</v>
      </c>
      <c r="I41" s="8">
        <v>700</v>
      </c>
    </row>
    <row r="42" spans="3:9" outlineLevel="1" x14ac:dyDescent="0.2">
      <c r="C42" s="8">
        <v>260</v>
      </c>
      <c r="D42" s="8">
        <f t="shared" si="0"/>
        <v>80</v>
      </c>
      <c r="E42" s="14">
        <f>[1]!MF_Qmix_m3day(Q_,fw_,C42,D42,gamma_gas_,gamma_oil_,gamma_wat_,Rsb_,Rp_,Pb_,Tres_,Bob_,muob_)</f>
        <v>57.388524690859334</v>
      </c>
      <c r="F42" s="15">
        <f>[1]!MF_GasFraction_d(C42,D42,fw_)+N42</f>
        <v>0</v>
      </c>
      <c r="G42" s="15">
        <f>[1]!MF_Mumix_cP(Q_,fw_,C42,D42)</f>
        <v>0.73077016189829946</v>
      </c>
      <c r="I42" s="8">
        <v>750</v>
      </c>
    </row>
    <row r="43" spans="3:9" outlineLevel="1" x14ac:dyDescent="0.2">
      <c r="C43" s="8">
        <v>280</v>
      </c>
      <c r="D43" s="8">
        <f t="shared" si="0"/>
        <v>80</v>
      </c>
      <c r="E43" s="14">
        <f>[1]!MF_Qmix_m3day(Q_,fw_,C43,D43,gamma_gas_,gamma_oil_,gamma_wat_,Rsb_,Rp_,Pb_,Tres_,Bob_,muob_)</f>
        <v>57.332183099860593</v>
      </c>
      <c r="F43" s="15">
        <f>[1]!MF_GasFraction_d(C43,D43,fw_)+N43</f>
        <v>0</v>
      </c>
      <c r="G43" s="15">
        <f>[1]!MF_Mumix_cP(Q_,fw_,C43,D43)</f>
        <v>0.75319420374755874</v>
      </c>
      <c r="I43" s="8">
        <v>800</v>
      </c>
    </row>
    <row r="44" spans="3:9" outlineLevel="1" x14ac:dyDescent="0.2">
      <c r="C44" s="8">
        <v>300</v>
      </c>
      <c r="D44" s="8">
        <f t="shared" si="0"/>
        <v>80</v>
      </c>
      <c r="E44" s="14">
        <f>[1]!MF_Qmix_m3day(Q_,fw_,C44,D44,gamma_gas_,gamma_oil_,gamma_wat_,Rsb_,Rp_,Pb_,Tres_,Bob_,muob_)</f>
        <v>57.282617097943046</v>
      </c>
      <c r="F44" s="15">
        <f>[1]!MF_GasFraction_d(C44,D44,fw_)+N44</f>
        <v>0</v>
      </c>
      <c r="G44" s="15">
        <f>[1]!MF_Mumix_cP(Q_,fw_,C44,D44)</f>
        <v>0.77686770684419537</v>
      </c>
      <c r="I44" s="8">
        <v>850</v>
      </c>
    </row>
    <row r="45" spans="3:9" outlineLevel="1" x14ac:dyDescent="0.2">
      <c r="C45" s="8">
        <v>320</v>
      </c>
      <c r="D45" s="8">
        <f t="shared" si="0"/>
        <v>80</v>
      </c>
      <c r="E45" s="14">
        <f>[1]!MF_Qmix_m3day(Q_,fw_,C45,D45,gamma_gas_,gamma_oil_,gamma_wat_,Rsb_,Rp_,Pb_,Tres_,Bob_,muob_)</f>
        <v>57.238506151101639</v>
      </c>
      <c r="F45" s="15">
        <f>[1]!MF_GasFraction_d(C45,D45,fw_)+N45</f>
        <v>0</v>
      </c>
      <c r="G45" s="15">
        <f>[1]!MF_Mumix_cP(Q_,fw_,C45,D45)</f>
        <v>0.80168409819403508</v>
      </c>
      <c r="I45" s="8">
        <v>900</v>
      </c>
    </row>
    <row r="46" spans="3:9" outlineLevel="1" x14ac:dyDescent="0.2">
      <c r="C46" s="8">
        <v>340</v>
      </c>
      <c r="D46" s="8">
        <f t="shared" si="0"/>
        <v>80</v>
      </c>
      <c r="E46" s="14">
        <f>[1]!MF_Qmix_m3day(Q_,fw_,C46,D46,gamma_gas_,gamma_oil_,gamma_wat_,Rsb_,Rp_,Pb_,Tres_,Bob_,muob_)</f>
        <v>57.19884209330462</v>
      </c>
      <c r="F46" s="15">
        <f>[1]!MF_GasFraction_d(C46,D46,fw_)+N46</f>
        <v>0</v>
      </c>
      <c r="G46" s="15">
        <f>[1]!MF_Mumix_cP(Q_,fw_,C46,D46)</f>
        <v>0.82754304161115555</v>
      </c>
      <c r="I46" s="8">
        <v>950</v>
      </c>
    </row>
    <row r="47" spans="3:9" outlineLevel="1" x14ac:dyDescent="0.2">
      <c r="C47" s="8">
        <v>360</v>
      </c>
      <c r="D47" s="8">
        <f t="shared" si="0"/>
        <v>80</v>
      </c>
      <c r="E47" s="14">
        <f>[1]!MF_Qmix_m3day(Q_,fw_,C47,D47,gamma_gas_,gamma_oil_,gamma_wat_,Rsb_,Rp_,Pb_,Tres_,Bob_,muob_)</f>
        <v>57.162841922210916</v>
      </c>
      <c r="F47" s="15">
        <f>[1]!MF_GasFraction_d(C47,D47,fw_)+N47</f>
        <v>0</v>
      </c>
      <c r="G47" s="15">
        <f>[1]!MF_Mumix_cP(Q_,fw_,C47,D47)</f>
        <v>0.8543489427097708</v>
      </c>
      <c r="I47" s="8">
        <v>1000</v>
      </c>
    </row>
    <row r="48" spans="3:9" outlineLevel="1" x14ac:dyDescent="0.2">
      <c r="C48" s="8">
        <v>380</v>
      </c>
      <c r="D48" s="8">
        <f t="shared" si="0"/>
        <v>80</v>
      </c>
      <c r="E48" s="14">
        <f>[1]!MF_Qmix_m3day(Q_,fw_,C48,D48,gamma_gas_,gamma_oil_,gamma_wat_,Rsb_,Rp_,Pb_,Tres_,Bob_,muob_)</f>
        <v>57.129888263754772</v>
      </c>
      <c r="F48" s="15">
        <f>[1]!MF_GasFraction_d(C48,D48,fw_)+N48</f>
        <v>0</v>
      </c>
      <c r="G48" s="15">
        <f>[1]!MF_Mumix_cP(Q_,fw_,C48,D48)</f>
        <v>0.88201012202481133</v>
      </c>
      <c r="I48" s="8">
        <v>1050</v>
      </c>
    </row>
    <row r="49" spans="3:9" outlineLevel="1" x14ac:dyDescent="0.2">
      <c r="C49" s="8">
        <v>400</v>
      </c>
      <c r="D49" s="8">
        <f t="shared" si="0"/>
        <v>80</v>
      </c>
      <c r="E49" s="14">
        <f>[1]!MF_Qmix_m3day(Q_,fw_,C49,D49,gamma_gas_,gamma_oil_,gamma_wat_,Rsb_,Rp_,Pb_,Tres_,Bob_,muob_)</f>
        <v>57.099487777914256</v>
      </c>
      <c r="F49" s="15">
        <f>[1]!MF_GasFraction_d(C49,D49,fw_)+N49</f>
        <v>0</v>
      </c>
      <c r="G49" s="15">
        <f>[1]!MF_Mumix_cP(Q_,fw_,C49,D49)</f>
        <v>0.91043848568489238</v>
      </c>
      <c r="I49" s="8">
        <v>1100</v>
      </c>
    </row>
    <row r="50" spans="3:9" outlineLevel="1" x14ac:dyDescent="0.2">
      <c r="C50" s="8">
        <v>420</v>
      </c>
      <c r="D50" s="8">
        <f t="shared" si="0"/>
        <v>80</v>
      </c>
      <c r="E50" s="14">
        <f>[1]!MF_Qmix_m3day(Q_,fw_,C50,D50,gamma_gas_,gamma_oil_,gamma_wat_,Rsb_,Rp_,Pb_,Tres_,Bob_,muob_)</f>
        <v>57.071241499620996</v>
      </c>
      <c r="F50" s="15">
        <f>[1]!MF_GasFraction_d(C50,D50,fw_)+N50</f>
        <v>0</v>
      </c>
      <c r="G50" s="15">
        <f>[1]!MF_Mumix_cP(Q_,fw_,C50,D50)</f>
        <v>0.93954952102713085</v>
      </c>
      <c r="I50" s="8">
        <v>1150</v>
      </c>
    </row>
    <row r="51" spans="3:9" outlineLevel="1" x14ac:dyDescent="0.2">
      <c r="C51" s="8">
        <v>440</v>
      </c>
      <c r="D51" s="8">
        <f t="shared" si="0"/>
        <v>80</v>
      </c>
      <c r="E51" s="14">
        <f>[1]!MF_Qmix_m3day(Q_,fw_,C51,D51,gamma_gas_,gamma_oil_,gamma_wat_,Rsb_,Rp_,Pb_,Tres_,Bob_,muob_)</f>
        <v>57.044823301711318</v>
      </c>
      <c r="F51" s="15">
        <f>[1]!MF_GasFraction_d(C51,D51,fw_)+N51</f>
        <v>0</v>
      </c>
      <c r="G51" s="15">
        <f>[1]!MF_Mumix_cP(Q_,fw_,C51,D51)</f>
        <v>0.96926242575083466</v>
      </c>
      <c r="I51" s="8">
        <v>1200</v>
      </c>
    </row>
    <row r="52" spans="3:9" outlineLevel="1" x14ac:dyDescent="0.2">
      <c r="C52" s="8">
        <v>460</v>
      </c>
      <c r="D52" s="8">
        <f t="shared" si="0"/>
        <v>80</v>
      </c>
      <c r="E52" s="14">
        <f>[1]!MF_Qmix_m3day(Q_,fw_,C52,D52,gamma_gas_,gamma_oil_,gamma_wat_,Rsb_,Rp_,Pb_,Tres_,Bob_,muob_)</f>
        <v>57.019963998303112</v>
      </c>
      <c r="F52" s="15">
        <f>[1]!MF_GasFraction_d(C52,D52,fw_)+N52</f>
        <v>0</v>
      </c>
      <c r="G52" s="15">
        <f>[1]!MF_Mumix_cP(Q_,fw_,C52,D52)</f>
        <v>0.9995001628072171</v>
      </c>
      <c r="I52" s="8">
        <v>1250</v>
      </c>
    </row>
    <row r="53" spans="3:9" outlineLevel="1" x14ac:dyDescent="0.2"/>
    <row r="111" spans="11:11" x14ac:dyDescent="0.2">
      <c r="K111" t="s">
        <v>144</v>
      </c>
    </row>
    <row r="122" spans="11:11" x14ac:dyDescent="0.2">
      <c r="K122" s="1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28</vt:i4>
      </vt:variant>
    </vt:vector>
  </HeadingPairs>
  <TitlesOfParts>
    <vt:vector size="32" baseType="lpstr">
      <vt:lpstr>База насосов</vt:lpstr>
      <vt:lpstr>Упражнение MF 1 </vt:lpstr>
      <vt:lpstr>Упражнение MF 2</vt:lpstr>
      <vt:lpstr>Лист1</vt:lpstr>
      <vt:lpstr>'Упражнение MF 1 '!betta_gas1_</vt:lpstr>
      <vt:lpstr>'Упражнение MF 2'!betta_gas1_</vt:lpstr>
      <vt:lpstr>'Упражнение MF 1 '!betta_gas2_</vt:lpstr>
      <vt:lpstr>'Упражнение MF 2'!betta_gas2_</vt:lpstr>
      <vt:lpstr>'Упражнение MF 1 '!betta_gas3_</vt:lpstr>
      <vt:lpstr>'Упражнение MF 2'!betta_gas3_</vt:lpstr>
      <vt:lpstr>'Упражнение MF 1 '!Bob_</vt:lpstr>
      <vt:lpstr>'Упражнение MF 2'!Bob_</vt:lpstr>
      <vt:lpstr>'Упражнение MF 1 '!fw_</vt:lpstr>
      <vt:lpstr>'Упражнение MF 2'!fw_</vt:lpstr>
      <vt:lpstr>'Упражнение MF 1 '!gamma_gas_</vt:lpstr>
      <vt:lpstr>'Упражнение MF 2'!gamma_gas_</vt:lpstr>
      <vt:lpstr>'Упражнение MF 1 '!gamma_oil_</vt:lpstr>
      <vt:lpstr>'Упражнение MF 2'!gamma_oil_</vt:lpstr>
      <vt:lpstr>'Упражнение MF 1 '!gamma_wat_</vt:lpstr>
      <vt:lpstr>'Упражнение MF 2'!gamma_wat_</vt:lpstr>
      <vt:lpstr>'Упражнение MF 1 '!muob_</vt:lpstr>
      <vt:lpstr>'Упражнение MF 2'!muob_</vt:lpstr>
      <vt:lpstr>'Упражнение MF 1 '!Pb_</vt:lpstr>
      <vt:lpstr>'Упражнение MF 2'!Pb_</vt:lpstr>
      <vt:lpstr>'Упражнение MF 1 '!Q_</vt:lpstr>
      <vt:lpstr>'Упражнение MF 2'!Q_</vt:lpstr>
      <vt:lpstr>'Упражнение MF 1 '!Rp_</vt:lpstr>
      <vt:lpstr>'Упражнение MF 2'!Rp_</vt:lpstr>
      <vt:lpstr>'Упражнение MF 1 '!Rsb_</vt:lpstr>
      <vt:lpstr>'Упражнение MF 2'!Rsb_</vt:lpstr>
      <vt:lpstr>'Упражнение MF 1 '!Tres_</vt:lpstr>
      <vt:lpstr>'Упражнение MF 2'!Tres_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2018-08-22T13:40:29Z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