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5C2EA6DA-723C-4C42-BBC4-30ABF2967606}" xr6:coauthVersionLast="43" xr6:coauthVersionMax="43" xr10:uidLastSave="{00000000-0000-0000-0000-000000000000}"/>
  <bookViews>
    <workbookView xWindow="-110" yWindow="-110" windowWidth="25820" windowHeight="14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18" l="1"/>
  <c r="C33" i="118"/>
  <c r="O52" i="118" a="1"/>
  <c r="O39" i="118" a="1"/>
  <c r="C32" i="118"/>
  <c r="J58" i="118" a="1"/>
  <c r="J40" i="118" a="1"/>
  <c r="O41" i="118" a="1"/>
  <c r="C31" i="118"/>
  <c r="G58" i="118" a="1"/>
  <c r="E54" i="118" a="1"/>
  <c r="O40" i="118" a="1"/>
  <c r="G1" i="118"/>
  <c r="O42" i="118" a="1"/>
  <c r="O53" i="118" a="1"/>
  <c r="O46" i="118" a="1"/>
  <c r="O59" i="118" a="1"/>
  <c r="O49" i="118" a="1"/>
  <c r="O56" i="118" a="1"/>
  <c r="O57" i="118" a="1"/>
  <c r="O60" i="118" a="1"/>
  <c r="O58" i="118" a="1"/>
  <c r="O43" i="118" a="1"/>
  <c r="O48" i="118" a="1"/>
  <c r="O45" i="118" a="1"/>
  <c r="O63" i="118" a="1"/>
  <c r="O62" i="118" a="1"/>
  <c r="O61" i="118" a="1"/>
  <c r="O54" i="118" a="1"/>
  <c r="O55" i="118" a="1"/>
  <c r="O44" i="118" a="1"/>
  <c r="O50" i="118" a="1"/>
  <c r="O47" i="118" a="1"/>
  <c r="O51" i="118" a="1"/>
  <c r="J39" i="118" a="1"/>
  <c r="J42" i="118" a="1"/>
  <c r="J41" i="118" a="1"/>
  <c r="J62" i="118" a="1"/>
  <c r="J55" i="118" a="1"/>
  <c r="J51" i="118" a="1"/>
  <c r="J43" i="118" a="1"/>
  <c r="J54" i="118" a="1"/>
  <c r="J60" i="118" a="1"/>
  <c r="J52" i="118" a="1"/>
  <c r="J53" i="118" a="1"/>
  <c r="J49" i="118" a="1"/>
  <c r="J50" i="118" a="1"/>
  <c r="J63" i="118" a="1"/>
  <c r="J61" i="118" a="1"/>
  <c r="J57" i="118" a="1"/>
  <c r="J44" i="118" a="1"/>
  <c r="J48" i="118" a="1"/>
  <c r="J46" i="118" a="1"/>
  <c r="J45" i="118" a="1"/>
  <c r="J47" i="118" a="1"/>
  <c r="J56" i="118" a="1"/>
  <c r="J59" i="118" a="1"/>
  <c r="E39" i="118" a="1"/>
  <c r="G41" i="118" a="1"/>
  <c r="G39" i="118" a="1"/>
  <c r="E43" i="118" a="1"/>
  <c r="G40" i="118" a="1"/>
  <c r="G51" i="118" a="1"/>
  <c r="G60" i="118" a="1"/>
  <c r="G59" i="118" a="1"/>
  <c r="G61" i="118" a="1"/>
  <c r="G42" i="118" a="1"/>
  <c r="E42" i="118" a="1"/>
  <c r="G62" i="118" a="1"/>
  <c r="E40" i="118" a="1"/>
  <c r="E59" i="118" a="1"/>
  <c r="G43" i="118" a="1"/>
  <c r="E50" i="118" a="1"/>
  <c r="E41" i="118" a="1"/>
  <c r="G38" i="118" a="1"/>
  <c r="E63" i="118" a="1"/>
  <c r="G47" i="118" a="1"/>
  <c r="E47" i="118" a="1"/>
  <c r="G49" i="118" a="1"/>
  <c r="E49" i="118" a="1"/>
  <c r="G53" i="118" a="1"/>
  <c r="E51" i="118" a="1"/>
  <c r="G44" i="118" a="1"/>
  <c r="E46" i="118" a="1"/>
  <c r="E57" i="118" a="1"/>
  <c r="E55" i="118" a="1"/>
  <c r="E62" i="118" a="1"/>
  <c r="C71" i="118" a="1"/>
  <c r="E60" i="118" a="1"/>
  <c r="C74" i="118" a="1"/>
  <c r="G46" i="118" a="1"/>
  <c r="E45" i="118" a="1"/>
  <c r="G48" i="118" a="1"/>
  <c r="G52" i="118" a="1"/>
  <c r="G50" i="118" a="1"/>
  <c r="E53" i="118" a="1"/>
  <c r="G56" i="118" a="1"/>
  <c r="C72" i="118" a="1"/>
  <c r="G55" i="118" a="1"/>
  <c r="G54" i="118" a="1"/>
  <c r="E61" i="118" a="1"/>
  <c r="G57" i="118" a="1"/>
  <c r="C73" i="118" a="1"/>
  <c r="G45" i="118" a="1"/>
  <c r="E44" i="118" a="1"/>
  <c r="E48" i="118" a="1"/>
  <c r="E52" i="118" a="1"/>
  <c r="E56" i="118" a="1"/>
  <c r="E58" i="118" a="1"/>
  <c r="E58" i="118" l="1"/>
  <c r="F58" i="118"/>
  <c r="E56" i="118"/>
  <c r="F56" i="118"/>
  <c r="E52" i="118"/>
  <c r="F52" i="118"/>
  <c r="E48" i="118"/>
  <c r="F48" i="118"/>
  <c r="E44" i="118"/>
  <c r="F44" i="118"/>
  <c r="G45" i="118"/>
  <c r="H45" i="118"/>
  <c r="E73" i="118"/>
  <c r="F73" i="118"/>
  <c r="C73" i="118"/>
  <c r="D73" i="118"/>
  <c r="G57" i="118"/>
  <c r="H57" i="118"/>
  <c r="E61" i="118"/>
  <c r="F61" i="118"/>
  <c r="G54" i="118"/>
  <c r="H54" i="118"/>
  <c r="G55" i="118"/>
  <c r="H55" i="118"/>
  <c r="E72" i="118"/>
  <c r="F72" i="118"/>
  <c r="C72" i="118"/>
  <c r="D72" i="118"/>
  <c r="G56" i="118"/>
  <c r="H56" i="118"/>
  <c r="E53" i="118"/>
  <c r="F53" i="118"/>
  <c r="G50" i="118"/>
  <c r="H50" i="118"/>
  <c r="G52" i="118"/>
  <c r="H52" i="118"/>
  <c r="G48" i="118"/>
  <c r="H48" i="118"/>
  <c r="E45" i="118"/>
  <c r="F45" i="118"/>
  <c r="G46" i="118"/>
  <c r="H46" i="118"/>
  <c r="D74" i="118"/>
  <c r="E74" i="118"/>
  <c r="F74" i="118"/>
  <c r="C74" i="118"/>
  <c r="F60" i="118"/>
  <c r="E60" i="118"/>
  <c r="D71" i="118"/>
  <c r="E71" i="118"/>
  <c r="F71" i="118"/>
  <c r="C71" i="118"/>
  <c r="F62" i="118"/>
  <c r="E62" i="118"/>
  <c r="F55" i="118"/>
  <c r="E55" i="118"/>
  <c r="F57" i="118"/>
  <c r="E57" i="118"/>
  <c r="F46" i="118"/>
  <c r="E46" i="118"/>
  <c r="H44" i="118"/>
  <c r="G44" i="118"/>
  <c r="F51" i="118"/>
  <c r="E51" i="118"/>
  <c r="H53" i="118"/>
  <c r="G53" i="118"/>
  <c r="F49" i="118"/>
  <c r="E49" i="118"/>
  <c r="H49" i="118"/>
  <c r="G49" i="118"/>
  <c r="F47" i="118"/>
  <c r="E47" i="118"/>
  <c r="H47" i="118"/>
  <c r="G47" i="118"/>
  <c r="E63" i="118"/>
  <c r="F63" i="118"/>
  <c r="G38" i="118"/>
  <c r="H38" i="118"/>
  <c r="E41" i="118"/>
  <c r="F41" i="118"/>
  <c r="E50" i="118"/>
  <c r="F50" i="118"/>
  <c r="G43" i="118"/>
  <c r="H43" i="118"/>
  <c r="E59" i="118"/>
  <c r="F59" i="118"/>
  <c r="F40" i="118"/>
  <c r="E40" i="118"/>
  <c r="G62" i="118"/>
  <c r="H62" i="118"/>
  <c r="E42" i="118"/>
  <c r="F42" i="118"/>
  <c r="G42" i="118"/>
  <c r="H42" i="118"/>
  <c r="G61" i="118"/>
  <c r="H61" i="118"/>
  <c r="G59" i="118"/>
  <c r="H59" i="118"/>
  <c r="G60" i="118"/>
  <c r="H60" i="118"/>
  <c r="G51" i="118"/>
  <c r="H51" i="118"/>
  <c r="H40" i="118"/>
  <c r="G40" i="118"/>
  <c r="F43" i="118"/>
  <c r="E43" i="118"/>
  <c r="H39" i="118"/>
  <c r="G39" i="118"/>
  <c r="H41" i="118"/>
  <c r="G41" i="118"/>
  <c r="F39" i="118"/>
  <c r="E39" i="118"/>
  <c r="J59" i="118"/>
  <c r="K59" i="118"/>
  <c r="J56" i="118"/>
  <c r="K56" i="118"/>
  <c r="J47" i="118"/>
  <c r="K47" i="118"/>
  <c r="J45" i="118"/>
  <c r="K45" i="118"/>
  <c r="J46" i="118"/>
  <c r="K46" i="118"/>
  <c r="J48" i="118"/>
  <c r="K48" i="118"/>
  <c r="K44" i="118"/>
  <c r="J44" i="118"/>
  <c r="K57" i="118"/>
  <c r="J57" i="118"/>
  <c r="K61" i="118"/>
  <c r="J61" i="118"/>
  <c r="K63" i="118"/>
  <c r="J63" i="118"/>
  <c r="K50" i="118"/>
  <c r="J50" i="118"/>
  <c r="K49" i="118"/>
  <c r="J49" i="118"/>
  <c r="K53" i="118"/>
  <c r="J53" i="118"/>
  <c r="K52" i="118"/>
  <c r="J52" i="118"/>
  <c r="J60" i="118"/>
  <c r="K60" i="118"/>
  <c r="J54" i="118"/>
  <c r="K54" i="118"/>
  <c r="J43" i="118"/>
  <c r="K43" i="118"/>
  <c r="J51" i="118"/>
  <c r="K51" i="118"/>
  <c r="J55" i="118"/>
  <c r="K55" i="118"/>
  <c r="J62" i="118"/>
  <c r="K62" i="118"/>
  <c r="K41" i="118"/>
  <c r="J41" i="118"/>
  <c r="J42" i="118"/>
  <c r="K42" i="118"/>
  <c r="J39" i="118"/>
  <c r="K39" i="118"/>
  <c r="O51" i="118"/>
  <c r="P51" i="118"/>
  <c r="O47" i="118"/>
  <c r="P47" i="118"/>
  <c r="O50" i="118"/>
  <c r="P50" i="118"/>
  <c r="O44" i="118"/>
  <c r="P44" i="118"/>
  <c r="O55" i="118"/>
  <c r="P55" i="118"/>
  <c r="O54" i="118"/>
  <c r="P54" i="118"/>
  <c r="O61" i="118"/>
  <c r="P61" i="118"/>
  <c r="O62" i="118"/>
  <c r="P62" i="118"/>
  <c r="O63" i="118"/>
  <c r="P63" i="118"/>
  <c r="O45" i="118"/>
  <c r="P45" i="118"/>
  <c r="O48" i="118"/>
  <c r="P48" i="118"/>
  <c r="O43" i="118"/>
  <c r="P43" i="118"/>
  <c r="P58" i="118"/>
  <c r="O58" i="118"/>
  <c r="P60" i="118"/>
  <c r="O60" i="118"/>
  <c r="P57" i="118"/>
  <c r="O57" i="118"/>
  <c r="P56" i="118"/>
  <c r="O56" i="118"/>
  <c r="P49" i="118"/>
  <c r="O49" i="118"/>
  <c r="O59" i="118"/>
  <c r="P59" i="118"/>
  <c r="O46" i="118"/>
  <c r="P46" i="118"/>
  <c r="O53" i="118"/>
  <c r="P53" i="118"/>
  <c r="O42" i="118"/>
  <c r="P42" i="118"/>
  <c r="O40" i="118"/>
  <c r="P40" i="118"/>
  <c r="E54" i="118"/>
  <c r="F54" i="118"/>
  <c r="G58" i="118"/>
  <c r="H58" i="118"/>
  <c r="P41" i="118"/>
  <c r="O41" i="118"/>
  <c r="K40" i="118"/>
  <c r="J40" i="118"/>
  <c r="J58" i="118"/>
  <c r="K58" i="118"/>
  <c r="P39" i="118"/>
  <c r="O39" i="118"/>
  <c r="O52" i="118"/>
  <c r="P52" i="118"/>
  <c r="R63" i="118"/>
  <c r="P38" i="118"/>
  <c r="O38" i="118"/>
  <c r="M63" i="118"/>
  <c r="K38" i="118"/>
  <c r="E16" i="118"/>
  <c r="D38" i="118"/>
  <c r="D39" i="118" s="1"/>
  <c r="D40" i="118" l="1"/>
  <c r="H63" i="118"/>
  <c r="F38" i="118"/>
  <c r="G63" i="118"/>
  <c r="E38" i="118"/>
  <c r="Q63" i="118" l="1"/>
  <c r="D41" i="118"/>
  <c r="C39" i="118"/>
  <c r="Q58" i="118" a="1"/>
  <c r="Q60" i="118" a="1"/>
  <c r="Q61" i="118" a="1"/>
  <c r="Q56" i="118" a="1"/>
  <c r="Q54" i="118" a="1"/>
  <c r="Q57" i="118" a="1"/>
  <c r="Q46" i="118" a="1"/>
  <c r="Q47" i="118" a="1"/>
  <c r="Q45" i="118" a="1"/>
  <c r="Q52" i="118" a="1"/>
  <c r="Q50" i="118" a="1"/>
  <c r="Q62" i="118" a="1"/>
  <c r="Q59" i="118" a="1"/>
  <c r="Q44" i="118" a="1"/>
  <c r="Q38" i="118" a="1"/>
  <c r="Q41" i="118" a="1"/>
  <c r="Q48" i="118" a="1"/>
  <c r="Q51" i="118" a="1"/>
  <c r="Q49" i="118" a="1"/>
  <c r="Q43" i="118" a="1"/>
  <c r="Q55" i="118" a="1"/>
  <c r="Q39" i="118" a="1"/>
  <c r="Q42" i="118" a="1"/>
  <c r="Q40" i="118" a="1"/>
  <c r="Q53" i="118" a="1"/>
  <c r="Q53" i="118" l="1"/>
  <c r="R53" i="118"/>
  <c r="Q40" i="118"/>
  <c r="R40" i="118"/>
  <c r="R42" i="118"/>
  <c r="Q42" i="118"/>
  <c r="Q39" i="118"/>
  <c r="R39" i="118"/>
  <c r="Q55" i="118"/>
  <c r="R55" i="118"/>
  <c r="Q43" i="118"/>
  <c r="R43" i="118"/>
  <c r="Q49" i="118"/>
  <c r="R49" i="118"/>
  <c r="R51" i="118"/>
  <c r="Q51" i="118"/>
  <c r="Q48" i="118"/>
  <c r="R48" i="118"/>
  <c r="Q41" i="118"/>
  <c r="R41" i="118"/>
  <c r="Q38" i="118"/>
  <c r="R38" i="118"/>
  <c r="R44" i="118"/>
  <c r="Q44" i="118"/>
  <c r="R59" i="118"/>
  <c r="Q59" i="118"/>
  <c r="R62" i="118"/>
  <c r="Q62" i="118"/>
  <c r="Q50" i="118"/>
  <c r="R50" i="118"/>
  <c r="Q52" i="118"/>
  <c r="R52" i="118"/>
  <c r="Q45" i="118"/>
  <c r="R45" i="118"/>
  <c r="Q47" i="118"/>
  <c r="R47" i="118"/>
  <c r="Q46" i="118"/>
  <c r="R46" i="118"/>
  <c r="Q57" i="118"/>
  <c r="R57" i="118"/>
  <c r="Q54" i="118"/>
  <c r="R54" i="118"/>
  <c r="Q56" i="118"/>
  <c r="R56" i="118"/>
  <c r="Q61" i="118"/>
  <c r="R61" i="118"/>
  <c r="Q60" i="118"/>
  <c r="R60" i="118"/>
  <c r="Q58" i="118"/>
  <c r="R58" i="118"/>
  <c r="D42" i="118"/>
  <c r="C40" i="118"/>
  <c r="E8" i="118"/>
  <c r="D43" i="118" l="1"/>
  <c r="C41" i="118"/>
  <c r="E13" i="118"/>
  <c r="E12" i="118"/>
  <c r="E11" i="118"/>
  <c r="E10" i="118"/>
  <c r="E9" i="118"/>
  <c r="E7" i="118"/>
  <c r="D44" i="118" l="1"/>
  <c r="C42" i="118"/>
  <c r="D45" i="118" l="1"/>
  <c r="C43" i="118"/>
  <c r="D46" i="118" l="1"/>
  <c r="C44" i="118"/>
  <c r="D47" i="118" l="1"/>
  <c r="C45" i="118"/>
  <c r="D48" i="118" l="1"/>
  <c r="C46" i="118"/>
  <c r="D49" i="118" l="1"/>
  <c r="C47" i="118"/>
  <c r="D50" i="118" l="1"/>
  <c r="C48" i="118"/>
  <c r="D51" i="118" l="1"/>
  <c r="C49" i="118"/>
  <c r="D52" i="118" l="1"/>
  <c r="C50" i="118"/>
  <c r="D53" i="118" l="1"/>
  <c r="C51" i="118"/>
  <c r="D54" i="118" l="1"/>
  <c r="C52" i="118"/>
  <c r="D55" i="118" l="1"/>
  <c r="C53" i="118"/>
  <c r="D56" i="118" l="1"/>
  <c r="C54" i="118"/>
  <c r="D57" i="118" l="1"/>
  <c r="C55" i="118"/>
  <c r="D58" i="118" l="1"/>
  <c r="C56" i="118"/>
  <c r="D59" i="118" l="1"/>
  <c r="C57" i="118"/>
  <c r="D60" i="118" l="1"/>
  <c r="C58" i="118"/>
  <c r="D61" i="118" l="1"/>
  <c r="C59" i="118"/>
  <c r="D62" i="118" l="1"/>
  <c r="C60" i="118"/>
  <c r="D63" i="118" l="1"/>
  <c r="C61" i="118"/>
  <c r="C62" i="118" l="1"/>
  <c r="C63" i="118" l="1"/>
  <c r="L63" i="118" l="1"/>
  <c r="L59" i="118" a="1"/>
  <c r="L58" i="118" a="1"/>
  <c r="L55" i="118" a="1"/>
  <c r="L46" i="118" a="1"/>
  <c r="L61" i="118" a="1"/>
  <c r="L60" i="118" a="1"/>
  <c r="L62" i="118" a="1"/>
  <c r="L43" i="118" a="1"/>
  <c r="L48" i="118" a="1"/>
  <c r="L51" i="118" a="1"/>
  <c r="L50" i="118" a="1"/>
  <c r="L54" i="118" a="1"/>
  <c r="L56" i="118" a="1"/>
  <c r="L45" i="118" a="1"/>
  <c r="L44" i="118" a="1"/>
  <c r="L41" i="118" a="1"/>
  <c r="L40" i="118" a="1"/>
  <c r="L39" i="118" a="1"/>
  <c r="L57" i="118" a="1"/>
  <c r="L47" i="118" a="1"/>
  <c r="L49" i="118" a="1"/>
  <c r="L38" i="118" a="1"/>
  <c r="L52" i="118" a="1"/>
  <c r="L53" i="118" a="1"/>
  <c r="L42" i="118" a="1"/>
  <c r="L42" i="118" l="1"/>
  <c r="M42" i="118"/>
  <c r="L53" i="118"/>
  <c r="M53" i="118"/>
  <c r="L52" i="118"/>
  <c r="M52" i="118"/>
  <c r="M38" i="118"/>
  <c r="L38" i="118"/>
  <c r="L49" i="118"/>
  <c r="M49" i="118"/>
  <c r="L47" i="118"/>
  <c r="M47" i="118"/>
  <c r="L57" i="118"/>
  <c r="M57" i="118"/>
  <c r="L39" i="118"/>
  <c r="M39" i="118"/>
  <c r="L40" i="118"/>
  <c r="M40" i="118"/>
  <c r="L41" i="118"/>
  <c r="M41" i="118"/>
  <c r="L44" i="118"/>
  <c r="M44" i="118"/>
  <c r="M45" i="118"/>
  <c r="L45" i="118"/>
  <c r="M56" i="118"/>
  <c r="L56" i="118"/>
  <c r="M54" i="118"/>
  <c r="L54" i="118"/>
  <c r="L50" i="118"/>
  <c r="M50" i="118"/>
  <c r="L51" i="118"/>
  <c r="M51" i="118"/>
  <c r="L48" i="118"/>
  <c r="M48" i="118"/>
  <c r="L43" i="118"/>
  <c r="M43" i="118"/>
  <c r="L62" i="118"/>
  <c r="M62" i="118"/>
  <c r="L60" i="118"/>
  <c r="M60" i="118"/>
  <c r="L61" i="118"/>
  <c r="M61" i="118"/>
  <c r="L46" i="118"/>
  <c r="M46" i="118"/>
  <c r="L55" i="118"/>
  <c r="M55" i="118"/>
  <c r="L58" i="118"/>
  <c r="M58" i="118"/>
  <c r="L59" i="118"/>
  <c r="M59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<sst xmlns="http://schemas.openxmlformats.org/spreadsheetml/2006/main" count="80" uniqueCount="58">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</sst>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39.117268653967599</c:v>
                </c:pt>
                <c:pt idx="2">
                  <c:v>43.423271629634598</c:v>
                </c:pt>
                <c:pt idx="3">
                  <c:v>47.907826909439251</c:v>
                </c:pt>
                <c:pt idx="4">
                  <c:v>52.560051331935099</c:v>
                </c:pt>
                <c:pt idx="5">
                  <c:v>57.368627927918276</c:v>
                </c:pt>
                <c:pt idx="6">
                  <c:v>62.322049889659738</c:v>
                </c:pt>
                <c:pt idx="7">
                  <c:v>67.408835970056842</c:v>
                </c:pt>
                <c:pt idx="8">
                  <c:v>72.669423801542663</c:v>
                </c:pt>
                <c:pt idx="9">
                  <c:v>78.19927836227312</c:v>
                </c:pt>
                <c:pt idx="10">
                  <c:v>83.996436113044595</c:v>
                </c:pt>
                <c:pt idx="11">
                  <c:v>90.05646731718133</c:v>
                </c:pt>
                <c:pt idx="12">
                  <c:v>96.373128831124362</c:v>
                </c:pt>
                <c:pt idx="13">
                  <c:v>102.78786874558877</c:v>
                </c:pt>
                <c:pt idx="14">
                  <c:v>109.20502801446338</c:v>
                </c:pt>
                <c:pt idx="15">
                  <c:v>115.62171626747354</c:v>
                </c:pt>
                <c:pt idx="16">
                  <c:v>122.03752698501756</c:v>
                </c:pt>
                <c:pt idx="17">
                  <c:v>128.45211604090676</c:v>
                </c:pt>
                <c:pt idx="18">
                  <c:v>134.86518962699688</c:v>
                </c:pt>
                <c:pt idx="19">
                  <c:v>141.27649495888309</c:v>
                </c:pt>
                <c:pt idx="20">
                  <c:v>147.68581302938338</c:v>
                </c:pt>
                <c:pt idx="21">
                  <c:v>154.09295289153488</c:v>
                </c:pt>
                <c:pt idx="22">
                  <c:v>160.49774709966107</c:v>
                </c:pt>
                <c:pt idx="23">
                  <c:v>166.90004803847003</c:v>
                </c:pt>
                <c:pt idx="24">
                  <c:v>173.29972494029622</c:v>
                </c:pt>
                <c:pt idx="25">
                  <c:v>179.6966614416101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31.729558043089941</c:v>
                </c:pt>
                <c:pt idx="1">
                  <c:v>35.672980646767584</c:v>
                </c:pt>
                <c:pt idx="2">
                  <c:v>39.800394013814682</c:v>
                </c:pt>
                <c:pt idx="3">
                  <c:v>44.128325123306347</c:v>
                </c:pt>
                <c:pt idx="4">
                  <c:v>48.621324324620936</c:v>
                </c:pt>
                <c:pt idx="5">
                  <c:v>53.286667716265242</c:v>
                </c:pt>
                <c:pt idx="6">
                  <c:v>58.107350120507959</c:v>
                </c:pt>
                <c:pt idx="7">
                  <c:v>63.056691479731711</c:v>
                </c:pt>
                <c:pt idx="8">
                  <c:v>68.154797207997021</c:v>
                </c:pt>
                <c:pt idx="9">
                  <c:v>73.420803405672785</c:v>
                </c:pt>
                <c:pt idx="10">
                  <c:v>78.963313049622656</c:v>
                </c:pt>
                <c:pt idx="11">
                  <c:v>84.767093329385659</c:v>
                </c:pt>
                <c:pt idx="12">
                  <c:v>90.825032367490707</c:v>
                </c:pt>
                <c:pt idx="13">
                  <c:v>97.147159459481017</c:v>
                </c:pt>
                <c:pt idx="14">
                  <c:v>103.55755043623742</c:v>
                </c:pt>
                <c:pt idx="15">
                  <c:v>109.96804754529701</c:v>
                </c:pt>
                <c:pt idx="16">
                  <c:v>116.37815953438593</c:v>
                </c:pt>
                <c:pt idx="17">
                  <c:v>122.78747388396756</c:v>
                </c:pt>
                <c:pt idx="18">
                  <c:v>129.19564092180482</c:v>
                </c:pt>
                <c:pt idx="19">
                  <c:v>135.60236174508174</c:v>
                </c:pt>
                <c:pt idx="20">
                  <c:v>142.0073789058938</c:v>
                </c:pt>
                <c:pt idx="21">
                  <c:v>148.4104691354388</c:v>
                </c:pt>
                <c:pt idx="22">
                  <c:v>154.81143759451524</c:v>
                </c:pt>
                <c:pt idx="23">
                  <c:v>161.21011328175143</c:v>
                </c:pt>
                <c:pt idx="24">
                  <c:v>167.60634533116428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100.92486873630195</c:v>
                </c:pt>
                <c:pt idx="2">
                  <c:v>101.84463681204591</c:v>
                </c:pt>
                <c:pt idx="3">
                  <c:v>102.75973069880401</c:v>
                </c:pt>
                <c:pt idx="4">
                  <c:v>103.6705431538376</c:v>
                </c:pt>
                <c:pt idx="5">
                  <c:v>104.57743510559796</c:v>
                </c:pt>
                <c:pt idx="6">
                  <c:v>105.48073755560239</c:v>
                </c:pt>
                <c:pt idx="7">
                  <c:v>106.38075346834252</c:v>
                </c:pt>
                <c:pt idx="8">
                  <c:v>107.27775962662245</c:v>
                </c:pt>
                <c:pt idx="9">
                  <c:v>108.17200843514293</c:v>
                </c:pt>
                <c:pt idx="10">
                  <c:v>109.0637296592308</c:v>
                </c:pt>
                <c:pt idx="11">
                  <c:v>109.95313208936579</c:v>
                </c:pt>
                <c:pt idx="12">
                  <c:v>110.84040512518528</c:v>
                </c:pt>
                <c:pt idx="13">
                  <c:v>111.72572027497709</c:v>
                </c:pt>
                <c:pt idx="14">
                  <c:v>112.60923256887936</c:v>
                </c:pt>
                <c:pt idx="15">
                  <c:v>113.49108188540825</c:v>
                </c:pt>
                <c:pt idx="16">
                  <c:v>114.37139419228215</c:v>
                </c:pt>
                <c:pt idx="17">
                  <c:v>115.2502827034893</c:v>
                </c:pt>
                <c:pt idx="18">
                  <c:v>116.1278489551844</c:v>
                </c:pt>
                <c:pt idx="19">
                  <c:v>117.00418380367898</c:v>
                </c:pt>
                <c:pt idx="20">
                  <c:v>117.87936834902844</c:v>
                </c:pt>
                <c:pt idx="21">
                  <c:v>118.75347478802409</c:v>
                </c:pt>
                <c:pt idx="22">
                  <c:v>119.62656720053643</c:v>
                </c:pt>
                <c:pt idx="23">
                  <c:v>120.49870227314587</c:v>
                </c:pt>
                <c:pt idx="24">
                  <c:v>121.36992996407533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100.00000000029803</c:v>
                </c:pt>
                <c:pt idx="1">
                  <c:v>100.92486873659135</c:v>
                </c:pt>
                <c:pt idx="2">
                  <c:v>101.84463681232342</c:v>
                </c:pt>
                <c:pt idx="3">
                  <c:v>102.75973069905999</c:v>
                </c:pt>
                <c:pt idx="4">
                  <c:v>103.67054315407314</c:v>
                </c:pt>
                <c:pt idx="5">
                  <c:v>104.57743510581116</c:v>
                </c:pt>
                <c:pt idx="6">
                  <c:v>105.48073755580373</c:v>
                </c:pt>
                <c:pt idx="7">
                  <c:v>106.38075346852372</c:v>
                </c:pt>
                <c:pt idx="8">
                  <c:v>107.27775962678545</c:v>
                </c:pt>
                <c:pt idx="9">
                  <c:v>108.17200843528977</c:v>
                </c:pt>
                <c:pt idx="10">
                  <c:v>109.06372965936002</c:v>
                </c:pt>
                <c:pt idx="11">
                  <c:v>109.95313208948566</c:v>
                </c:pt>
                <c:pt idx="12">
                  <c:v>110.84040512528938</c:v>
                </c:pt>
                <c:pt idx="13">
                  <c:v>111.72572027506814</c:v>
                </c:pt>
                <c:pt idx="14">
                  <c:v>112.60923256895943</c:v>
                </c:pt>
                <c:pt idx="15">
                  <c:v>113.49108188547574</c:v>
                </c:pt>
                <c:pt idx="16">
                  <c:v>114.37139419234289</c:v>
                </c:pt>
                <c:pt idx="17">
                  <c:v>115.25028270353826</c:v>
                </c:pt>
                <c:pt idx="18">
                  <c:v>116.12784895522478</c:v>
                </c:pt>
                <c:pt idx="19">
                  <c:v>117.00418380371272</c:v>
                </c:pt>
                <c:pt idx="20">
                  <c:v>117.87936834905359</c:v>
                </c:pt>
                <c:pt idx="21">
                  <c:v>118.75347478804454</c:v>
                </c:pt>
                <c:pt idx="22">
                  <c:v>119.62656720054817</c:v>
                </c:pt>
                <c:pt idx="23">
                  <c:v>120.49870227315228</c:v>
                </c:pt>
                <c:pt idx="24">
                  <c:v>121.36992996407831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zoomScale="80" zoomScaleNormal="80" workbookViewId="0">
      <selection activeCell="J22" sqref="J22"/>
    </sheetView>
  </sheetViews>
  <sheetFormatPr defaultRowHeight="12.5" outlineLevelRow="1" x14ac:dyDescent="0.25"/>
  <cols>
    <col min="2" max="2" width="14.81640625" customWidth="1"/>
    <col min="3" max="3" width="12.26953125" customWidth="1"/>
    <col min="4" max="4" width="9.81640625" customWidth="1"/>
    <col min="5" max="5" width="10.1796875" customWidth="1"/>
    <col min="6" max="6" width="10.81640625" customWidth="1"/>
    <col min="7" max="7" width="10.269531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9</v>
      </c>
      <c r="F1" t="s">
        <v>10</v>
      </c>
      <c r="G1" t="str">
        <f>[1]!getUFVersion()</f>
        <v>7.9</v>
      </c>
    </row>
    <row r="2" spans="1:7" x14ac:dyDescent="0.25">
      <c r="A2" t="s">
        <v>26</v>
      </c>
    </row>
    <row r="6" spans="1:7" ht="13" x14ac:dyDescent="0.3">
      <c r="A6" s="1" t="s">
        <v>1</v>
      </c>
    </row>
    <row r="7" spans="1:7" ht="17.5" outlineLevel="1" x14ac:dyDescent="0.4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7.5" outlineLevel="1" x14ac:dyDescent="0.4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7.5" outlineLevel="1" x14ac:dyDescent="0.4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7.5" outlineLevel="1" x14ac:dyDescent="0.4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7.5" outlineLevel="1" x14ac:dyDescent="0.4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6.5" outlineLevel="1" x14ac:dyDescent="0.4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6.5" outlineLevel="1" x14ac:dyDescent="0.4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7.5" outlineLevel="1" x14ac:dyDescent="0.45">
      <c r="B14" s="11" t="s">
        <v>19</v>
      </c>
      <c r="C14" s="2">
        <v>1.2</v>
      </c>
      <c r="D14" s="8" t="s">
        <v>11</v>
      </c>
    </row>
    <row r="15" spans="1:7" ht="16.5" outlineLevel="1" x14ac:dyDescent="0.45">
      <c r="B15" s="12" t="s">
        <v>20</v>
      </c>
      <c r="C15" s="2">
        <v>1</v>
      </c>
      <c r="D15" s="5" t="s">
        <v>4</v>
      </c>
    </row>
    <row r="16" spans="1:7" ht="17" outlineLevel="1" x14ac:dyDescent="0.4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ht="13" x14ac:dyDescent="0.3">
      <c r="A17" s="1" t="s">
        <v>8</v>
      </c>
    </row>
    <row r="18" spans="1:22" ht="16" x14ac:dyDescent="0.4">
      <c r="B18" s="12" t="s">
        <v>21</v>
      </c>
      <c r="C18" s="2">
        <v>100</v>
      </c>
      <c r="D18" s="8" t="s">
        <v>22</v>
      </c>
    </row>
    <row r="19" spans="1:22" ht="15.5" x14ac:dyDescent="0.4">
      <c r="B19" s="12" t="s">
        <v>25</v>
      </c>
      <c r="C19" s="2">
        <v>0</v>
      </c>
      <c r="D19" s="5" t="s">
        <v>3</v>
      </c>
    </row>
    <row r="20" spans="1:22" ht="15.5" x14ac:dyDescent="0.4">
      <c r="B20" s="12" t="s">
        <v>52</v>
      </c>
      <c r="C20" s="2">
        <v>100</v>
      </c>
      <c r="D20" s="5" t="s">
        <v>3</v>
      </c>
    </row>
    <row r="21" spans="1:22" x14ac:dyDescent="0.25">
      <c r="A21" t="s">
        <v>27</v>
      </c>
      <c r="B21" s="3"/>
    </row>
    <row r="22" spans="1:22" ht="17" customHeight="1" x14ac:dyDescent="0.3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4.5" x14ac:dyDescent="0.35">
      <c r="B23" s="12" t="s">
        <v>0</v>
      </c>
      <c r="C23" s="2">
        <v>62</v>
      </c>
      <c r="D23" s="8" t="s">
        <v>31</v>
      </c>
    </row>
    <row r="24" spans="1:22" ht="14.5" x14ac:dyDescent="0.35">
      <c r="B24" s="12" t="s">
        <v>29</v>
      </c>
      <c r="C24" s="2">
        <v>90</v>
      </c>
      <c r="D24" s="8" t="s">
        <v>32</v>
      </c>
    </row>
    <row r="25" spans="1:22" ht="14.5" x14ac:dyDescent="0.35">
      <c r="B25" s="12" t="s">
        <v>33</v>
      </c>
      <c r="C25" s="2">
        <v>35</v>
      </c>
      <c r="D25" s="8" t="s">
        <v>5</v>
      </c>
    </row>
    <row r="26" spans="1:22" ht="14.5" x14ac:dyDescent="0.35">
      <c r="B26" s="12" t="s">
        <v>34</v>
      </c>
      <c r="C26" s="2">
        <v>174</v>
      </c>
      <c r="D26" s="8" t="s">
        <v>5</v>
      </c>
    </row>
    <row r="27" spans="1:22" ht="14.5" x14ac:dyDescent="0.35">
      <c r="B27" s="12" t="s">
        <v>51</v>
      </c>
      <c r="C27" s="2">
        <v>100</v>
      </c>
      <c r="D27" s="8" t="s">
        <v>5</v>
      </c>
    </row>
    <row r="28" spans="1:22" ht="14.5" x14ac:dyDescent="0.35">
      <c r="B28" s="12" t="s">
        <v>35</v>
      </c>
      <c r="C28" s="2">
        <v>20</v>
      </c>
      <c r="D28" s="8" t="s">
        <v>37</v>
      </c>
    </row>
    <row r="29" spans="1:22" ht="14.5" x14ac:dyDescent="0.35">
      <c r="B29" s="12" t="s">
        <v>36</v>
      </c>
      <c r="C29" s="2">
        <v>60</v>
      </c>
      <c r="D29" s="8" t="s">
        <v>37</v>
      </c>
    </row>
    <row r="31" spans="1:22" x14ac:dyDescent="0.25">
      <c r="B31" s="18" t="s">
        <v>47</v>
      </c>
      <c r="C31" s="19" t="str">
        <f>[1]!PVT_encode_string(gamma_gas_,gamma_oil_,gamma_wat_,Rsb_,Rp_,Pb_,Tres_,Bob_,muob_)</f>
        <v>gamma_gas:0,800;gamma_oil:0,870;gamma_wat:1,020;rsb_m3m3:80,000;rp_m3m3:80,000;pb_atma:120,000;tres_C:100,000;bob_m3m3:1,200;muob_cP:1,000;PVTcorr:0;ksep_fr:0,000;pksep_atma:-1,000;tksep_C:-1,000;gas_only:False;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5">
      <c r="B32" s="18" t="s">
        <v>45</v>
      </c>
      <c r="C32" s="19" t="str">
        <f>[1]!PVT_encode_string(gamma_gas_,gamma_oil_,gamma_wat_,Rsb_,Rp_,Pb_,Tres_,Bob_,muob_,,,,,1)</f>
        <v>gamma_gas:0,800;gamma_oil:0,870;gamma_wat:1,020;rsb_m3m3:80,000;rp_m3m3:80,000;pb_atma:120,000;tres_C:100,000;bob_m3m3:1,200;muob_cP:1,000;PVTcorr:0;ksep_fr:0,000;pksep_atma:-1,000;tksep_C:-1,000;gas_only:True;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5">
      <c r="B33" s="18" t="s">
        <v>46</v>
      </c>
      <c r="C33" s="19" t="str">
        <f>[1]!PVT_encode_string(gamma_gas_,gamma_oil_,gamma_kill_fluid_,Rsb_,Rp_,Pb_,Tres_,Bob_,muob_)</f>
        <v>gamma_gas:0,800;gamma_oil:0,870;gamma_wat:1,100;rsb_m3m3:80,000;rp_m3m3:80,000;pb_atma:120,000;tres_C:100,000;bob_m3m3:1,200;muob_cP:1,000;PVTcorr:0;ksep_fr:0,000;pksep_atma:-1,000;tksep_C:-1,000;gas_only:False;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5"/>
    <row r="35" spans="1:22" outlineLevel="1" x14ac:dyDescent="0.25">
      <c r="E35" t="s">
        <v>41</v>
      </c>
      <c r="J35" t="s">
        <v>49</v>
      </c>
      <c r="O35" t="s">
        <v>50</v>
      </c>
    </row>
    <row r="36" spans="1:22" outlineLevel="1" x14ac:dyDescent="0.25">
      <c r="E36" t="s">
        <v>43</v>
      </c>
      <c r="G36" t="s">
        <v>44</v>
      </c>
    </row>
    <row r="37" spans="1:22" ht="17.25" customHeight="1" outlineLevel="1" x14ac:dyDescent="0.35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5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31.729558043089941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100.00000000029803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5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39.117268653967599</v>
      </c>
      <c r="F39" s="22">
        <v>21.6</v>
      </c>
      <c r="G39" s="22">
        <f t="array" ref="G39:H39">[1]!MF_p_pipe_atma(Q_,fw_,$C$63-C39,$G$63,1,PVT_str_1_,theta_,id_,hydr_corr_,$D$63,D39)</f>
        <v>35.672980646767584</v>
      </c>
      <c r="H39" s="22">
        <v>21.6</v>
      </c>
      <c r="J39" s="22">
        <f t="array" ref="J39:K39">[1]!MF_p_pipe_atma(Q_,fw_,C39-l0_,$J$38,0,PVT_str_gas_,theta_,id_,,t0_,D39)</f>
        <v>100.92486873630195</v>
      </c>
      <c r="K39" s="22">
        <v>21.6</v>
      </c>
      <c r="L39" s="4">
        <f t="array" ref="L39:M39">[1]!MF_p_pipe_atma(Q_,fw_,$C$63-C39,$L$63,1,PVT_str_gas_,theta_,id_,,$D$63,D39)</f>
        <v>100.92486873659135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5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43.423271629634598</v>
      </c>
      <c r="F40" s="22">
        <v>23.200000000000003</v>
      </c>
      <c r="G40" s="22">
        <f t="array" ref="G40:H40">[1]!MF_p_pipe_atma(Q_,fw_,$C$63-C40,$G$63,1,PVT_str_1_,theta_,id_,hydr_corr_,$D$63,D40)</f>
        <v>39.800394013814682</v>
      </c>
      <c r="H40" s="22">
        <v>23.200000000000003</v>
      </c>
      <c r="J40" s="22">
        <f t="array" ref="J40:K40">[1]!MF_p_pipe_atma(Q_,fw_,C40-l0_,$J$38,0,PVT_str_gas_,theta_,id_,,t0_,D40)</f>
        <v>101.84463681204591</v>
      </c>
      <c r="K40" s="22">
        <v>23.200000000000003</v>
      </c>
      <c r="L40" s="4">
        <f t="array" ref="L40:M40">[1]!MF_p_pipe_atma(Q_,fw_,$C$63-C40,$L$63,1,PVT_str_gas_,theta_,id_,,$D$63,D40)</f>
        <v>101.84463681232342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5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47.907826909439251</v>
      </c>
      <c r="F41" s="22">
        <v>24.800000000000004</v>
      </c>
      <c r="G41" s="22">
        <f t="array" ref="G41:H41">[1]!MF_p_pipe_atma(Q_,fw_,$C$63-C41,$G$63,1,PVT_str_1_,theta_,id_,hydr_corr_,$D$63,D41)</f>
        <v>44.128325123306347</v>
      </c>
      <c r="H41" s="22">
        <v>24.800000000000004</v>
      </c>
      <c r="J41" s="22">
        <f t="array" ref="J41:K41">[1]!MF_p_pipe_atma(Q_,fw_,C41-l0_,$J$38,0,PVT_str_gas_,theta_,id_,,t0_,D41)</f>
        <v>102.75973069880401</v>
      </c>
      <c r="K41" s="22">
        <v>24.800000000000004</v>
      </c>
      <c r="L41" s="4">
        <f t="array" ref="L41:M41">[1]!MF_p_pipe_atma(Q_,fw_,$C$63-C41,$L$63,1,PVT_str_gas_,theta_,id_,,$D$63,D41)</f>
        <v>102.75973069905999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5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52.560051331935099</v>
      </c>
      <c r="F42" s="22">
        <v>26.400000000000006</v>
      </c>
      <c r="G42" s="22">
        <f t="array" ref="G42:H42">[1]!MF_p_pipe_atma(Q_,fw_,$C$63-C42,$G$63,1,PVT_str_1_,theta_,id_,hydr_corr_,$D$63,D42)</f>
        <v>48.621324324620936</v>
      </c>
      <c r="H42" s="22">
        <v>26.400000000000006</v>
      </c>
      <c r="J42" s="22">
        <f t="array" ref="J42:K42">[1]!MF_p_pipe_atma(Q_,fw_,C42-l0_,$J$38,0,PVT_str_gas_,theta_,id_,,t0_,D42)</f>
        <v>103.6705431538376</v>
      </c>
      <c r="K42" s="22">
        <v>26.400000000000006</v>
      </c>
      <c r="L42" s="4">
        <f t="array" ref="L42:M42">[1]!MF_p_pipe_atma(Q_,fw_,$C$63-C42,$L$63,1,PVT_str_gas_,theta_,id_,,$D$63,D42)</f>
        <v>103.67054315407314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5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57.368627927918276</v>
      </c>
      <c r="F43" s="22">
        <v>28.000000000000007</v>
      </c>
      <c r="G43" s="22">
        <f t="array" ref="G43:H43">[1]!MF_p_pipe_atma(Q_,fw_,$C$63-C43,$G$63,1,PVT_str_1_,theta_,id_,hydr_corr_,$D$63,D43)</f>
        <v>53.286667716265242</v>
      </c>
      <c r="H43" s="22">
        <v>28.000000000000007</v>
      </c>
      <c r="J43" s="22">
        <f t="array" ref="J43:K43">[1]!MF_p_pipe_atma(Q_,fw_,C43-l0_,$J$38,0,PVT_str_gas_,theta_,id_,,t0_,D43)</f>
        <v>104.57743510559796</v>
      </c>
      <c r="K43" s="22">
        <v>28.000000000000007</v>
      </c>
      <c r="L43" s="4">
        <f t="array" ref="L43:M43">[1]!MF_p_pipe_atma(Q_,fw_,$C$63-C43,$L$63,1,PVT_str_gas_,theta_,id_,,$D$63,D43)</f>
        <v>104.57743510581116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5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62.322049889659738</v>
      </c>
      <c r="F44" s="22">
        <v>29.600000000000009</v>
      </c>
      <c r="G44" s="22">
        <f t="array" ref="G44:H44">[1]!MF_p_pipe_atma(Q_,fw_,$C$63-C44,$G$63,1,PVT_str_1_,theta_,id_,hydr_corr_,$D$63,D44)</f>
        <v>58.107350120507959</v>
      </c>
      <c r="H44" s="22">
        <v>29.600000000000009</v>
      </c>
      <c r="J44" s="22">
        <f t="array" ref="J44:K44">[1]!MF_p_pipe_atma(Q_,fw_,C44-l0_,$J$38,0,PVT_str_gas_,theta_,id_,,t0_,D44)</f>
        <v>105.48073755560239</v>
      </c>
      <c r="K44" s="22">
        <v>29.600000000000009</v>
      </c>
      <c r="L44" s="4">
        <f t="array" ref="L44:M44">[1]!MF_p_pipe_atma(Q_,fw_,$C$63-C44,$L$63,1,PVT_str_gas_,theta_,id_,,$D$63,D44)</f>
        <v>105.48073755580373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5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67.408835970056842</v>
      </c>
      <c r="F45" s="22">
        <v>31.20000000000001</v>
      </c>
      <c r="G45" s="22">
        <f t="array" ref="G45:H45">[1]!MF_p_pipe_atma(Q_,fw_,$C$63-C45,$G$63,1,PVT_str_1_,theta_,id_,hydr_corr_,$D$63,D45)</f>
        <v>63.056691479731711</v>
      </c>
      <c r="H45" s="22">
        <v>31.20000000000001</v>
      </c>
      <c r="J45" s="22">
        <f t="array" ref="J45:K45">[1]!MF_p_pipe_atma(Q_,fw_,C45-l0_,$J$38,0,PVT_str_gas_,theta_,id_,,t0_,D45)</f>
        <v>106.38075346834252</v>
      </c>
      <c r="K45" s="22">
        <v>31.20000000000001</v>
      </c>
      <c r="L45" s="4">
        <f t="array" ref="L45:M45">[1]!MF_p_pipe_atma(Q_,fw_,$C$63-C45,$L$63,1,PVT_str_gas_,theta_,id_,,$D$63,D45)</f>
        <v>106.38075346852372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5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72.669423801542663</v>
      </c>
      <c r="F46" s="22">
        <v>32.800000000000011</v>
      </c>
      <c r="G46" s="22">
        <f t="array" ref="G46:H46">[1]!MF_p_pipe_atma(Q_,fw_,$C$63-C46,$G$63,1,PVT_str_1_,theta_,id_,hydr_corr_,$D$63,D46)</f>
        <v>68.154797207997021</v>
      </c>
      <c r="H46" s="22">
        <v>32.800000000000011</v>
      </c>
      <c r="J46" s="22">
        <f t="array" ref="J46:K46">[1]!MF_p_pipe_atma(Q_,fw_,C46-l0_,$J$38,0,PVT_str_gas_,theta_,id_,,t0_,D46)</f>
        <v>107.27775962662245</v>
      </c>
      <c r="K46" s="22">
        <v>32.800000000000011</v>
      </c>
      <c r="L46" s="4">
        <f t="array" ref="L46:M46">[1]!MF_p_pipe_atma(Q_,fw_,$C$63-C46,$L$63,1,PVT_str_gas_,theta_,id_,,$D$63,D46)</f>
        <v>107.27775962678545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5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78.19927836227312</v>
      </c>
      <c r="F47" s="22">
        <v>34.400000000000013</v>
      </c>
      <c r="G47" s="22">
        <f t="array" ref="G47:H47">[1]!MF_p_pipe_atma(Q_,fw_,$C$63-C47,$G$63,1,PVT_str_1_,theta_,id_,hydr_corr_,$D$63,D47)</f>
        <v>73.420803405672785</v>
      </c>
      <c r="H47" s="22">
        <v>34.400000000000013</v>
      </c>
      <c r="J47" s="22">
        <f t="array" ref="J47:K47">[1]!MF_p_pipe_atma(Q_,fw_,C47-l0_,$J$38,0,PVT_str_gas_,theta_,id_,,t0_,D47)</f>
        <v>108.17200843514293</v>
      </c>
      <c r="K47" s="22">
        <v>34.400000000000013</v>
      </c>
      <c r="L47" s="4">
        <f t="array" ref="L47:M47">[1]!MF_p_pipe_atma(Q_,fw_,$C$63-C47,$L$63,1,PVT_str_gas_,theta_,id_,,$D$63,D47)</f>
        <v>108.17200843528977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5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83.996436113044595</v>
      </c>
      <c r="F48" s="22">
        <v>36.000000000000014</v>
      </c>
      <c r="G48" s="22">
        <f t="array" ref="G48:H48">[1]!MF_p_pipe_atma(Q_,fw_,$C$63-C48,$G$63,1,PVT_str_1_,theta_,id_,hydr_corr_,$D$63,D48)</f>
        <v>78.963313049622656</v>
      </c>
      <c r="H48" s="22">
        <v>36.000000000000014</v>
      </c>
      <c r="J48" s="22">
        <f t="array" ref="J48:K48">[1]!MF_p_pipe_atma(Q_,fw_,C48-l0_,$J$38,0,PVT_str_gas_,theta_,id_,,t0_,D48)</f>
        <v>109.0637296592308</v>
      </c>
      <c r="K48" s="22">
        <v>36.000000000000014</v>
      </c>
      <c r="L48" s="4">
        <f t="array" ref="L48:M48">[1]!MF_p_pipe_atma(Q_,fw_,$C$63-C48,$L$63,1,PVT_str_gas_,theta_,id_,,$D$63,D48)</f>
        <v>109.06372965936002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5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90.05646731718133</v>
      </c>
      <c r="F49" s="22">
        <v>37.600000000000016</v>
      </c>
      <c r="G49" s="22">
        <f t="array" ref="G49:H49">[1]!MF_p_pipe_atma(Q_,fw_,$C$63-C49,$G$63,1,PVT_str_1_,theta_,id_,hydr_corr_,$D$63,D49)</f>
        <v>84.767093329385659</v>
      </c>
      <c r="H49" s="22">
        <v>37.600000000000016</v>
      </c>
      <c r="J49" s="22">
        <f t="array" ref="J49:K49">[1]!MF_p_pipe_atma(Q_,fw_,C49-l0_,$J$38,0,PVT_str_gas_,theta_,id_,,t0_,D49)</f>
        <v>109.95313208936579</v>
      </c>
      <c r="K49" s="22">
        <v>37.600000000000016</v>
      </c>
      <c r="L49" s="4">
        <f t="array" ref="L49:M49">[1]!MF_p_pipe_atma(Q_,fw_,$C$63-C49,$L$63,1,PVT_str_gas_,theta_,id_,,$D$63,D49)</f>
        <v>109.95313208948566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5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96.373128831124362</v>
      </c>
      <c r="F50" s="22">
        <v>39.200000000000017</v>
      </c>
      <c r="G50" s="22">
        <f t="array" ref="G50:H50">[1]!MF_p_pipe_atma(Q_,fw_,$C$63-C50,$G$63,1,PVT_str_1_,theta_,id_,hydr_corr_,$D$63,D50)</f>
        <v>90.825032367490707</v>
      </c>
      <c r="H50" s="22">
        <v>39.200000000000017</v>
      </c>
      <c r="J50" s="22">
        <f t="array" ref="J50:K50">[1]!MF_p_pipe_atma(Q_,fw_,C50-l0_,$J$38,0,PVT_str_gas_,theta_,id_,,t0_,D50)</f>
        <v>110.84040512518528</v>
      </c>
      <c r="K50" s="22">
        <v>39.200000000000017</v>
      </c>
      <c r="L50" s="4">
        <f t="array" ref="L50:M50">[1]!MF_p_pipe_atma(Q_,fw_,$C$63-C50,$L$63,1,PVT_str_gas_,theta_,id_,,$D$63,D50)</f>
        <v>110.84040512528938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5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102.78786874558877</v>
      </c>
      <c r="F51" s="22">
        <v>40.800000000000018</v>
      </c>
      <c r="G51" s="22">
        <f t="array" ref="G51:H51">[1]!MF_p_pipe_atma(Q_,fw_,$C$63-C51,$G$63,1,PVT_str_1_,theta_,id_,hydr_corr_,$D$63,D51)</f>
        <v>97.147159459481017</v>
      </c>
      <c r="H51" s="22">
        <v>40.800000000000018</v>
      </c>
      <c r="J51" s="22">
        <f t="array" ref="J51:K51">[1]!MF_p_pipe_atma(Q_,fw_,C51-l0_,$J$38,0,PVT_str_gas_,theta_,id_,,t0_,D51)</f>
        <v>111.72572027497709</v>
      </c>
      <c r="K51" s="22">
        <v>40.800000000000018</v>
      </c>
      <c r="L51" s="4">
        <f t="array" ref="L51:M51">[1]!MF_p_pipe_atma(Q_,fw_,$C$63-C51,$L$63,1,PVT_str_gas_,theta_,id_,,$D$63,D51)</f>
        <v>111.72572027506814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5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109.20502801446338</v>
      </c>
      <c r="F52" s="22">
        <v>42.40000000000002</v>
      </c>
      <c r="G52" s="22">
        <f t="array" ref="G52:H52">[1]!MF_p_pipe_atma(Q_,fw_,$C$63-C52,$G$63,1,PVT_str_1_,theta_,id_,hydr_corr_,$D$63,D52)</f>
        <v>103.55755043623742</v>
      </c>
      <c r="H52" s="22">
        <v>42.40000000000002</v>
      </c>
      <c r="J52" s="22">
        <f t="array" ref="J52:K52">[1]!MF_p_pipe_atma(Q_,fw_,C52-l0_,$J$38,0,PVT_str_gas_,theta_,id_,,t0_,D52)</f>
        <v>112.60923256887936</v>
      </c>
      <c r="K52" s="22">
        <v>42.40000000000002</v>
      </c>
      <c r="L52" s="4">
        <f t="array" ref="L52:M52">[1]!MF_p_pipe_atma(Q_,fw_,$C$63-C52,$L$63,1,PVT_str_gas_,theta_,id_,,$D$63,D52)</f>
        <v>112.60923256895943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5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115.62171626747354</v>
      </c>
      <c r="F53" s="22">
        <v>44.000000000000021</v>
      </c>
      <c r="G53" s="22">
        <f t="array" ref="G53:H53">[1]!MF_p_pipe_atma(Q_,fw_,$C$63-C53,$G$63,1,PVT_str_1_,theta_,id_,hydr_corr_,$D$63,D53)</f>
        <v>109.96804754529701</v>
      </c>
      <c r="H53" s="22">
        <v>44.000000000000021</v>
      </c>
      <c r="J53" s="22">
        <f t="array" ref="J53:K53">[1]!MF_p_pipe_atma(Q_,fw_,C53-l0_,$J$38,0,PVT_str_gas_,theta_,id_,,t0_,D53)</f>
        <v>113.49108188540825</v>
      </c>
      <c r="K53" s="22">
        <v>44.000000000000021</v>
      </c>
      <c r="L53" s="4">
        <f t="array" ref="L53:M53">[1]!MF_p_pipe_atma(Q_,fw_,$C$63-C53,$L$63,1,PVT_str_gas_,theta_,id_,,$D$63,D53)</f>
        <v>113.49108188547574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5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122.03752698501756</v>
      </c>
      <c r="F54" s="22">
        <v>45.600000000000023</v>
      </c>
      <c r="G54" s="22">
        <f t="array" ref="G54:H54">[1]!MF_p_pipe_atma(Q_,fw_,$C$63-C54,$G$63,1,PVT_str_1_,theta_,id_,hydr_corr_,$D$63,D54)</f>
        <v>116.37815953438593</v>
      </c>
      <c r="H54" s="22">
        <v>45.600000000000023</v>
      </c>
      <c r="J54" s="22">
        <f t="array" ref="J54:K54">[1]!MF_p_pipe_atma(Q_,fw_,C54-l0_,$J$38,0,PVT_str_gas_,theta_,id_,,t0_,D54)</f>
        <v>114.37139419228215</v>
      </c>
      <c r="K54" s="22">
        <v>45.600000000000023</v>
      </c>
      <c r="L54" s="4">
        <f t="array" ref="L54:M54">[1]!MF_p_pipe_atma(Q_,fw_,$C$63-C54,$L$63,1,PVT_str_gas_,theta_,id_,,$D$63,D54)</f>
        <v>114.37139419234289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5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128.45211604090676</v>
      </c>
      <c r="F55" s="22">
        <v>47.200000000000024</v>
      </c>
      <c r="G55" s="22">
        <f t="array" ref="G55:H55">[1]!MF_p_pipe_atma(Q_,fw_,$C$63-C55,$G$63,1,PVT_str_1_,theta_,id_,hydr_corr_,$D$63,D55)</f>
        <v>122.78747388396756</v>
      </c>
      <c r="H55" s="22">
        <v>47.200000000000024</v>
      </c>
      <c r="J55" s="22">
        <f t="array" ref="J55:K55">[1]!MF_p_pipe_atma(Q_,fw_,C55-l0_,$J$38,0,PVT_str_gas_,theta_,id_,,t0_,D55)</f>
        <v>115.2502827034893</v>
      </c>
      <c r="K55" s="22">
        <v>47.200000000000024</v>
      </c>
      <c r="L55" s="4">
        <f t="array" ref="L55:M55">[1]!MF_p_pipe_atma(Q_,fw_,$C$63-C55,$L$63,1,PVT_str_gas_,theta_,id_,,$D$63,D55)</f>
        <v>115.25028270353826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5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134.86518962699688</v>
      </c>
      <c r="F56" s="22">
        <v>48.800000000000026</v>
      </c>
      <c r="G56" s="22">
        <f t="array" ref="G56:H56">[1]!MF_p_pipe_atma(Q_,fw_,$C$63-C56,$G$63,1,PVT_str_1_,theta_,id_,hydr_corr_,$D$63,D56)</f>
        <v>129.19564092180482</v>
      </c>
      <c r="H56" s="22">
        <v>48.800000000000026</v>
      </c>
      <c r="J56" s="22">
        <f t="array" ref="J56:K56">[1]!MF_p_pipe_atma(Q_,fw_,C56-l0_,$J$38,0,PVT_str_gas_,theta_,id_,,t0_,D56)</f>
        <v>116.1278489551844</v>
      </c>
      <c r="K56" s="22">
        <v>48.800000000000026</v>
      </c>
      <c r="L56" s="4">
        <f t="array" ref="L56:M56">[1]!MF_p_pipe_atma(Q_,fw_,$C$63-C56,$L$63,1,PVT_str_gas_,theta_,id_,,$D$63,D56)</f>
        <v>116.12784895522478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5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141.27649495888309</v>
      </c>
      <c r="F57" s="22">
        <v>50.400000000000027</v>
      </c>
      <c r="G57" s="22">
        <f t="array" ref="G57:H57">[1]!MF_p_pipe_atma(Q_,fw_,$C$63-C57,$G$63,1,PVT_str_1_,theta_,id_,hydr_corr_,$D$63,D57)</f>
        <v>135.60236174508174</v>
      </c>
      <c r="H57" s="22">
        <v>50.400000000000027</v>
      </c>
      <c r="J57" s="22">
        <f t="array" ref="J57:K57">[1]!MF_p_pipe_atma(Q_,fw_,C57-l0_,$J$38,0,PVT_str_gas_,theta_,id_,,t0_,D57)</f>
        <v>117.00418380367898</v>
      </c>
      <c r="K57" s="22">
        <v>50.400000000000027</v>
      </c>
      <c r="L57" s="4">
        <f t="array" ref="L57:M57">[1]!MF_p_pipe_atma(Q_,fw_,$C$63-C57,$L$63,1,PVT_str_gas_,theta_,id_,,$D$63,D57)</f>
        <v>117.00418380371272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5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147.68581302938338</v>
      </c>
      <c r="F58" s="22">
        <v>52.000000000000028</v>
      </c>
      <c r="G58" s="22">
        <f t="array" ref="G58:H58">[1]!MF_p_pipe_atma(Q_,fw_,$C$63-C58,$G$63,1,PVT_str_1_,theta_,id_,hydr_corr_,$D$63,D58)</f>
        <v>142.0073789058938</v>
      </c>
      <c r="H58" s="22">
        <v>52.000000000000028</v>
      </c>
      <c r="J58" s="22">
        <f t="array" ref="J58:K58">[1]!MF_p_pipe_atma(Q_,fw_,C58-l0_,$J$38,0,PVT_str_gas_,theta_,id_,,t0_,D58)</f>
        <v>117.87936834902844</v>
      </c>
      <c r="K58" s="22">
        <v>52.000000000000028</v>
      </c>
      <c r="L58" s="4">
        <f t="array" ref="L58:M58">[1]!MF_p_pipe_atma(Q_,fw_,$C$63-C58,$L$63,1,PVT_str_gas_,theta_,id_,,$D$63,D58)</f>
        <v>117.87936834905359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5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154.09295289153488</v>
      </c>
      <c r="F59" s="22">
        <v>53.60000000000003</v>
      </c>
      <c r="G59" s="22">
        <f t="array" ref="G59:H59">[1]!MF_p_pipe_atma(Q_,fw_,$C$63-C59,$G$63,1,PVT_str_1_,theta_,id_,hydr_corr_,$D$63,D59)</f>
        <v>148.4104691354388</v>
      </c>
      <c r="H59" s="22">
        <v>53.60000000000003</v>
      </c>
      <c r="J59" s="22">
        <f t="array" ref="J59:K59">[1]!MF_p_pipe_atma(Q_,fw_,C59-l0_,$J$38,0,PVT_str_gas_,theta_,id_,,t0_,D59)</f>
        <v>118.75347478802409</v>
      </c>
      <c r="K59" s="22">
        <v>53.60000000000003</v>
      </c>
      <c r="L59" s="4">
        <f t="array" ref="L59:M59">[1]!MF_p_pipe_atma(Q_,fw_,$C$63-C59,$L$63,1,PVT_str_gas_,theta_,id_,,$D$63,D59)</f>
        <v>118.75347478804454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5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160.49774709966107</v>
      </c>
      <c r="F60" s="22">
        <v>55.200000000000031</v>
      </c>
      <c r="G60" s="22">
        <f t="array" ref="G60:H60">[1]!MF_p_pipe_atma(Q_,fw_,$C$63-C60,$G$63,1,PVT_str_1_,theta_,id_,hydr_corr_,$D$63,D60)</f>
        <v>154.81143759451524</v>
      </c>
      <c r="H60" s="22">
        <v>55.200000000000031</v>
      </c>
      <c r="J60" s="22">
        <f t="array" ref="J60:K60">[1]!MF_p_pipe_atma(Q_,fw_,C60-l0_,$J$38,0,PVT_str_gas_,theta_,id_,,t0_,D60)</f>
        <v>119.62656720053643</v>
      </c>
      <c r="K60" s="22">
        <v>55.200000000000031</v>
      </c>
      <c r="L60" s="4">
        <f t="array" ref="L60:M60">[1]!MF_p_pipe_atma(Q_,fw_,$C$63-C60,$L$63,1,PVT_str_gas_,theta_,id_,,$D$63,D60)</f>
        <v>119.62656720054817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5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166.90004803847003</v>
      </c>
      <c r="F61" s="22">
        <v>56.800000000000033</v>
      </c>
      <c r="G61" s="22">
        <f t="array" ref="G61:H61">[1]!MF_p_pipe_atma(Q_,fw_,$C$63-C61,$G$63,1,PVT_str_1_,theta_,id_,hydr_corr_,$D$63,D61)</f>
        <v>161.21011328175143</v>
      </c>
      <c r="H61" s="22">
        <v>56.800000000000033</v>
      </c>
      <c r="J61" s="22">
        <f t="array" ref="J61:K61">[1]!MF_p_pipe_atma(Q_,fw_,C61-l0_,$J$38,0,PVT_str_gas_,theta_,id_,,t0_,D61)</f>
        <v>120.49870227314587</v>
      </c>
      <c r="K61" s="22">
        <v>56.800000000000033</v>
      </c>
      <c r="L61" s="4">
        <f t="array" ref="L61:M61">[1]!MF_p_pipe_atma(Q_,fw_,$C$63-C61,$L$63,1,PVT_str_gas_,theta_,id_,,$D$63,D61)</f>
        <v>120.49870227315228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5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173.29972494029622</v>
      </c>
      <c r="F62" s="22">
        <v>58.400000000000034</v>
      </c>
      <c r="G62" s="22">
        <f t="array" ref="G62:H62">[1]!MF_p_pipe_atma(Q_,fw_,$C$63-C62,$G$63,1,PVT_str_1_,theta_,id_,hydr_corr_,$D$63,D62)</f>
        <v>167.60634533116428</v>
      </c>
      <c r="H62" s="22">
        <v>58.400000000000034</v>
      </c>
      <c r="J62" s="22">
        <f t="array" ref="J62:K62">[1]!MF_p_pipe_atma(Q_,fw_,C62-l0_,$J$38,0,PVT_str_gas_,theta_,id_,,t0_,D62)</f>
        <v>121.36992996407533</v>
      </c>
      <c r="K62" s="22">
        <v>58.400000000000034</v>
      </c>
      <c r="L62" s="4">
        <f t="array" ref="L62:M62">[1]!MF_p_pipe_atma(Q_,fw_,$C$63-C62,$L$63,1,PVT_str_gas_,theta_,id_,,$D$63,D62)</f>
        <v>121.36992996407831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5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179.6966614416101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122.24029411328245</v>
      </c>
      <c r="K63" s="22">
        <v>60.000000000000036</v>
      </c>
      <c r="L63" s="15">
        <f>J63</f>
        <v>122.24029411328245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5"/>
    <row r="68" spans="2:6" x14ac:dyDescent="0.25">
      <c r="B68" t="s">
        <v>53</v>
      </c>
    </row>
    <row r="71" spans="2:6" x14ac:dyDescent="0.25">
      <c r="B71" t="s">
        <v>54</v>
      </c>
      <c r="C71">
        <f t="array" ref="C71:F71">[1]!MF_calibr_pipe_m3day(Q_,fw_,L_,G63,E38,PVT_str_1_,,id_,0,+t0_,t1_,,,,0)</f>
        <v>0.964935302734375</v>
      </c>
      <c r="D71">
        <v>5.2556617769994318E-4</v>
      </c>
      <c r="E71">
        <v>15</v>
      </c>
      <c r="F71" t="str">
        <v>solve_equation_bisection: решение найденою итераций 15, точность 0,001</v>
      </c>
    </row>
    <row r="72" spans="2:6" x14ac:dyDescent="0.25">
      <c r="B72" t="s">
        <v>55</v>
      </c>
      <c r="C72" t="str">
        <f t="array" ref="C72:F72">[1]!MF_calibr_pipe_m3day(Q_,fw_,L_,G63,E38,PVT_str_1_,,id_,0,+t0_,t1_,,,,1)</f>
        <v>no solution</v>
      </c>
      <c r="D72">
        <v>0</v>
      </c>
      <c r="E72">
        <v>0</v>
      </c>
      <c r="F72" t="str">
        <v>solve_equation_bisection: Значения на концах отрезка должны иметь разный знак</v>
      </c>
    </row>
    <row r="73" spans="2:6" x14ac:dyDescent="0.25">
      <c r="B73" t="s">
        <v>56</v>
      </c>
      <c r="C73">
        <f t="array" ref="C73:F73">[1]!MF_calibr_pipe_m3day(Q_,fw_,L_,G63,E38,PVT_str_1_,,id_,0,+t0_,t1_,,,,2)</f>
        <v>49.503173828125</v>
      </c>
      <c r="D73">
        <v>4.2428581149067668E-4</v>
      </c>
      <c r="E73">
        <v>15</v>
      </c>
      <c r="F73" t="str">
        <v>solve_equation_bisection: решение найденою итераций 15, точность 0,001</v>
      </c>
    </row>
    <row r="74" spans="2:6" x14ac:dyDescent="0.25">
      <c r="B74" t="s">
        <v>57</v>
      </c>
      <c r="C74" t="str">
        <f t="array" ref="C74:F74">[1]!MF_calibr_pipe_m3day(Q_,fw_,L_,G63,E38,PVT_str_1_,,id_,0,+t0_,t1_,,,,3)</f>
        <v>no solution</v>
      </c>
      <c r="D74">
        <v>0</v>
      </c>
      <c r="E74">
        <v>0</v>
      </c>
      <c r="F74" t="str">
        <v>solve_equation_bisection: Значения на концах отрезка должны иметь разный знак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2019-08-05T18:34:23Z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