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616E204E-7524-4AA3-8EA5-02E2D2726211}" xr6:coauthVersionLast="41" xr6:coauthVersionMax="41" xr10:uidLastSave="{00000000-0000-0000-0000-000000000000}"/>
  <bookViews>
    <workbookView xWindow="-103" yWindow="-103" windowWidth="22149" windowHeight="12103" tabRatio="422" xr2:uid="{00000000-000D-0000-FFFF-FFFF00000000}"/>
  </bookViews>
  <sheets>
    <sheet name="Упражнение" sheetId="107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Упражнение!$D$86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Упражнение!$D$52</definedName>
    <definedName name="KsepGasSep_" localSheetId="0">Упражнение!$C$39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Упражнение!$D$84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Упражнение!$D$85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9" i="107" l="1"/>
  <c r="F108" i="107"/>
  <c r="F107" i="107"/>
  <c r="F106" i="107"/>
  <c r="I105" i="107"/>
  <c r="F105" i="107"/>
  <c r="K104" i="107"/>
  <c r="K103" i="107"/>
  <c r="K102" i="107"/>
  <c r="K101" i="107"/>
  <c r="K100" i="107"/>
  <c r="K99" i="107"/>
  <c r="K98" i="107"/>
  <c r="K97" i="107"/>
  <c r="K96" i="107"/>
  <c r="K95" i="107"/>
  <c r="K94" i="107"/>
  <c r="K93" i="107"/>
  <c r="K92" i="107"/>
  <c r="K91" i="107"/>
  <c r="K90" i="107"/>
  <c r="F74" i="107"/>
  <c r="F73" i="107"/>
  <c r="F72" i="107"/>
  <c r="F71" i="107"/>
  <c r="L70" i="107"/>
  <c r="J70" i="107"/>
  <c r="F70" i="107"/>
  <c r="J69" i="107"/>
  <c r="J68" i="107"/>
  <c r="J67" i="107"/>
  <c r="J66" i="107"/>
  <c r="J65" i="107"/>
  <c r="J64" i="107"/>
  <c r="J63" i="107"/>
  <c r="J62" i="107"/>
  <c r="J61" i="107"/>
  <c r="J60" i="107"/>
  <c r="J59" i="107"/>
  <c r="J58" i="107"/>
  <c r="J57" i="107"/>
  <c r="J56" i="107"/>
  <c r="N69" i="107"/>
  <c r="N68" i="107"/>
  <c r="N67" i="107"/>
  <c r="N66" i="107"/>
  <c r="N65" i="107"/>
  <c r="N64" i="107"/>
  <c r="N63" i="107"/>
  <c r="N62" i="107"/>
  <c r="N61" i="107"/>
  <c r="N60" i="107"/>
  <c r="N59" i="107"/>
  <c r="N58" i="107"/>
  <c r="N57" i="107"/>
  <c r="N56" i="107"/>
  <c r="N55" i="107"/>
  <c r="C42" i="107"/>
  <c r="D85" i="107" s="1"/>
  <c r="G70" i="107"/>
  <c r="H70" i="107" s="1"/>
  <c r="G105" i="107"/>
  <c r="H105" i="107" s="1"/>
  <c r="J105" i="107" s="1"/>
  <c r="I70" i="107"/>
  <c r="C35" i="107"/>
  <c r="C38" i="107" s="1"/>
  <c r="C37" i="107"/>
  <c r="C36" i="107"/>
  <c r="J55" i="107" l="1"/>
  <c r="F110" i="107" l="1"/>
  <c r="D110" i="107"/>
  <c r="C91" i="107"/>
  <c r="C92" i="107" s="1"/>
  <c r="C93" i="107" s="1"/>
  <c r="C94" i="107" s="1"/>
  <c r="C95" i="107" s="1"/>
  <c r="C96" i="107" s="1"/>
  <c r="C97" i="107" s="1"/>
  <c r="C98" i="107" s="1"/>
  <c r="C99" i="107" s="1"/>
  <c r="C100" i="107" s="1"/>
  <c r="C101" i="107" s="1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F75" i="107"/>
  <c r="D75" i="107"/>
  <c r="C56" i="107"/>
  <c r="C57" i="107" s="1"/>
  <c r="C58" i="107" s="1"/>
  <c r="C59" i="107" s="1"/>
  <c r="C60" i="107" s="1"/>
  <c r="C61" i="107" s="1"/>
  <c r="C62" i="107" s="1"/>
  <c r="C63" i="107" s="1"/>
  <c r="C64" i="107" s="1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C75" i="107" s="1"/>
  <c r="D74" i="107" s="1"/>
  <c r="E10" i="107"/>
  <c r="E9" i="107"/>
  <c r="E8" i="107"/>
  <c r="E7" i="107"/>
  <c r="D73" i="107" l="1"/>
  <c r="D109" i="107"/>
  <c r="D108" i="107" l="1"/>
  <c r="D72" i="107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107" i="107" l="1"/>
  <c r="D71" i="107"/>
  <c r="D106" i="107" l="1"/>
  <c r="O70" i="107"/>
  <c r="D70" i="107"/>
  <c r="M105" i="107" l="1"/>
  <c r="D105" i="107"/>
  <c r="D69" i="107"/>
  <c r="K105" i="107" l="1"/>
  <c r="D104" i="107"/>
  <c r="D103" i="107" s="1"/>
  <c r="D102" i="107" s="1"/>
  <c r="D101" i="107" s="1"/>
  <c r="D100" i="107" s="1"/>
  <c r="D99" i="107" s="1"/>
  <c r="D98" i="107" s="1"/>
  <c r="D97" i="107" s="1"/>
  <c r="D96" i="107" s="1"/>
  <c r="D95" i="107" s="1"/>
  <c r="D94" i="107" s="1"/>
  <c r="D93" i="107" s="1"/>
  <c r="D92" i="107" s="1"/>
  <c r="D91" i="107" s="1"/>
  <c r="D90" i="107" s="1"/>
  <c r="D68" i="107"/>
  <c r="D67" i="107" l="1"/>
  <c r="D66" i="107" l="1"/>
  <c r="D65" i="107" l="1"/>
  <c r="D64" i="107" l="1"/>
  <c r="D63" i="107" l="1"/>
  <c r="D62" i="107" l="1"/>
  <c r="D61" i="107" l="1"/>
  <c r="D60" i="107" l="1"/>
  <c r="D59" i="107" l="1"/>
  <c r="D58" i="107" l="1"/>
  <c r="D57" i="107" l="1"/>
  <c r="D56" i="107" l="1"/>
  <c r="D55" i="107" l="1"/>
  <c r="N70" i="10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<sst xmlns="http://schemas.openxmlformats.org/spreadsheetml/2006/main" count="2844" uniqueCount="356">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</sst>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0"/>
      <color rgb="FFFF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14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/>
    <xf numFmtId="9" fontId="0" fillId="8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9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0" fillId="10" borderId="0" xfId="0" applyFill="1"/>
    <xf numFmtId="9" fontId="0" fillId="10" borderId="0" xfId="7" applyFont="1" applyFill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8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Процентный" xfId="7" builtin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Упражнение!$F$55:$F$75</c:f>
              <c:numCache>
                <c:formatCode>0.00</c:formatCode>
                <c:ptCount val="21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70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Упражнение!$N$55:$N$75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Упражнение!$J$55:$J$75</c:f>
              <c:numCache>
                <c:formatCode>0.00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Упражнение!$O$55:$O$75</c:f>
              <c:numCache>
                <c:formatCode>0.00</c:formatCode>
                <c:ptCount val="21"/>
                <c:pt idx="15" formatCode="General">
                  <c:v>0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Упражнение!$F$90:$F$110</c:f>
              <c:numCache>
                <c:formatCode>0.00</c:formatCode>
                <c:ptCount val="21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62</c:v>
                </c:pt>
              </c:numCache>
            </c:numRef>
          </c:xVal>
          <c:yVal>
            <c:numRef>
              <c:f>Упражнение!$C$90:$C$110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Упражнение!$K$90:$K$110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Упражнение!$C$90:$C$110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Упражнение!$M$90:$M$110</c:f>
              <c:numCache>
                <c:formatCode>0.00</c:formatCode>
                <c:ptCount val="21"/>
                <c:pt idx="15">
                  <c:v>0</c:v>
                </c:pt>
              </c:numCache>
            </c:numRef>
          </c:xVal>
          <c:yVal>
            <c:numRef>
              <c:f>Упражнение!$C$90:$C$110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7520"/>
        <c:axId val="304005120"/>
      </c:scatterChart>
      <c:valAx>
        <c:axId val="30430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005120"/>
        <c:crosses val="autoZero"/>
        <c:crossBetween val="midCat"/>
      </c:valAx>
      <c:valAx>
        <c:axId val="304005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09152"/>
        <c:axId val="304009728"/>
      </c:scatterChart>
      <c:valAx>
        <c:axId val="3040091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009728"/>
        <c:crosses val="autoZero"/>
        <c:crossBetween val="midCat"/>
      </c:valAx>
      <c:valAx>
        <c:axId val="3040097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00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11456"/>
        <c:axId val="304012032"/>
      </c:scatterChart>
      <c:valAx>
        <c:axId val="30401145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012032"/>
        <c:crosses val="autoZero"/>
        <c:crossBetween val="midCat"/>
      </c:valAx>
      <c:valAx>
        <c:axId val="304012032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0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11904"/>
        <c:axId val="304612480"/>
      </c:scatterChart>
      <c:valAx>
        <c:axId val="304611904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612480"/>
        <c:crosses val="autoZero"/>
        <c:crossBetween val="midCat"/>
      </c:valAx>
      <c:valAx>
        <c:axId val="304612480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6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455839</xdr:colOff>
      <xdr:row>53</xdr:row>
      <xdr:rowOff>27215</xdr:rowOff>
    </xdr:from>
    <xdr:to>
      <xdr:col>23</xdr:col>
      <xdr:colOff>210911</xdr:colOff>
      <xdr:row>75</xdr:row>
      <xdr:rowOff>61232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176893</xdr:colOff>
      <xdr:row>87</xdr:row>
      <xdr:rowOff>136071</xdr:rowOff>
    </xdr:from>
    <xdr:to>
      <xdr:col>20</xdr:col>
      <xdr:colOff>639535</xdr:colOff>
      <xdr:row>111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21771</xdr:colOff>
          <xdr:row>0</xdr:row>
          <xdr:rowOff>10886</xdr:rowOff>
        </xdr:from>
        <xdr:to>
          <xdr:col>14</xdr:col>
          <xdr:colOff>598714</xdr:colOff>
          <xdr:row>0</xdr:row>
          <xdr:rowOff>217714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27214</xdr:colOff>
          <xdr:row>1</xdr:row>
          <xdr:rowOff>21771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10886</xdr:colOff>
          <xdr:row>3</xdr:row>
          <xdr:rowOff>27214</xdr:rowOff>
        </xdr:from>
        <xdr:to>
          <xdr:col>7</xdr:col>
          <xdr:colOff>631371</xdr:colOff>
          <xdr:row>5</xdr:row>
          <xdr:rowOff>125186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713014</xdr:rowOff>
        </xdr:from>
        <xdr:to>
          <xdr:col>12</xdr:col>
          <xdr:colOff>136071</xdr:colOff>
          <xdr:row>5</xdr:row>
          <xdr:rowOff>97971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87086</xdr:colOff>
          <xdr:row>3</xdr:row>
          <xdr:rowOff>27214</xdr:rowOff>
        </xdr:from>
        <xdr:to>
          <xdr:col>10</xdr:col>
          <xdr:colOff>59871</xdr:colOff>
          <xdr:row>5</xdr:row>
          <xdr:rowOff>125186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21771</xdr:colOff>
          <xdr:row>2</xdr:row>
          <xdr:rowOff>201386</xdr:rowOff>
        </xdr:from>
        <xdr:to>
          <xdr:col>7</xdr:col>
          <xdr:colOff>647700</xdr:colOff>
          <xdr:row>2</xdr:row>
          <xdr:rowOff>631371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87086</xdr:rowOff>
        </xdr:from>
        <xdr:to>
          <xdr:col>12</xdr:col>
          <xdr:colOff>190500</xdr:colOff>
          <xdr:row>2</xdr:row>
          <xdr:rowOff>402771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a"/>
      <definedName name="ESP_head_m"/>
      <definedName name="ESP_IDbyRate"/>
      <definedName name="ESP_maxRate_m3day"/>
      <definedName name="ESP_name"/>
      <definedName name="IPR_PI_sm3dayatm"/>
      <definedName name="IPR_Ql_sm3Day"/>
      <definedName name="MF_dPpipe_atma"/>
      <definedName name="MF_GasFraction_d"/>
      <definedName name="MF_SeparNat_d"/>
      <definedName name="MF_SeparTotal_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6">
    <outlinePr summaryBelow="0"/>
  </sheetPr>
  <dimension ref="A2:O183"/>
  <sheetViews>
    <sheetView tabSelected="1" topLeftCell="B19" zoomScale="85" zoomScaleNormal="85" workbookViewId="0">
      <selection activeCell="H101" sqref="H101"/>
    </sheetView>
  </sheetViews>
  <sheetFormatPr defaultRowHeight="12.45" outlineLevelRow="1" x14ac:dyDescent="0.3"/>
  <cols>
    <col min="2" max="2" width="26.3046875" customWidth="1"/>
    <col min="3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</cols>
  <sheetData>
    <row r="2" spans="1:6" x14ac:dyDescent="0.3">
      <c r="B2" t="s">
        <v>307</v>
      </c>
    </row>
    <row r="6" spans="1:6" x14ac:dyDescent="0.3">
      <c r="A6" s="49" t="s">
        <v>308</v>
      </c>
    </row>
    <row r="7" spans="1:6" outlineLevel="1" x14ac:dyDescent="0.3">
      <c r="B7" s="50" t="s">
        <v>309</v>
      </c>
      <c r="C7" s="51">
        <v>0.75</v>
      </c>
      <c r="D7" s="50"/>
      <c r="E7" s="52">
        <f>gamma_oil_*1000</f>
        <v>750</v>
      </c>
      <c r="F7" s="53" t="s">
        <v>288</v>
      </c>
    </row>
    <row r="8" spans="1:6" outlineLevel="1" x14ac:dyDescent="0.3">
      <c r="B8" s="50" t="s">
        <v>310</v>
      </c>
      <c r="C8" s="51">
        <v>0.9</v>
      </c>
      <c r="D8" s="50"/>
      <c r="E8" s="52">
        <f>gamma_gas_*1.22</f>
        <v>1.0980000000000001</v>
      </c>
      <c r="F8" s="53" t="s">
        <v>288</v>
      </c>
    </row>
    <row r="9" spans="1:6" ht="24.9" outlineLevel="1" x14ac:dyDescent="0.3">
      <c r="B9" s="54" t="s">
        <v>311</v>
      </c>
      <c r="C9" s="51">
        <v>80</v>
      </c>
      <c r="D9" s="50" t="s">
        <v>289</v>
      </c>
      <c r="E9" s="55">
        <f>Rsb_/gamma_oil_</f>
        <v>106.66666666666667</v>
      </c>
      <c r="F9" s="53" t="s">
        <v>290</v>
      </c>
    </row>
    <row r="10" spans="1:6" outlineLevel="1" x14ac:dyDescent="0.3">
      <c r="B10" s="54" t="s">
        <v>312</v>
      </c>
      <c r="C10" s="51">
        <v>80</v>
      </c>
      <c r="D10" s="50" t="s">
        <v>289</v>
      </c>
      <c r="E10" s="55">
        <f>Rsb_/gamma_oil_</f>
        <v>106.66666666666667</v>
      </c>
      <c r="F10" s="53" t="s">
        <v>290</v>
      </c>
    </row>
    <row r="11" spans="1:6" ht="24.9" outlineLevel="1" x14ac:dyDescent="0.3">
      <c r="B11" s="54" t="s">
        <v>313</v>
      </c>
      <c r="C11" s="51">
        <v>150</v>
      </c>
      <c r="D11" s="50" t="s">
        <v>291</v>
      </c>
    </row>
    <row r="12" spans="1:6" outlineLevel="1" x14ac:dyDescent="0.3">
      <c r="B12" s="50" t="s">
        <v>314</v>
      </c>
      <c r="C12" s="51">
        <v>120</v>
      </c>
      <c r="D12" s="50" t="s">
        <v>292</v>
      </c>
    </row>
    <row r="13" spans="1:6" ht="37.299999999999997" outlineLevel="1" x14ac:dyDescent="0.3">
      <c r="B13" s="54" t="s">
        <v>315</v>
      </c>
      <c r="C13" s="51"/>
      <c r="D13" s="50" t="s">
        <v>289</v>
      </c>
    </row>
    <row r="14" spans="1:6" outlineLevel="1" x14ac:dyDescent="0.3">
      <c r="B14" s="54" t="s">
        <v>139</v>
      </c>
      <c r="C14" s="51">
        <v>22</v>
      </c>
      <c r="D14" s="50" t="s">
        <v>293</v>
      </c>
    </row>
    <row r="15" spans="1:6" x14ac:dyDescent="0.3">
      <c r="B15" s="56"/>
      <c r="C15" s="57"/>
    </row>
    <row r="16" spans="1:6" x14ac:dyDescent="0.3">
      <c r="A16" s="49" t="s">
        <v>316</v>
      </c>
      <c r="B16" s="56"/>
      <c r="C16" s="57"/>
    </row>
    <row r="17" spans="1:4" outlineLevel="1" x14ac:dyDescent="0.3">
      <c r="B17" s="54" t="s">
        <v>317</v>
      </c>
      <c r="C17" s="51">
        <v>2000</v>
      </c>
      <c r="D17" s="50" t="s">
        <v>294</v>
      </c>
    </row>
    <row r="18" spans="1:4" outlineLevel="1" x14ac:dyDescent="0.3">
      <c r="B18" s="54" t="s">
        <v>318</v>
      </c>
      <c r="C18" s="51">
        <v>0</v>
      </c>
      <c r="D18" s="50" t="s">
        <v>294</v>
      </c>
    </row>
    <row r="19" spans="1:4" outlineLevel="1" x14ac:dyDescent="0.3">
      <c r="B19" s="54" t="s">
        <v>319</v>
      </c>
      <c r="C19" s="51">
        <v>1500</v>
      </c>
      <c r="D19" s="50" t="s">
        <v>294</v>
      </c>
    </row>
    <row r="20" spans="1:4" outlineLevel="1" x14ac:dyDescent="0.3">
      <c r="B20" s="54" t="s">
        <v>320</v>
      </c>
      <c r="C20" s="51">
        <v>125</v>
      </c>
      <c r="D20" s="50" t="s">
        <v>295</v>
      </c>
    </row>
    <row r="21" spans="1:4" outlineLevel="1" x14ac:dyDescent="0.3">
      <c r="B21" s="54" t="s">
        <v>321</v>
      </c>
      <c r="C21" s="51">
        <v>73</v>
      </c>
      <c r="D21" s="50" t="s">
        <v>295</v>
      </c>
    </row>
    <row r="22" spans="1:4" outlineLevel="1" x14ac:dyDescent="0.3">
      <c r="B22" s="54" t="s">
        <v>322</v>
      </c>
      <c r="C22" s="51">
        <v>62</v>
      </c>
      <c r="D22" s="50" t="s">
        <v>295</v>
      </c>
    </row>
    <row r="23" spans="1:4" ht="24.9" outlineLevel="1" x14ac:dyDescent="0.3">
      <c r="B23" s="54" t="s">
        <v>323</v>
      </c>
      <c r="C23" s="51">
        <v>100</v>
      </c>
      <c r="D23" s="50" t="s">
        <v>295</v>
      </c>
    </row>
    <row r="24" spans="1:4" ht="24.9" outlineLevel="1" x14ac:dyDescent="0.3">
      <c r="B24" s="54" t="s">
        <v>324</v>
      </c>
      <c r="C24" s="51">
        <v>20</v>
      </c>
      <c r="D24" s="50" t="s">
        <v>291</v>
      </c>
    </row>
    <row r="25" spans="1:4" outlineLevel="1" x14ac:dyDescent="0.3">
      <c r="B25" s="54" t="s">
        <v>325</v>
      </c>
      <c r="C25" s="51">
        <v>80</v>
      </c>
      <c r="D25" s="50" t="s">
        <v>291</v>
      </c>
    </row>
    <row r="26" spans="1:4" ht="24.9" outlineLevel="1" x14ac:dyDescent="0.3">
      <c r="B26" s="54" t="s">
        <v>326</v>
      </c>
      <c r="C26" s="51">
        <v>80</v>
      </c>
      <c r="D26" s="50" t="s">
        <v>292</v>
      </c>
    </row>
    <row r="27" spans="1:4" outlineLevel="1" x14ac:dyDescent="0.3">
      <c r="B27" s="54" t="s">
        <v>327</v>
      </c>
      <c r="C27" s="51">
        <v>70</v>
      </c>
      <c r="D27" s="50" t="s">
        <v>291</v>
      </c>
    </row>
    <row r="28" spans="1:4" outlineLevel="1" x14ac:dyDescent="0.3">
      <c r="B28" s="54" t="s">
        <v>328</v>
      </c>
      <c r="C28" s="51">
        <v>50</v>
      </c>
      <c r="D28" s="50" t="s">
        <v>296</v>
      </c>
    </row>
    <row r="29" spans="1:4" outlineLevel="1" x14ac:dyDescent="0.3">
      <c r="B29" s="54" t="s">
        <v>329</v>
      </c>
      <c r="C29" s="51">
        <v>150</v>
      </c>
      <c r="D29" s="50" t="s">
        <v>291</v>
      </c>
    </row>
    <row r="31" spans="1:4" x14ac:dyDescent="0.3">
      <c r="A31" s="49" t="s">
        <v>330</v>
      </c>
    </row>
    <row r="32" spans="1:4" outlineLevel="1" x14ac:dyDescent="0.3">
      <c r="B32" s="50" t="s">
        <v>331</v>
      </c>
      <c r="C32" s="51">
        <v>80</v>
      </c>
      <c r="D32" s="50" t="s">
        <v>296</v>
      </c>
    </row>
    <row r="33" spans="1:4" outlineLevel="1" x14ac:dyDescent="0.3">
      <c r="B33" s="50" t="s">
        <v>332</v>
      </c>
      <c r="C33" s="51">
        <v>2000</v>
      </c>
      <c r="D33" s="50" t="s">
        <v>297</v>
      </c>
    </row>
    <row r="34" spans="1:4" outlineLevel="1" x14ac:dyDescent="0.3">
      <c r="B34" s="50" t="s">
        <v>172</v>
      </c>
      <c r="C34" s="51">
        <v>50</v>
      </c>
      <c r="D34" s="50" t="s">
        <v>298</v>
      </c>
    </row>
    <row r="35" spans="1:4" outlineLevel="1" x14ac:dyDescent="0.3">
      <c r="B35" s="50" t="s">
        <v>333</v>
      </c>
      <c r="C35" s="58">
        <f>[1]!ESP_IDbyRate(Q_ESP_)</f>
        <v>1006</v>
      </c>
      <c r="D35" s="50"/>
    </row>
    <row r="36" spans="1:4" outlineLevel="1" x14ac:dyDescent="0.3">
      <c r="B36" s="50" t="s">
        <v>334</v>
      </c>
      <c r="C36" s="58" t="str">
        <f>[1]!ESP_name(C35)</f>
        <v>ВНН5-80</v>
      </c>
      <c r="D36" s="50"/>
    </row>
    <row r="37" spans="1:4" outlineLevel="1" x14ac:dyDescent="0.3">
      <c r="B37" s="50" t="s">
        <v>299</v>
      </c>
      <c r="C37" s="58">
        <f>[1]!ESP_maxRate_m3day(Freq_,PumpID_)*1</f>
        <v>175</v>
      </c>
      <c r="D37" s="50"/>
    </row>
    <row r="38" spans="1:4" outlineLevel="1" x14ac:dyDescent="0.3">
      <c r="B38" s="50" t="s">
        <v>335</v>
      </c>
      <c r="C38" s="58">
        <f>INT(Head_ESP_/[1]!ESP_head_m(Q_ESP_,1,,PumpID_))</f>
        <v>334</v>
      </c>
      <c r="D38" s="50" t="s">
        <v>300</v>
      </c>
    </row>
    <row r="39" spans="1:4" outlineLevel="1" x14ac:dyDescent="0.3">
      <c r="B39" s="59" t="s">
        <v>336</v>
      </c>
      <c r="C39" s="60">
        <v>0.5</v>
      </c>
    </row>
    <row r="40" spans="1:4" x14ac:dyDescent="0.3">
      <c r="A40" s="49" t="s">
        <v>337</v>
      </c>
    </row>
    <row r="41" spans="1:4" x14ac:dyDescent="0.3">
      <c r="B41" s="50" t="s">
        <v>338</v>
      </c>
      <c r="C41" s="51">
        <v>250</v>
      </c>
      <c r="D41" s="50" t="s">
        <v>291</v>
      </c>
    </row>
    <row r="42" spans="1:4" x14ac:dyDescent="0.3">
      <c r="B42" s="50" t="s">
        <v>339</v>
      </c>
      <c r="C42" s="63">
        <f>[1]!IPR_PI_sm3dayatm(Q_,Pwf_,Pres_,wc_,Pb_)</f>
        <v>0.30594092089479125</v>
      </c>
      <c r="D42" s="50" t="s">
        <v>301</v>
      </c>
    </row>
    <row r="43" spans="1:4" x14ac:dyDescent="0.3">
      <c r="B43" s="50" t="s">
        <v>340</v>
      </c>
      <c r="C43" s="51">
        <v>3</v>
      </c>
      <c r="D43" s="50" t="s">
        <v>302</v>
      </c>
    </row>
    <row r="45" spans="1:4" x14ac:dyDescent="0.3">
      <c r="B45" s="50" t="s">
        <v>303</v>
      </c>
      <c r="C45" s="51">
        <v>20</v>
      </c>
      <c r="D45" s="50"/>
    </row>
    <row r="48" spans="1:4" outlineLevel="1" x14ac:dyDescent="0.3"/>
    <row r="49" spans="1:15" x14ac:dyDescent="0.3">
      <c r="A49" t="s">
        <v>355</v>
      </c>
    </row>
    <row r="50" spans="1:15" outlineLevel="1" x14ac:dyDescent="0.3">
      <c r="A50" t="s">
        <v>344</v>
      </c>
    </row>
    <row r="51" spans="1:15" outlineLevel="1" x14ac:dyDescent="0.3"/>
    <row r="52" spans="1:15" outlineLevel="1" x14ac:dyDescent="0.3">
      <c r="C52" t="s">
        <v>345</v>
      </c>
      <c r="D52" s="64">
        <v>0</v>
      </c>
    </row>
    <row r="53" spans="1:15" outlineLevel="1" x14ac:dyDescent="0.3"/>
    <row r="54" spans="1:15" ht="49.75" outlineLevel="1" x14ac:dyDescent="0.3">
      <c r="C54" s="65" t="s">
        <v>305</v>
      </c>
      <c r="D54" s="65" t="s">
        <v>304</v>
      </c>
      <c r="E54" s="66"/>
      <c r="F54" s="66" t="s">
        <v>343</v>
      </c>
      <c r="G54" s="66" t="s">
        <v>353</v>
      </c>
      <c r="H54" s="66" t="s">
        <v>342</v>
      </c>
      <c r="I54" s="66" t="s">
        <v>341</v>
      </c>
      <c r="J54" s="66" t="s">
        <v>346</v>
      </c>
      <c r="K54" s="66" t="s">
        <v>345</v>
      </c>
      <c r="L54" s="66" t="s">
        <v>347</v>
      </c>
      <c r="N54" s="66" t="s">
        <v>348</v>
      </c>
      <c r="O54" s="66" t="s">
        <v>349</v>
      </c>
    </row>
    <row r="55" spans="1:15" outlineLevel="1" x14ac:dyDescent="0.3">
      <c r="C55" s="67">
        <v>0</v>
      </c>
      <c r="D55" s="67">
        <f t="shared" ref="D55:D74" si="0">D56-Tgrad*(C56-C55)/100</f>
        <v>60</v>
      </c>
      <c r="F55" s="61"/>
      <c r="I55" s="61"/>
      <c r="J55" s="68">
        <f>Pbuf_</f>
        <v>20</v>
      </c>
      <c r="N55" s="61" t="e">
        <f ca="1">[1]!MF_dPpipe_atma(Q_,wc_,C56,C55,N56,D56,,Dtub_,,gamma_gas_,gamma_oil_,,Rsb_,Rp_,Pb_,Tres_,,,,$H$70,$F$70,$D$70)</f>
        <v>#NAME?</v>
      </c>
      <c r="O55" s="61"/>
    </row>
    <row r="56" spans="1:15" outlineLevel="1" x14ac:dyDescent="0.3">
      <c r="C56" s="67">
        <f t="shared" ref="C56:C75" si="1">C55+Hmes_/N_</f>
        <v>100</v>
      </c>
      <c r="D56" s="67">
        <f t="shared" si="0"/>
        <v>63</v>
      </c>
      <c r="F56" s="61"/>
      <c r="I56" s="61"/>
      <c r="J56" s="72" t="e">
        <f ca="1">[1]!MF_dPpipe_atma(Q_,wc_,C55,C56,J55,D55,,Dtub_,,gamma_gas_,gamma_oil_,,Rsb_,Rp_,Pb_,Tres_,,,,$H$70,$F$70,$D$70)</f>
        <v>#NAME?</v>
      </c>
      <c r="N56" s="61" t="e">
        <f ca="1">[1]!MF_dPpipe_atma(Q_,wc_,C57,C56,N57,D57,,Dtub_,,gamma_gas_,gamma_oil_,,Rsb_,Rp_,Pb_,Tres_,,,,$H$70,$F$70,$D$70)</f>
        <v>#NAME?</v>
      </c>
      <c r="O56" s="61"/>
    </row>
    <row r="57" spans="1:15" outlineLevel="1" x14ac:dyDescent="0.3">
      <c r="C57" s="67">
        <f t="shared" si="1"/>
        <v>200</v>
      </c>
      <c r="D57" s="67">
        <f t="shared" si="0"/>
        <v>66</v>
      </c>
      <c r="F57" s="61"/>
      <c r="I57" s="61"/>
      <c r="J57" s="72" t="e">
        <f ca="1">[1]!MF_dPpipe_atma(Q_,wc_,C56,C57,J56,D56,,Dtub_,,gamma_gas_,gamma_oil_,,Rsb_,Rp_,Pb_,Tres_,,,,$H$70,$F$70,$D$70)</f>
        <v>#NAME?</v>
      </c>
      <c r="N57" s="61" t="e">
        <f ca="1">[1]!MF_dPpipe_atma(Q_,wc_,C58,C57,N58,D58,,Dtub_,,gamma_gas_,gamma_oil_,,Rsb_,Rp_,Pb_,Tres_,,,,$H$70,$F$70,$D$70)</f>
        <v>#NAME?</v>
      </c>
      <c r="O57" s="61"/>
    </row>
    <row r="58" spans="1:15" outlineLevel="1" x14ac:dyDescent="0.3">
      <c r="C58" s="67">
        <f t="shared" si="1"/>
        <v>300</v>
      </c>
      <c r="D58" s="67">
        <f t="shared" si="0"/>
        <v>69</v>
      </c>
      <c r="F58" s="61"/>
      <c r="I58" s="61"/>
      <c r="J58" s="72" t="e">
        <f ca="1">[1]!MF_dPpipe_atma(Q_,wc_,C57,C58,J57,D57,,Dtub_,,gamma_gas_,gamma_oil_,,Rsb_,Rp_,Pb_,Tres_,,,,$H$70,$F$70,$D$70)</f>
        <v>#NAME?</v>
      </c>
      <c r="N58" s="61" t="e">
        <f ca="1">[1]!MF_dPpipe_atma(Q_,wc_,C59,C58,N59,D59,,Dtub_,,gamma_gas_,gamma_oil_,,Rsb_,Rp_,Pb_,Tres_,,,,$H$70,$F$70,$D$70)</f>
        <v>#NAME?</v>
      </c>
      <c r="O58" s="61"/>
    </row>
    <row r="59" spans="1:15" outlineLevel="1" x14ac:dyDescent="0.3">
      <c r="C59" s="67">
        <f t="shared" si="1"/>
        <v>400</v>
      </c>
      <c r="D59" s="67">
        <f t="shared" si="0"/>
        <v>72</v>
      </c>
      <c r="F59" s="61"/>
      <c r="I59" s="61"/>
      <c r="J59" s="72" t="e">
        <f ca="1">[1]!MF_dPpipe_atma(Q_,wc_,C58,C59,J58,D58,,Dtub_,,gamma_gas_,gamma_oil_,,Rsb_,Rp_,Pb_,Tres_,,,,$H$70,$F$70,$D$70)</f>
        <v>#NAME?</v>
      </c>
      <c r="N59" s="61" t="e">
        <f ca="1">[1]!MF_dPpipe_atma(Q_,wc_,C60,C59,N60,D60,,Dtub_,,gamma_gas_,gamma_oil_,,Rsb_,Rp_,Pb_,Tres_,,,,$H$70,$F$70,$D$70)</f>
        <v>#NAME?</v>
      </c>
      <c r="O59" s="61"/>
    </row>
    <row r="60" spans="1:15" outlineLevel="1" x14ac:dyDescent="0.3">
      <c r="C60" s="67">
        <f t="shared" si="1"/>
        <v>500</v>
      </c>
      <c r="D60" s="67">
        <f t="shared" si="0"/>
        <v>75</v>
      </c>
      <c r="F60" s="61"/>
      <c r="I60" s="61"/>
      <c r="J60" s="72" t="e">
        <f ca="1">[1]!MF_dPpipe_atma(Q_,wc_,C59,C60,J59,D59,,Dtub_,,gamma_gas_,gamma_oil_,,Rsb_,Rp_,Pb_,Tres_,,,,$H$70,$F$70,$D$70)</f>
        <v>#NAME?</v>
      </c>
      <c r="N60" s="61" t="e">
        <f ca="1">[1]!MF_dPpipe_atma(Q_,wc_,C61,C60,N61,D61,,Dtub_,,gamma_gas_,gamma_oil_,,Rsb_,Rp_,Pb_,Tres_,,,,$H$70,$F$70,$D$70)</f>
        <v>#NAME?</v>
      </c>
      <c r="O60" s="61"/>
    </row>
    <row r="61" spans="1:15" outlineLevel="1" x14ac:dyDescent="0.3">
      <c r="C61" s="67">
        <f t="shared" si="1"/>
        <v>600</v>
      </c>
      <c r="D61" s="67">
        <f t="shared" si="0"/>
        <v>78</v>
      </c>
      <c r="F61" s="61"/>
      <c r="I61" s="61"/>
      <c r="J61" s="72" t="e">
        <f ca="1">[1]!MF_dPpipe_atma(Q_,wc_,C60,C61,J60,D60,,Dtub_,,gamma_gas_,gamma_oil_,,Rsb_,Rp_,Pb_,Tres_,,,,$H$70,$F$70,$D$70)</f>
        <v>#NAME?</v>
      </c>
      <c r="N61" s="61" t="e">
        <f ca="1">[1]!MF_dPpipe_atma(Q_,wc_,C62,C61,N62,D62,,Dtub_,,gamma_gas_,gamma_oil_,,Rsb_,Rp_,Pb_,Tres_,,,,$H$70,$F$70,$D$70)</f>
        <v>#NAME?</v>
      </c>
      <c r="O61" s="61"/>
    </row>
    <row r="62" spans="1:15" outlineLevel="1" x14ac:dyDescent="0.3">
      <c r="C62" s="67">
        <f t="shared" si="1"/>
        <v>700</v>
      </c>
      <c r="D62" s="67">
        <f t="shared" si="0"/>
        <v>81</v>
      </c>
      <c r="F62" s="61"/>
      <c r="I62" s="61"/>
      <c r="J62" s="72" t="e">
        <f ca="1">[1]!MF_dPpipe_atma(Q_,wc_,C61,C62,J61,D61,,Dtub_,,gamma_gas_,gamma_oil_,,Rsb_,Rp_,Pb_,Tres_,,,,$H$70,$F$70,$D$70)</f>
        <v>#NAME?</v>
      </c>
      <c r="N62" s="61" t="e">
        <f ca="1">[1]!MF_dPpipe_atma(Q_,wc_,C63,C62,N63,D63,,Dtub_,,gamma_gas_,gamma_oil_,,Rsb_,Rp_,Pb_,Tres_,,,,$H$70,$F$70,$D$70)</f>
        <v>#NAME?</v>
      </c>
      <c r="O62" s="61"/>
    </row>
    <row r="63" spans="1:15" outlineLevel="1" x14ac:dyDescent="0.3">
      <c r="C63" s="67">
        <f t="shared" si="1"/>
        <v>800</v>
      </c>
      <c r="D63" s="67">
        <f t="shared" si="0"/>
        <v>84</v>
      </c>
      <c r="F63" s="61"/>
      <c r="I63" s="61"/>
      <c r="J63" s="72" t="e">
        <f ca="1">[1]!MF_dPpipe_atma(Q_,wc_,C62,C63,J62,D62,,Dtub_,,gamma_gas_,gamma_oil_,,Rsb_,Rp_,Pb_,Tres_,,,,$H$70,$F$70,$D$70)</f>
        <v>#NAME?</v>
      </c>
      <c r="N63" s="61" t="e">
        <f ca="1">[1]!MF_dPpipe_atma(Q_,wc_,C64,C63,N64,D64,,Dtub_,,gamma_gas_,gamma_oil_,,Rsb_,Rp_,Pb_,Tres_,,,,$H$70,$F$70,$D$70)</f>
        <v>#NAME?</v>
      </c>
      <c r="O63" s="61"/>
    </row>
    <row r="64" spans="1:15" outlineLevel="1" x14ac:dyDescent="0.3">
      <c r="C64" s="67">
        <f t="shared" si="1"/>
        <v>900</v>
      </c>
      <c r="D64" s="67">
        <f t="shared" si="0"/>
        <v>87</v>
      </c>
      <c r="F64" s="61"/>
      <c r="I64" s="61"/>
      <c r="J64" s="72" t="e">
        <f ca="1">[1]!MF_dPpipe_atma(Q_,wc_,C63,C64,J63,D63,,Dtub_,,gamma_gas_,gamma_oil_,,Rsb_,Rp_,Pb_,Tres_,,,,$H$70,$F$70,$D$70)</f>
        <v>#NAME?</v>
      </c>
      <c r="N64" s="61" t="e">
        <f ca="1">[1]!MF_dPpipe_atma(Q_,wc_,C65,C64,N65,D65,,Dtub_,,gamma_gas_,gamma_oil_,,Rsb_,Rp_,Pb_,Tres_,,,,$H$70,$F$70,$D$70)</f>
        <v>#NAME?</v>
      </c>
      <c r="O64" s="61"/>
    </row>
    <row r="65" spans="2:15" outlineLevel="1" x14ac:dyDescent="0.3">
      <c r="C65" s="67">
        <f t="shared" si="1"/>
        <v>1000</v>
      </c>
      <c r="D65" s="67">
        <f t="shared" si="0"/>
        <v>90</v>
      </c>
      <c r="F65" s="61"/>
      <c r="I65" s="61"/>
      <c r="J65" s="72" t="e">
        <f ca="1">[1]!MF_dPpipe_atma(Q_,wc_,C64,C65,J64,D64,,Dtub_,,gamma_gas_,gamma_oil_,,Rsb_,Rp_,Pb_,Tres_,,,,$H$70,$F$70,$D$70)</f>
        <v>#NAME?</v>
      </c>
      <c r="N65" s="61" t="e">
        <f ca="1">[1]!MF_dPpipe_atma(Q_,wc_,C66,C65,N66,D66,,Dtub_,,gamma_gas_,gamma_oil_,,Rsb_,Rp_,Pb_,Tres_,,,,$H$70,$F$70,$D$70)</f>
        <v>#NAME?</v>
      </c>
      <c r="O65" s="61"/>
    </row>
    <row r="66" spans="2:15" outlineLevel="1" x14ac:dyDescent="0.3">
      <c r="C66" s="67">
        <f t="shared" si="1"/>
        <v>1100</v>
      </c>
      <c r="D66" s="67">
        <f t="shared" si="0"/>
        <v>93</v>
      </c>
      <c r="F66" s="61"/>
      <c r="I66" s="61"/>
      <c r="J66" s="72" t="e">
        <f ca="1">[1]!MF_dPpipe_atma(Q_,wc_,C65,C66,J65,D65,,Dtub_,,gamma_gas_,gamma_oil_,,Rsb_,Rp_,Pb_,Tres_,,,,$H$70,$F$70,$D$70)</f>
        <v>#NAME?</v>
      </c>
      <c r="N66" s="61" t="e">
        <f ca="1">[1]!MF_dPpipe_atma(Q_,wc_,C67,C66,N67,D67,,Dtub_,,gamma_gas_,gamma_oil_,,Rsb_,Rp_,Pb_,Tres_,,,,$H$70,$F$70,$D$70)</f>
        <v>#NAME?</v>
      </c>
      <c r="O66" s="61"/>
    </row>
    <row r="67" spans="2:15" outlineLevel="1" x14ac:dyDescent="0.3">
      <c r="C67" s="67">
        <f t="shared" si="1"/>
        <v>1200</v>
      </c>
      <c r="D67" s="67">
        <f t="shared" si="0"/>
        <v>96</v>
      </c>
      <c r="F67" s="61"/>
      <c r="I67" s="61"/>
      <c r="J67" s="72" t="e">
        <f ca="1">[1]!MF_dPpipe_atma(Q_,wc_,C66,C67,J66,D66,,Dtub_,,gamma_gas_,gamma_oil_,,Rsb_,Rp_,Pb_,Tres_,,,,$H$70,$F$70,$D$70)</f>
        <v>#NAME?</v>
      </c>
      <c r="N67" s="61" t="e">
        <f ca="1">[1]!MF_dPpipe_atma(Q_,wc_,C68,C67,N68,D68,,Dtub_,,gamma_gas_,gamma_oil_,,Rsb_,Rp_,Pb_,Tres_,,,,$H$70,$F$70,$D$70)</f>
        <v>#NAME?</v>
      </c>
      <c r="O67" s="61"/>
    </row>
    <row r="68" spans="2:15" outlineLevel="1" x14ac:dyDescent="0.3">
      <c r="C68" s="67">
        <f t="shared" si="1"/>
        <v>1300</v>
      </c>
      <c r="D68" s="67">
        <f t="shared" si="0"/>
        <v>99</v>
      </c>
      <c r="F68" s="61"/>
      <c r="I68" s="61"/>
      <c r="J68" s="72" t="e">
        <f ca="1">[1]!MF_dPpipe_atma(Q_,wc_,C67,C68,J67,D67,,Dtub_,,gamma_gas_,gamma_oil_,,Rsb_,Rp_,Pb_,Tres_,,,,$H$70,$F$70,$D$70)</f>
        <v>#NAME?</v>
      </c>
      <c r="N68" s="61" t="e">
        <f ca="1">[1]!MF_dPpipe_atma(Q_,wc_,C69,C68,N69,D69,,Dtub_,,gamma_gas_,gamma_oil_,,Rsb_,Rp_,Pb_,Tres_,,,,$H$70,$F$70,$D$70)</f>
        <v>#NAME?</v>
      </c>
      <c r="O68" s="61"/>
    </row>
    <row r="69" spans="2:15" outlineLevel="1" x14ac:dyDescent="0.3">
      <c r="C69" s="67">
        <f t="shared" si="1"/>
        <v>1400</v>
      </c>
      <c r="D69" s="67">
        <f t="shared" si="0"/>
        <v>102</v>
      </c>
      <c r="F69" s="61"/>
      <c r="I69" s="61"/>
      <c r="J69" s="72" t="e">
        <f ca="1">[1]!MF_dPpipe_atma(Q_,wc_,C68,C69,J68,D68,,Dtub_,,gamma_gas_,gamma_oil_,,Rsb_,Rp_,Pb_,Tres_,,,,$H$70,$F$70,$D$70)</f>
        <v>#NAME?</v>
      </c>
      <c r="N69" s="61" t="e">
        <f ca="1">[1]!MF_dPpipe_atma(Q_,wc_,C70,C69,N70,D70,,Dtub_,,gamma_gas_,gamma_oil_,,Rsb_,Rp_,Pb_,Tres_,,,,$H$70,$F$70,$D$70)</f>
        <v>#NAME?</v>
      </c>
      <c r="O69" s="61"/>
    </row>
    <row r="70" spans="2:15" outlineLevel="1" x14ac:dyDescent="0.3">
      <c r="B70" t="s">
        <v>350</v>
      </c>
      <c r="C70" s="67">
        <f t="shared" si="1"/>
        <v>1500</v>
      </c>
      <c r="D70" s="67">
        <f t="shared" si="0"/>
        <v>105</v>
      </c>
      <c r="F70" s="72" t="e">
        <f ca="1">[1]!MF_dPpipe_atma(Q_,wc_,C71,C70,F71,D71,,Dtub_,,gamma_gas_,gamma_oil_,,Rsb_,Rp_,Pb_,Tres_)</f>
        <v>#NAME?</v>
      </c>
      <c r="G70" s="74" t="e">
        <f ca="1">[1]!MF_SeparNat_d(F70,Q_,wc_,D70,Dtub_,Dcas_,gamma_gas_,gamma_oil_,,Rsb_,Rp_,Pb_,Tres_)</f>
        <v>#VALUE!</v>
      </c>
      <c r="H70" s="74" t="e">
        <f ca="1">[1]!MF_SeparTotal_d(G70,KsepGasSep_)</f>
        <v>#VALUE!</v>
      </c>
      <c r="I70" s="75" t="e">
        <f ca="1">[1]!MF_GasFraction_d(F70,D70,wc_,gamma_gas_,gamma_oil_,,Rsb_,Rp_,Pb_,Tres_,,,,$H$70,$F$70,$D$70)</f>
        <v>#VALUE!</v>
      </c>
      <c r="J70" s="72" t="e">
        <f ca="1">[1]!MF_dPpipe_atma(Q_,wc_,C69,C70,J69,D69,,Dtub_,,gamma_gas_,gamma_oil_,,Rsb_,Rp_,Pb_,Tres_,,,,$H$70,$F$70,$D$70)</f>
        <v>#NAME?</v>
      </c>
      <c r="K70" s="69">
        <v>0.47499999999999998</v>
      </c>
      <c r="L70" s="74" t="e">
        <f ca="1">[1]!ESP_dP_atma(J70,Q_,wc_,NumStage_,Freq_,PumpID_,gamma_gas_,gamma_oil_,,Rsb_,Rp_,Pb_,Tres_,,,,H70,J70,D70,D70,,,,K70)</f>
        <v>#NAME?</v>
      </c>
      <c r="N70" s="73" t="e">
        <f ca="1">L70+F70</f>
        <v>#NAME?</v>
      </c>
      <c r="O70" s="69" t="e">
        <f ca="1">F70</f>
        <v>#NAME?</v>
      </c>
    </row>
    <row r="71" spans="2:15" outlineLevel="1" x14ac:dyDescent="0.3">
      <c r="C71" s="67">
        <f t="shared" si="1"/>
        <v>1600</v>
      </c>
      <c r="D71" s="67">
        <f t="shared" si="0"/>
        <v>108</v>
      </c>
      <c r="E71" s="61"/>
      <c r="F71" s="72" t="e">
        <f ca="1">[1]!MF_dPpipe_atma(Q_,wc_,C72,C71,F72,D72,,Dtub_,,gamma_gas_,gamma_oil_,,Rsb_,Rp_,Pb_,Tres_)</f>
        <v>#NAME?</v>
      </c>
      <c r="I71" s="61"/>
      <c r="J71" s="61"/>
    </row>
    <row r="72" spans="2:15" outlineLevel="1" x14ac:dyDescent="0.3">
      <c r="C72" s="67">
        <f t="shared" si="1"/>
        <v>1700</v>
      </c>
      <c r="D72" s="67">
        <f t="shared" si="0"/>
        <v>111</v>
      </c>
      <c r="E72" s="61"/>
      <c r="F72" s="72" t="e">
        <f ca="1">[1]!MF_dPpipe_atma(Q_,wc_,C73,C72,F73,D73,,Dtub_,,gamma_gas_,gamma_oil_,,Rsb_,Rp_,Pb_,Tres_)</f>
        <v>#NAME?</v>
      </c>
      <c r="I72" s="61"/>
      <c r="J72" s="61"/>
    </row>
    <row r="73" spans="2:15" outlineLevel="1" x14ac:dyDescent="0.3">
      <c r="C73" s="67">
        <f t="shared" si="1"/>
        <v>1800</v>
      </c>
      <c r="D73" s="67">
        <f t="shared" si="0"/>
        <v>114</v>
      </c>
      <c r="E73" s="61"/>
      <c r="F73" s="72" t="e">
        <f ca="1">[1]!MF_dPpipe_atma(Q_,wc_,C74,C73,F74,D74,,Dtub_,,gamma_gas_,gamma_oil_,,Rsb_,Rp_,Pb_,Tres_)</f>
        <v>#NAME?</v>
      </c>
      <c r="I73" s="61"/>
      <c r="J73" s="61"/>
    </row>
    <row r="74" spans="2:15" outlineLevel="1" x14ac:dyDescent="0.3">
      <c r="C74" s="67">
        <f t="shared" si="1"/>
        <v>1900</v>
      </c>
      <c r="D74" s="67">
        <f t="shared" si="0"/>
        <v>117</v>
      </c>
      <c r="E74" s="61"/>
      <c r="F74" s="72" t="e">
        <f ca="1">[1]!MF_dPpipe_atma(Q_,wc_,C75,C74,F75,D75,,Dtub_,,gamma_gas_,gamma_oil_,,Rsb_,Rp_,Pb_,Tres_)</f>
        <v>#NAME?</v>
      </c>
      <c r="I74" s="61"/>
      <c r="J74" s="61"/>
    </row>
    <row r="75" spans="2:15" outlineLevel="1" x14ac:dyDescent="0.3">
      <c r="C75" s="67">
        <f t="shared" si="1"/>
        <v>2000</v>
      </c>
      <c r="D75" s="67">
        <f>Tres_</f>
        <v>120</v>
      </c>
      <c r="E75" s="61"/>
      <c r="F75" s="70">
        <f>Pwf_</f>
        <v>70</v>
      </c>
      <c r="I75" s="61"/>
      <c r="J75" s="61"/>
    </row>
    <row r="76" spans="2:15" outlineLevel="1" x14ac:dyDescent="0.3"/>
    <row r="77" spans="2:15" outlineLevel="1" x14ac:dyDescent="0.3"/>
    <row r="78" spans="2:15" outlineLevel="1" x14ac:dyDescent="0.3"/>
    <row r="79" spans="2:15" outlineLevel="1" x14ac:dyDescent="0.3"/>
    <row r="80" spans="2:15" outlineLevel="1" x14ac:dyDescent="0.3"/>
    <row r="81" spans="1:13" x14ac:dyDescent="0.3">
      <c r="A81" t="s">
        <v>354</v>
      </c>
    </row>
    <row r="82" spans="1:13" outlineLevel="1" x14ac:dyDescent="0.3">
      <c r="A82" t="s">
        <v>351</v>
      </c>
    </row>
    <row r="83" spans="1:13" outlineLevel="1" x14ac:dyDescent="0.3"/>
    <row r="84" spans="1:13" outlineLevel="1" x14ac:dyDescent="0.3">
      <c r="C84" t="s">
        <v>352</v>
      </c>
      <c r="D84" s="64">
        <v>62</v>
      </c>
    </row>
    <row r="85" spans="1:13" outlineLevel="1" x14ac:dyDescent="0.3">
      <c r="C85" t="s">
        <v>15</v>
      </c>
      <c r="D85" s="71">
        <f>[1]!IPR_Ql_sm3Day(PI_,Pres_,Pwf1_,wc_,Pb_)</f>
        <v>51.305614263086888</v>
      </c>
    </row>
    <row r="86" spans="1:13" outlineLevel="1" x14ac:dyDescent="0.3">
      <c r="C86" t="s">
        <v>172</v>
      </c>
      <c r="D86" s="64">
        <v>55</v>
      </c>
    </row>
    <row r="87" spans="1:13" outlineLevel="1" x14ac:dyDescent="0.3"/>
    <row r="88" spans="1:13" outlineLevel="1" x14ac:dyDescent="0.3"/>
    <row r="89" spans="1:13" ht="49.75" outlineLevel="1" x14ac:dyDescent="0.3">
      <c r="C89" s="65" t="s">
        <v>305</v>
      </c>
      <c r="D89" s="65" t="s">
        <v>304</v>
      </c>
      <c r="E89" s="66"/>
      <c r="F89" s="66" t="s">
        <v>343</v>
      </c>
      <c r="G89" s="66" t="s">
        <v>353</v>
      </c>
      <c r="H89" s="66" t="s">
        <v>342</v>
      </c>
      <c r="I89" s="66" t="s">
        <v>347</v>
      </c>
      <c r="J89" s="66" t="s">
        <v>341</v>
      </c>
      <c r="K89" s="66" t="s">
        <v>348</v>
      </c>
      <c r="L89" s="66"/>
      <c r="M89" s="66" t="s">
        <v>349</v>
      </c>
    </row>
    <row r="90" spans="1:13" outlineLevel="1" x14ac:dyDescent="0.3">
      <c r="C90" s="67">
        <v>0</v>
      </c>
      <c r="D90" s="67">
        <f t="shared" ref="D90:D109" si="2">D91-Tgrad*(C91-C90)/100</f>
        <v>60</v>
      </c>
      <c r="E90" s="61"/>
      <c r="F90" s="61"/>
      <c r="K90" s="72" t="e">
        <f ca="1">[1]!MF_dPpipe_atma(Q_,wc_,C91,C90,K91,D91,,Dtub_,,gamma_gas_,gamma_oil_,,Rsb_,Rp_,Pb_,Tres_,,,,$H$105,$F$105,$D$104)</f>
        <v>#NAME?</v>
      </c>
      <c r="L90" s="61"/>
      <c r="M90" s="61"/>
    </row>
    <row r="91" spans="1:13" outlineLevel="1" x14ac:dyDescent="0.3">
      <c r="C91" s="67">
        <f t="shared" ref="C91:C110" si="3">C90+Hmes_/N_</f>
        <v>100</v>
      </c>
      <c r="D91" s="67">
        <f t="shared" si="2"/>
        <v>63</v>
      </c>
      <c r="E91" s="61"/>
      <c r="F91" s="61"/>
      <c r="K91" s="72" t="e">
        <f ca="1">[1]!MF_dPpipe_atma(Q_,wc_,C92,C91,K92,D92,,Dtub_,,gamma_gas_,gamma_oil_,,Rsb_,Rp_,Pb_,Tres_,,,,$H$105,$F$105,$D$104)</f>
        <v>#NAME?</v>
      </c>
      <c r="L91" s="61"/>
      <c r="M91" s="61"/>
    </row>
    <row r="92" spans="1:13" outlineLevel="1" x14ac:dyDescent="0.3">
      <c r="C92" s="67">
        <f t="shared" si="3"/>
        <v>200</v>
      </c>
      <c r="D92" s="67">
        <f t="shared" si="2"/>
        <v>66</v>
      </c>
      <c r="E92" s="61"/>
      <c r="F92" s="61"/>
      <c r="K92" s="72" t="e">
        <f ca="1">[1]!MF_dPpipe_atma(Q_,wc_,C93,C92,K93,D93,,Dtub_,,gamma_gas_,gamma_oil_,,Rsb_,Rp_,Pb_,Tres_,,,,$H$105,$F$105,$D$104)</f>
        <v>#NAME?</v>
      </c>
      <c r="L92" s="61"/>
      <c r="M92" s="61"/>
    </row>
    <row r="93" spans="1:13" outlineLevel="1" x14ac:dyDescent="0.3">
      <c r="C93" s="67">
        <f t="shared" si="3"/>
        <v>300</v>
      </c>
      <c r="D93" s="67">
        <f t="shared" si="2"/>
        <v>69</v>
      </c>
      <c r="E93" s="61"/>
      <c r="F93" s="61"/>
      <c r="K93" s="72" t="e">
        <f ca="1">[1]!MF_dPpipe_atma(Q_,wc_,C94,C93,K94,D94,,Dtub_,,gamma_gas_,gamma_oil_,,Rsb_,Rp_,Pb_,Tres_,,,,$H$105,$F$105,$D$104)</f>
        <v>#NAME?</v>
      </c>
      <c r="L93" s="61"/>
      <c r="M93" s="61"/>
    </row>
    <row r="94" spans="1:13" outlineLevel="1" x14ac:dyDescent="0.3">
      <c r="C94" s="67">
        <f t="shared" si="3"/>
        <v>400</v>
      </c>
      <c r="D94" s="67">
        <f t="shared" si="2"/>
        <v>72</v>
      </c>
      <c r="E94" s="61"/>
      <c r="F94" s="61"/>
      <c r="K94" s="72" t="e">
        <f ca="1">[1]!MF_dPpipe_atma(Q_,wc_,C95,C94,K95,D95,,Dtub_,,gamma_gas_,gamma_oil_,,Rsb_,Rp_,Pb_,Tres_,,,,$H$105,$F$105,$D$104)</f>
        <v>#NAME?</v>
      </c>
      <c r="L94" s="61"/>
      <c r="M94" s="61"/>
    </row>
    <row r="95" spans="1:13" outlineLevel="1" x14ac:dyDescent="0.3">
      <c r="C95" s="67">
        <f t="shared" si="3"/>
        <v>500</v>
      </c>
      <c r="D95" s="67">
        <f t="shared" si="2"/>
        <v>75</v>
      </c>
      <c r="E95" s="61"/>
      <c r="F95" s="61"/>
      <c r="K95" s="72" t="e">
        <f ca="1">[1]!MF_dPpipe_atma(Q_,wc_,C96,C95,K96,D96,,Dtub_,,gamma_gas_,gamma_oil_,,Rsb_,Rp_,Pb_,Tres_,,,,$H$105,$F$105,$D$104)</f>
        <v>#NAME?</v>
      </c>
      <c r="L95" s="61"/>
      <c r="M95" s="61"/>
    </row>
    <row r="96" spans="1:13" outlineLevel="1" x14ac:dyDescent="0.3">
      <c r="C96" s="67">
        <f t="shared" si="3"/>
        <v>600</v>
      </c>
      <c r="D96" s="67">
        <f t="shared" si="2"/>
        <v>78</v>
      </c>
      <c r="E96" s="61"/>
      <c r="F96" s="61"/>
      <c r="K96" s="72" t="e">
        <f ca="1">[1]!MF_dPpipe_atma(Q_,wc_,C97,C96,K97,D97,,Dtub_,,gamma_gas_,gamma_oil_,,Rsb_,Rp_,Pb_,Tres_,,,,$H$105,$F$105,$D$104)</f>
        <v>#NAME?</v>
      </c>
      <c r="L96" s="61"/>
      <c r="M96" s="61"/>
    </row>
    <row r="97" spans="2:13" outlineLevel="1" x14ac:dyDescent="0.3">
      <c r="C97" s="67">
        <f t="shared" si="3"/>
        <v>700</v>
      </c>
      <c r="D97" s="67">
        <f t="shared" si="2"/>
        <v>81</v>
      </c>
      <c r="E97" s="61"/>
      <c r="F97" s="61"/>
      <c r="K97" s="72" t="e">
        <f ca="1">[1]!MF_dPpipe_atma(Q_,wc_,C98,C97,K98,D98,,Dtub_,,gamma_gas_,gamma_oil_,,Rsb_,Rp_,Pb_,Tres_,,,,$H$105,$F$105,$D$104)</f>
        <v>#NAME?</v>
      </c>
      <c r="L97" s="61"/>
      <c r="M97" s="61"/>
    </row>
    <row r="98" spans="2:13" outlineLevel="1" x14ac:dyDescent="0.3">
      <c r="C98" s="67">
        <f t="shared" si="3"/>
        <v>800</v>
      </c>
      <c r="D98" s="67">
        <f t="shared" si="2"/>
        <v>84</v>
      </c>
      <c r="E98" s="61"/>
      <c r="F98" s="61"/>
      <c r="K98" s="72" t="e">
        <f ca="1">[1]!MF_dPpipe_atma(Q_,wc_,C99,C98,K99,D99,,Dtub_,,gamma_gas_,gamma_oil_,,Rsb_,Rp_,Pb_,Tres_,,,,$H$105,$F$105,$D$104)</f>
        <v>#NAME?</v>
      </c>
      <c r="L98" s="61"/>
      <c r="M98" s="61"/>
    </row>
    <row r="99" spans="2:13" outlineLevel="1" x14ac:dyDescent="0.3">
      <c r="C99" s="67">
        <f t="shared" si="3"/>
        <v>900</v>
      </c>
      <c r="D99" s="67">
        <f t="shared" si="2"/>
        <v>87</v>
      </c>
      <c r="E99" s="61"/>
      <c r="F99" s="61"/>
      <c r="K99" s="72" t="e">
        <f ca="1">[1]!MF_dPpipe_atma(Q_,wc_,C100,C99,K100,D100,,Dtub_,,gamma_gas_,gamma_oil_,,Rsb_,Rp_,Pb_,Tres_,,,,$H$105,$F$105,$D$104)</f>
        <v>#NAME?</v>
      </c>
      <c r="L99" s="61"/>
      <c r="M99" s="61"/>
    </row>
    <row r="100" spans="2:13" outlineLevel="1" x14ac:dyDescent="0.3">
      <c r="C100" s="67">
        <f t="shared" si="3"/>
        <v>1000</v>
      </c>
      <c r="D100" s="67">
        <f t="shared" si="2"/>
        <v>90</v>
      </c>
      <c r="E100" s="61"/>
      <c r="F100" s="61"/>
      <c r="K100" s="72" t="e">
        <f ca="1">[1]!MF_dPpipe_atma(Q_,wc_,C101,C100,K101,D101,,Dtub_,,gamma_gas_,gamma_oil_,,Rsb_,Rp_,Pb_,Tres_,,,,$H$105,$F$105,$D$104)</f>
        <v>#NAME?</v>
      </c>
      <c r="L100" s="61"/>
      <c r="M100" s="61"/>
    </row>
    <row r="101" spans="2:13" outlineLevel="1" x14ac:dyDescent="0.3">
      <c r="C101" s="67">
        <f t="shared" si="3"/>
        <v>1100</v>
      </c>
      <c r="D101" s="67">
        <f t="shared" si="2"/>
        <v>93</v>
      </c>
      <c r="E101" s="61"/>
      <c r="F101" s="61"/>
      <c r="K101" s="72" t="e">
        <f ca="1">[1]!MF_dPpipe_atma(Q_,wc_,C102,C101,K102,D102,,Dtub_,,gamma_gas_,gamma_oil_,,Rsb_,Rp_,Pb_,Tres_,,,,$H$105,$F$105,$D$104)</f>
        <v>#NAME?</v>
      </c>
      <c r="L101" s="61"/>
      <c r="M101" s="61"/>
    </row>
    <row r="102" spans="2:13" outlineLevel="1" x14ac:dyDescent="0.3">
      <c r="C102" s="67">
        <f t="shared" si="3"/>
        <v>1200</v>
      </c>
      <c r="D102" s="67">
        <f t="shared" si="2"/>
        <v>96</v>
      </c>
      <c r="E102" s="61"/>
      <c r="F102" s="61"/>
      <c r="K102" s="72" t="e">
        <f ca="1">[1]!MF_dPpipe_atma(Q_,wc_,C103,C102,K103,D103,,Dtub_,,gamma_gas_,gamma_oil_,,Rsb_,Rp_,Pb_,Tres_,,,,$H$105,$F$105,$D$104)</f>
        <v>#NAME?</v>
      </c>
      <c r="L102" s="61"/>
      <c r="M102" s="61"/>
    </row>
    <row r="103" spans="2:13" outlineLevel="1" x14ac:dyDescent="0.3">
      <c r="C103" s="67">
        <f t="shared" si="3"/>
        <v>1300</v>
      </c>
      <c r="D103" s="67">
        <f t="shared" si="2"/>
        <v>99</v>
      </c>
      <c r="E103" s="61"/>
      <c r="F103" s="61"/>
      <c r="K103" s="72" t="e">
        <f ca="1">[1]!MF_dPpipe_atma(Q_,wc_,C104,C103,K104,D104,,Dtub_,,gamma_gas_,gamma_oil_,,Rsb_,Rp_,Pb_,Tres_,,,,$H$105,$F$105,$D$104)</f>
        <v>#NAME?</v>
      </c>
      <c r="L103" s="61"/>
      <c r="M103" s="61"/>
    </row>
    <row r="104" spans="2:13" outlineLevel="1" x14ac:dyDescent="0.3">
      <c r="C104" s="67">
        <f t="shared" si="3"/>
        <v>1400</v>
      </c>
      <c r="D104" s="67">
        <f t="shared" si="2"/>
        <v>102</v>
      </c>
      <c r="E104" s="61"/>
      <c r="F104" s="61"/>
      <c r="K104" s="72" t="e">
        <f ca="1">[1]!MF_dPpipe_atma(Q_,wc_,C105,C104,K105,D105,,Dtub_,,gamma_gas_,gamma_oil_,,Rsb_,Rp_,Pb_,Tres_,,,,$H$105,$F$105,$D$104)</f>
        <v>#NAME?</v>
      </c>
      <c r="L104" s="61"/>
      <c r="M104" s="61"/>
    </row>
    <row r="105" spans="2:13" outlineLevel="1" x14ac:dyDescent="0.3">
      <c r="B105" t="s">
        <v>350</v>
      </c>
      <c r="C105" s="67">
        <f t="shared" si="3"/>
        <v>1500</v>
      </c>
      <c r="D105" s="67">
        <f t="shared" si="2"/>
        <v>105</v>
      </c>
      <c r="E105" s="61"/>
      <c r="F105" s="72" t="e">
        <f ca="1">[1]!MF_dPpipe_atma(Qreal_,wc_,C106,C105,F106,D106,,Dtub_,,gamma_gas_,gamma_oil_,,Rsb_,Rp_,Pb_,Tres_)</f>
        <v>#NAME?</v>
      </c>
      <c r="G105" s="72" t="e">
        <f ca="1">[1]!MF_SeparNat_d(F105,Qreal_,wc_,D105,Dtub_,Dcas_,gamma_gas_,gamma_oil_,,Rsb_,Rp_,Pb_,Tres_)</f>
        <v>#VALUE!</v>
      </c>
      <c r="H105" s="74" t="e">
        <f ca="1">[1]!MF_SeparTotal_d(G105,KsepGasSep_)</f>
        <v>#VALUE!</v>
      </c>
      <c r="I105" s="74" t="e">
        <f ca="1">[1]!ESP_dP_atma(F105,Q_,wc_,NumStage_,Freq_,PumpID_,gamma_gas_,gamma_oil_,,Rsb_,Rp_,Pb_,Tres_,,,,H105,F105,D105,D105,,,,K70)</f>
        <v>#NAME?</v>
      </c>
      <c r="J105" s="74" t="e">
        <f ca="1">[1]!MF_GasFraction_d(F105,D105,wc_,gamma_gas_,gamma_oil_,,Rsb_,Rp_,Pb_,Tres_,,,,$H$105,$F$105,$D$105)</f>
        <v>#VALUE!</v>
      </c>
      <c r="K105" s="76" t="e">
        <f ca="1">I105+F105</f>
        <v>#NAME?</v>
      </c>
      <c r="L105" s="61"/>
      <c r="M105" s="72" t="e">
        <f ca="1">F105</f>
        <v>#NAME?</v>
      </c>
    </row>
    <row r="106" spans="2:13" outlineLevel="1" x14ac:dyDescent="0.3">
      <c r="C106" s="67">
        <f t="shared" si="3"/>
        <v>1600</v>
      </c>
      <c r="D106" s="67">
        <f t="shared" si="2"/>
        <v>108</v>
      </c>
      <c r="E106" s="61"/>
      <c r="F106" s="72" t="e">
        <f ca="1">[1]!MF_dPpipe_atma(Qreal_,wc_,C107,C106,F107,D107,,Dtub_,,gamma_gas_,gamma_oil_,,Rsb_,Rp_,Pb_,Tres_)</f>
        <v>#NAME?</v>
      </c>
      <c r="G106" s="61"/>
      <c r="L106" s="61"/>
    </row>
    <row r="107" spans="2:13" outlineLevel="1" x14ac:dyDescent="0.3">
      <c r="C107" s="67">
        <f t="shared" si="3"/>
        <v>1700</v>
      </c>
      <c r="D107" s="67">
        <f t="shared" si="2"/>
        <v>111</v>
      </c>
      <c r="E107" s="61"/>
      <c r="F107" s="72" t="e">
        <f ca="1">[1]!MF_dPpipe_atma(Qreal_,wc_,C108,C107,F108,D108,,Dtub_,,gamma_gas_,gamma_oil_,,Rsb_,Rp_,Pb_,Tres_)</f>
        <v>#NAME?</v>
      </c>
      <c r="L107" s="61"/>
    </row>
    <row r="108" spans="2:13" outlineLevel="1" x14ac:dyDescent="0.3">
      <c r="C108" s="67">
        <f t="shared" si="3"/>
        <v>1800</v>
      </c>
      <c r="D108" s="67">
        <f t="shared" si="2"/>
        <v>114</v>
      </c>
      <c r="E108" s="61"/>
      <c r="F108" s="72" t="e">
        <f ca="1">[1]!MF_dPpipe_atma(Qreal_,wc_,C109,C108,F109,D109,,Dtub_,,gamma_gas_,gamma_oil_,,Rsb_,Rp_,Pb_,Tres_)</f>
        <v>#NAME?</v>
      </c>
      <c r="L108" s="61"/>
    </row>
    <row r="109" spans="2:13" outlineLevel="1" x14ac:dyDescent="0.3">
      <c r="C109" s="67">
        <f t="shared" si="3"/>
        <v>1900</v>
      </c>
      <c r="D109" s="67">
        <f t="shared" si="2"/>
        <v>117</v>
      </c>
      <c r="E109" s="61"/>
      <c r="F109" s="72" t="e">
        <f ca="1">[1]!MF_dPpipe_atma(Qreal_,wc_,C110,C109,F110,D110,,Dtub_,,gamma_gas_,gamma_oil_,,Rsb_,Rp_,Pb_,Tres_)</f>
        <v>#NAME?</v>
      </c>
      <c r="L109" s="61"/>
    </row>
    <row r="110" spans="2:13" outlineLevel="1" x14ac:dyDescent="0.3">
      <c r="C110" s="67">
        <f t="shared" si="3"/>
        <v>2000</v>
      </c>
      <c r="D110" s="67">
        <f>Tres_</f>
        <v>120</v>
      </c>
      <c r="E110" s="61"/>
      <c r="F110" s="70">
        <f>Pwf1_</f>
        <v>62</v>
      </c>
      <c r="L110" s="61"/>
    </row>
    <row r="111" spans="2:13" outlineLevel="1" x14ac:dyDescent="0.3"/>
    <row r="112" spans="2:13" outlineLevel="1" x14ac:dyDescent="0.3"/>
    <row r="172" spans="11:11" x14ac:dyDescent="0.3">
      <c r="K172" t="s">
        <v>306</v>
      </c>
    </row>
    <row r="183" spans="11:11" x14ac:dyDescent="0.3">
      <c r="K183" s="6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5234375" defaultRowHeight="14.6" x14ac:dyDescent="0.4"/>
  <cols>
    <col min="1" max="1" width="9.15234375" style="46"/>
    <col min="2" max="2" width="5" style="46" bestFit="1" customWidth="1"/>
    <col min="3" max="3" width="19" style="46" bestFit="1" customWidth="1"/>
    <col min="4" max="4" width="28.84375" style="46" bestFit="1" customWidth="1"/>
    <col min="5" max="5" width="14.84375" style="46" bestFit="1" customWidth="1"/>
    <col min="6" max="6" width="12" style="46" bestFit="1" customWidth="1"/>
    <col min="7" max="7" width="14.15234375" style="46" bestFit="1" customWidth="1"/>
    <col min="8" max="8" width="15.15234375" style="46" bestFit="1" customWidth="1"/>
    <col min="9" max="9" width="23.382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5234375" style="46" customWidth="1"/>
    <col min="18" max="18" width="12.3828125" style="46" customWidth="1"/>
    <col min="19" max="19" width="15.15234375" style="46" customWidth="1"/>
    <col min="20" max="21" width="9.15234375" style="46"/>
    <col min="22" max="22" width="14.15234375" style="46" customWidth="1"/>
    <col min="23" max="23" width="15.15234375" style="46" customWidth="1"/>
    <col min="24" max="24" width="19.53515625" style="46" customWidth="1"/>
    <col min="25" max="25" width="17.84375" style="46" customWidth="1"/>
    <col min="26" max="16384" width="9.15234375" style="46"/>
  </cols>
  <sheetData>
    <row r="2" spans="2:25" x14ac:dyDescent="0.4">
      <c r="B2" s="77" t="s">
        <v>161</v>
      </c>
      <c r="C2" s="77"/>
      <c r="D2" s="77"/>
      <c r="E2" s="77"/>
      <c r="F2" s="77"/>
      <c r="G2" s="77"/>
      <c r="H2" s="77"/>
      <c r="I2" s="77"/>
      <c r="J2" s="77"/>
      <c r="K2" s="77"/>
      <c r="L2" s="77" t="s">
        <v>162</v>
      </c>
      <c r="M2" s="77"/>
      <c r="N2" s="77"/>
      <c r="O2" s="77"/>
      <c r="V2" s="78" t="s">
        <v>163</v>
      </c>
      <c r="W2" s="78"/>
      <c r="X2" s="78"/>
    </row>
    <row r="3" spans="2:25" s="48" customFormat="1" ht="43.75" x14ac:dyDescent="0.4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4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4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4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4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4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4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4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4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4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4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4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4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4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4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4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4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4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4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4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4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4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4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4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4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4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4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4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4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4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4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4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4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4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4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4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4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4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4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4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4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4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4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4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4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4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4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4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4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4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4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4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4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4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4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4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4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4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4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4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4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4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4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4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4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4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4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4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4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4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4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4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4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4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4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4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4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4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4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4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4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4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4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4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4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4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4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4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4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4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4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4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4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4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4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4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4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4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4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4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4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4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4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4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4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4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4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4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4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4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4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4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4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4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4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4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4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4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4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4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4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4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4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4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4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4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4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4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4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4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4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4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4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4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4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4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4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4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4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4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4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4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4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4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4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4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4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4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4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4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4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4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4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4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4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4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4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4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4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4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4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4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4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4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4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4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4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4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4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4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4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4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4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4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4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4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4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4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4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4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4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4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4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4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4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4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4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4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4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4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4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4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4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4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4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4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4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4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4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4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4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4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4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4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4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4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4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4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4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4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4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4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4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4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4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4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4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4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4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4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4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4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4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4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4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4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4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4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4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4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4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4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4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4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4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4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4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4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4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4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4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4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4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4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4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4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4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4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4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4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4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4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4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4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4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4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4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4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4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4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4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4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4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4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4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4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4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4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4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4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4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4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4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4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4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4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4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4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4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4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4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4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4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4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4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4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4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4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4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4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4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4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4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4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4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4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4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4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4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4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4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4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4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4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4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4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4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4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4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4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4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4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4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4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4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4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4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4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4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4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4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4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4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4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4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4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4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4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4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4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4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4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4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4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4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4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4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4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4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4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4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4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4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4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4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4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4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4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4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4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4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4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4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4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4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4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4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4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4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4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4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4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4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4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4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4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4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4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4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4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4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4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4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4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4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4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4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4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4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4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4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4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4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4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4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4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4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4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4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4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4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4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4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4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4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4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4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4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4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4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4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4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4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4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4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4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4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4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4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4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4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4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4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4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4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4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4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4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4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4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4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4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4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4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4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4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4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4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4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4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4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4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4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4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4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4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4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4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4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4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4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4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4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4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4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4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4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4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4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4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4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4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4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4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4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4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4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4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4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4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4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4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4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4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4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4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4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4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4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4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4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4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4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4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4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4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4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4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4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4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4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4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4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4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4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4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4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4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4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4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4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4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4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4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4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4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4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4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4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4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4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4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4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4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4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4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4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4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4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4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4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4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4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4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4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4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4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4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4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4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4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4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4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4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4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4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4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4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4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4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4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4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4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4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4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4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4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4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4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4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4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4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4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4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4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4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4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4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4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4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4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4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4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4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4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4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4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4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4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4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4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4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4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4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4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4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4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4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4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4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4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4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4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4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4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4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4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4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4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4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4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4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4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4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4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4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4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4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4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4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4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4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4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4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4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4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4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4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4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4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4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4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4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4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4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4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4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4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4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4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4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4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4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4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4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4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4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4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4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4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4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4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4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4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4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4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4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4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4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4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4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4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4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4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4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4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4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4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4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4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4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4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4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4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4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4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4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4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4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4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4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4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4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4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4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4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4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4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4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4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4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4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4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4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4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4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4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4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4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4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4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4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4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4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4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4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4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4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4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4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4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4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4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4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4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4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4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4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4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4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4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4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4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4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4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4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4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4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4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4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4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4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4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4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4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4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4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4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4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4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4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4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4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4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4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4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4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4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4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4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4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4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4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4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4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4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4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4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4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4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4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4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4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4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4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4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4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4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4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4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4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4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4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4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4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4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4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4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4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4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4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4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4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4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4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4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4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4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4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4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4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4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4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4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4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4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4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4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4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4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4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4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4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4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4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4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4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4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4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4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4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4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4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4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4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4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4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4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4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4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4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4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4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4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4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4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4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4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4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4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4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4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4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4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4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4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4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4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4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4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4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4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4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4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4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4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4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4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4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4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4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4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4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4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4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4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4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4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4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4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4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4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4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4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4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4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4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4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4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4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4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4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4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4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4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4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4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4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4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4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4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4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4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4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4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4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4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4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4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4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4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4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4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4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4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4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4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4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4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4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4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4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4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4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4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4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4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4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4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4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4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4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4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4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4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4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4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4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4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4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4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4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4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4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4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4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4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4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4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4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4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4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4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4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4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4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4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4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4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4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4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4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4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4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4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4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4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4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4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4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4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4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4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4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4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4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4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4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4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4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4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4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4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4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4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4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4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4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4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4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4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4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4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4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4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4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4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4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4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4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4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4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4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4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4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4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4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4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4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4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4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4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4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4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4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4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4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4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4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4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4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4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4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4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4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4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4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4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4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4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4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4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4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4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4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4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4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4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4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4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4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4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4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4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4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4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4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4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4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4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4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4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4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4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4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4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4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4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4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4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4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4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4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4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4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4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4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4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4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4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4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4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4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4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4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4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4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4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4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4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4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4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4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4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4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4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4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4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4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4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4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4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4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4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4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4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4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4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4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4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4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4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4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4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4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4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4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4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4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4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4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4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4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4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4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4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4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4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4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4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4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4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4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4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4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4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4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4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4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4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4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4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4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4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4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4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4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4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4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4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4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4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4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4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4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4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4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4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4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4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4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4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4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4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4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4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4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4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4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4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4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4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4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4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4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4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4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4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4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4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4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4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4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4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4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4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4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4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4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4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4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4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4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4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4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4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4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4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4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4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4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4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4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4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4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4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4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4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4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4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4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4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4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4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4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4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4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4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4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4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4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4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4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4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4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4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4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4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4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4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4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4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4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4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4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4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4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4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4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4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4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4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4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4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4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4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4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4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4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4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4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4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4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4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4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4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4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4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4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4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4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4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4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4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4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4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4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4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4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4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4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4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4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4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4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4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4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4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4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4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4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4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4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4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4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4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4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4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4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4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4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4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4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4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4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4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4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4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4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4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4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4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4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4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4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4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4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4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4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4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4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4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4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4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4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4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4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4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4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4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4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4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4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4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4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45" x14ac:dyDescent="0.3"/>
  <cols>
    <col min="1" max="1" width="25.15234375" customWidth="1"/>
    <col min="2" max="2" width="12.3046875" customWidth="1"/>
    <col min="4" max="4" width="20.15234375" customWidth="1"/>
    <col min="5" max="5" width="11.15234375" customWidth="1"/>
    <col min="6" max="6" width="13.69140625" customWidth="1"/>
    <col min="7" max="7" width="8.15234375" customWidth="1"/>
    <col min="8" max="8" width="9.84375" customWidth="1"/>
    <col min="9" max="10" width="13.3828125" customWidth="1"/>
    <col min="11" max="11" width="14.15234375" customWidth="1"/>
    <col min="12" max="12" width="11.15234375" customWidth="1"/>
    <col min="13" max="13" width="10.15234375" customWidth="1"/>
    <col min="20" max="20" width="12" bestFit="1" customWidth="1"/>
    <col min="25" max="25" width="10" customWidth="1"/>
    <col min="32" max="32" width="18.53515625" customWidth="1"/>
  </cols>
  <sheetData>
    <row r="1" spans="1:20" ht="20.25" customHeight="1" thickBot="1" x14ac:dyDescent="0.35">
      <c r="D1" t="s">
        <v>42</v>
      </c>
      <c r="J1" s="106" t="s">
        <v>23</v>
      </c>
      <c r="K1" s="107"/>
      <c r="L1" s="111">
        <f>AV7-1</f>
        <v>-1</v>
      </c>
      <c r="M1" s="112"/>
      <c r="Q1" t="b">
        <v>0</v>
      </c>
      <c r="T1" t="s">
        <v>19</v>
      </c>
    </row>
    <row r="2" spans="1:20" ht="20.25" customHeight="1" thickBot="1" x14ac:dyDescent="0.35">
      <c r="D2" t="s">
        <v>18</v>
      </c>
      <c r="J2" s="108" t="s">
        <v>24</v>
      </c>
      <c r="K2" s="109"/>
      <c r="L2" s="84">
        <f>AY11-1</f>
        <v>-1</v>
      </c>
      <c r="M2" s="110"/>
      <c r="T2" s="19" t="s">
        <v>20</v>
      </c>
    </row>
    <row r="3" spans="1:20" ht="57" customHeight="1" thickBot="1" x14ac:dyDescent="0.35">
      <c r="D3" s="18" t="s">
        <v>43</v>
      </c>
    </row>
    <row r="4" spans="1:20" ht="13.5" customHeight="1" thickBot="1" x14ac:dyDescent="0.35">
      <c r="A4" s="1" t="s">
        <v>2</v>
      </c>
      <c r="B4" s="83" t="s">
        <v>21</v>
      </c>
      <c r="C4" s="84"/>
      <c r="D4" s="85"/>
    </row>
    <row r="5" spans="1:20" x14ac:dyDescent="0.3">
      <c r="A5" s="2" t="s">
        <v>3</v>
      </c>
      <c r="B5" s="86">
        <v>1</v>
      </c>
      <c r="C5" s="87"/>
      <c r="D5" s="88"/>
    </row>
    <row r="6" spans="1:20" ht="12.9" thickBot="1" x14ac:dyDescent="0.35">
      <c r="A6" s="3" t="s">
        <v>4</v>
      </c>
      <c r="B6" s="89" t="s">
        <v>6</v>
      </c>
      <c r="C6" s="90"/>
      <c r="D6" s="91"/>
    </row>
    <row r="7" spans="1:20" ht="12.9" thickBot="1" x14ac:dyDescent="0.35">
      <c r="A7" s="4"/>
      <c r="B7" s="4"/>
      <c r="C7" s="4"/>
      <c r="D7" s="4"/>
    </row>
    <row r="8" spans="1:20" ht="16.5" customHeight="1" x14ac:dyDescent="0.3">
      <c r="A8" s="92" t="s">
        <v>22</v>
      </c>
      <c r="B8" s="93"/>
      <c r="D8" s="92" t="s">
        <v>70</v>
      </c>
      <c r="E8" s="93"/>
    </row>
    <row r="9" spans="1:20" ht="16.5" customHeight="1" x14ac:dyDescent="0.3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3">
      <c r="A10" s="6" t="s">
        <v>45</v>
      </c>
      <c r="B10" s="26">
        <f>Qж__м3_сут*(1-B11/100)*B24</f>
        <v>38.700000000000003</v>
      </c>
      <c r="D10" s="6" t="s">
        <v>78</v>
      </c>
      <c r="E10" s="44">
        <v>45</v>
      </c>
    </row>
    <row r="11" spans="1:20" x14ac:dyDescent="0.3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3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3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3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2.9" thickBot="1" x14ac:dyDescent="0.3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3">
      <c r="A16" s="6" t="s">
        <v>77</v>
      </c>
      <c r="B16" s="25">
        <v>15</v>
      </c>
    </row>
    <row r="17" spans="1:5" ht="12.9" thickBot="1" x14ac:dyDescent="0.35"/>
    <row r="18" spans="1:5" ht="12.9" thickBot="1" x14ac:dyDescent="0.35">
      <c r="A18" s="94" t="s">
        <v>12</v>
      </c>
      <c r="B18" s="95"/>
    </row>
    <row r="19" spans="1:5" x14ac:dyDescent="0.3">
      <c r="A19" s="5" t="s">
        <v>52</v>
      </c>
      <c r="B19" s="29">
        <v>270</v>
      </c>
    </row>
    <row r="20" spans="1:5" x14ac:dyDescent="0.3">
      <c r="A20" s="6" t="s">
        <v>53</v>
      </c>
      <c r="B20" s="45">
        <v>0.9</v>
      </c>
    </row>
    <row r="21" spans="1:5" ht="12.9" thickBot="1" x14ac:dyDescent="0.35">
      <c r="A21" s="7" t="s">
        <v>54</v>
      </c>
      <c r="B21" s="30">
        <v>100</v>
      </c>
    </row>
    <row r="22" spans="1:5" ht="12.9" thickBot="1" x14ac:dyDescent="0.35"/>
    <row r="23" spans="1:5" ht="12.9" thickBot="1" x14ac:dyDescent="0.35">
      <c r="A23" s="94" t="s">
        <v>5</v>
      </c>
      <c r="B23" s="95"/>
    </row>
    <row r="24" spans="1:5" x14ac:dyDescent="0.3">
      <c r="A24" s="5" t="s">
        <v>55</v>
      </c>
      <c r="B24" s="31">
        <v>0.86</v>
      </c>
    </row>
    <row r="25" spans="1:5" x14ac:dyDescent="0.3">
      <c r="A25" s="6" t="s">
        <v>56</v>
      </c>
      <c r="B25" s="32">
        <v>1.04</v>
      </c>
    </row>
    <row r="26" spans="1:5" x14ac:dyDescent="0.3">
      <c r="A26" s="6" t="s">
        <v>57</v>
      </c>
      <c r="B26" s="33">
        <v>0.8</v>
      </c>
      <c r="E26" s="24"/>
    </row>
    <row r="27" spans="1:5" x14ac:dyDescent="0.3">
      <c r="A27" s="6" t="s">
        <v>58</v>
      </c>
      <c r="B27" s="25">
        <v>250</v>
      </c>
    </row>
    <row r="28" spans="1:5" x14ac:dyDescent="0.3">
      <c r="A28" s="20" t="s">
        <v>59</v>
      </c>
      <c r="B28" s="25">
        <v>123</v>
      </c>
    </row>
    <row r="29" spans="1:5" ht="12.9" thickBot="1" x14ac:dyDescent="0.35">
      <c r="A29" s="34" t="s">
        <v>60</v>
      </c>
      <c r="B29" s="30">
        <v>123</v>
      </c>
    </row>
    <row r="30" spans="1:5" ht="19.5" customHeight="1" thickBot="1" x14ac:dyDescent="0.35"/>
    <row r="31" spans="1:5" ht="12.9" thickBot="1" x14ac:dyDescent="0.35">
      <c r="A31" s="22" t="s">
        <v>0</v>
      </c>
      <c r="B31" s="23"/>
      <c r="C31" s="4" t="s">
        <v>1</v>
      </c>
      <c r="D31" s="4"/>
    </row>
    <row r="32" spans="1:5" x14ac:dyDescent="0.3">
      <c r="A32" s="6" t="s">
        <v>62</v>
      </c>
      <c r="B32" s="28">
        <v>3500</v>
      </c>
      <c r="C32" s="4" t="s">
        <v>1</v>
      </c>
      <c r="D32" s="4"/>
    </row>
    <row r="33" spans="1:46" x14ac:dyDescent="0.3">
      <c r="A33" s="6" t="s">
        <v>63</v>
      </c>
      <c r="B33" s="28">
        <v>3500</v>
      </c>
      <c r="C33" s="4" t="s">
        <v>1</v>
      </c>
      <c r="D33" s="4"/>
    </row>
    <row r="34" spans="1:46" x14ac:dyDescent="0.3">
      <c r="A34" s="6" t="s">
        <v>47</v>
      </c>
      <c r="B34" s="28">
        <v>15</v>
      </c>
      <c r="C34" s="4" t="s">
        <v>1</v>
      </c>
      <c r="D34" s="4"/>
    </row>
    <row r="35" spans="1:46" ht="12.9" thickBot="1" x14ac:dyDescent="0.35">
      <c r="A35" s="7" t="s">
        <v>61</v>
      </c>
      <c r="B35" s="35">
        <v>2.0000000000000001E-4</v>
      </c>
      <c r="C35" s="4" t="s">
        <v>1</v>
      </c>
      <c r="D35" s="4"/>
    </row>
    <row r="36" spans="1:46" x14ac:dyDescent="0.3">
      <c r="C36" s="4" t="s">
        <v>1</v>
      </c>
      <c r="D36" s="4"/>
    </row>
    <row r="41" spans="1:46" ht="12.9" thickBot="1" x14ac:dyDescent="0.35">
      <c r="L41" t="s">
        <v>25</v>
      </c>
    </row>
    <row r="42" spans="1:46" x14ac:dyDescent="0.3">
      <c r="A42" s="79" t="s">
        <v>7</v>
      </c>
      <c r="B42" s="80"/>
      <c r="C42" s="98" t="s">
        <v>0</v>
      </c>
      <c r="D42" s="99"/>
      <c r="E42" s="99"/>
      <c r="F42" s="99"/>
      <c r="G42" s="99"/>
      <c r="H42" s="100"/>
      <c r="I42" s="101" t="s">
        <v>13</v>
      </c>
      <c r="J42" s="102"/>
      <c r="L42" s="113" t="s">
        <v>26</v>
      </c>
      <c r="M42" s="113"/>
      <c r="N42" s="113" t="s">
        <v>27</v>
      </c>
      <c r="O42" s="113"/>
      <c r="P42" s="113" t="s">
        <v>28</v>
      </c>
      <c r="Q42" s="113"/>
      <c r="R42" s="113" t="s">
        <v>31</v>
      </c>
      <c r="S42" s="113"/>
      <c r="T42" s="113" t="s">
        <v>33</v>
      </c>
      <c r="U42" s="113"/>
      <c r="V42" s="113" t="s">
        <v>79</v>
      </c>
      <c r="W42" s="113"/>
      <c r="X42" s="113" t="s">
        <v>35</v>
      </c>
      <c r="Y42" s="113"/>
      <c r="Z42" s="113" t="s">
        <v>36</v>
      </c>
      <c r="AA42" s="113"/>
      <c r="AB42" s="113" t="s">
        <v>37</v>
      </c>
      <c r="AC42" s="113"/>
      <c r="AD42" s="113" t="s">
        <v>38</v>
      </c>
      <c r="AE42" s="113"/>
      <c r="AF42" s="113" t="s">
        <v>39</v>
      </c>
      <c r="AG42" s="113"/>
      <c r="AH42" s="113" t="s">
        <v>40</v>
      </c>
      <c r="AI42" s="113"/>
      <c r="AJ42" s="113" t="s">
        <v>41</v>
      </c>
      <c r="AK42" s="113"/>
      <c r="AL42" s="113"/>
      <c r="AM42" s="113"/>
      <c r="AN42" s="113"/>
      <c r="AO42" s="113"/>
      <c r="AP42" s="113"/>
      <c r="AQ42" s="113"/>
      <c r="AR42" s="113"/>
      <c r="AS42" s="113"/>
      <c r="AT42" s="21"/>
    </row>
    <row r="43" spans="1:46" ht="12.9" thickBot="1" x14ac:dyDescent="0.35">
      <c r="A43" s="81"/>
      <c r="B43" s="82"/>
      <c r="C43" s="81" t="s">
        <v>69</v>
      </c>
      <c r="D43" s="82"/>
      <c r="E43" s="105"/>
      <c r="F43" s="81" t="s">
        <v>8</v>
      </c>
      <c r="G43" s="82"/>
      <c r="H43" s="105"/>
      <c r="I43" s="103"/>
      <c r="J43" s="104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35">
      <c r="A44" s="37" t="s">
        <v>9</v>
      </c>
      <c r="B44" s="38" t="s">
        <v>10</v>
      </c>
      <c r="C44" s="96" t="s">
        <v>68</v>
      </c>
      <c r="D44" s="97"/>
      <c r="E44" s="8" t="s">
        <v>11</v>
      </c>
      <c r="F44" s="96" t="s">
        <v>68</v>
      </c>
      <c r="G44" s="97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3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3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3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3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3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3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3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3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3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3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3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3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3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3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3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3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3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3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3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3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3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3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3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3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3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3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3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3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3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3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3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3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3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3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3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3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3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3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3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3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3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3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3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3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3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3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3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3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3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3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3">
      <c r="A95" s="40"/>
      <c r="B95" s="40"/>
      <c r="AN95" t="s">
        <v>145</v>
      </c>
      <c r="AO95" t="s">
        <v>146</v>
      </c>
    </row>
    <row r="96" spans="1:41" x14ac:dyDescent="0.3">
      <c r="A96" s="40"/>
      <c r="B96" s="40"/>
      <c r="AN96" t="s">
        <v>147</v>
      </c>
      <c r="AO96" t="s">
        <v>148</v>
      </c>
    </row>
    <row r="97" spans="1:41" x14ac:dyDescent="0.3">
      <c r="A97" s="40"/>
      <c r="B97" s="40"/>
      <c r="AN97" t="s">
        <v>149</v>
      </c>
      <c r="AO97" t="s">
        <v>150</v>
      </c>
    </row>
    <row r="98" spans="1:41" x14ac:dyDescent="0.3">
      <c r="A98" s="40"/>
      <c r="B98" s="40"/>
      <c r="AN98" t="s">
        <v>151</v>
      </c>
      <c r="AO98" t="s">
        <v>152</v>
      </c>
    </row>
    <row r="99" spans="1:41" x14ac:dyDescent="0.3">
      <c r="A99" s="40"/>
      <c r="B99" s="40"/>
      <c r="AN99" t="s">
        <v>153</v>
      </c>
      <c r="AO99" t="s">
        <v>154</v>
      </c>
    </row>
    <row r="100" spans="1:41" x14ac:dyDescent="0.3">
      <c r="A100" s="40"/>
      <c r="B100" s="40"/>
      <c r="AN100" t="s">
        <v>155</v>
      </c>
      <c r="AO100" t="s">
        <v>156</v>
      </c>
    </row>
    <row r="101" spans="1:41" x14ac:dyDescent="0.3">
      <c r="A101" s="40"/>
      <c r="B101" s="40"/>
      <c r="AN101" t="s">
        <v>157</v>
      </c>
      <c r="AO101" t="s">
        <v>158</v>
      </c>
    </row>
    <row r="102" spans="1:41" x14ac:dyDescent="0.3">
      <c r="A102" s="40"/>
      <c r="B102" s="40"/>
      <c r="AN102" t="s">
        <v>159</v>
      </c>
      <c r="AO102" t="s">
        <v>160</v>
      </c>
    </row>
    <row r="103" spans="1:41" x14ac:dyDescent="0.3">
      <c r="A103" s="40"/>
      <c r="B103" s="40"/>
    </row>
    <row r="104" spans="1:41" x14ac:dyDescent="0.3">
      <c r="A104" s="40"/>
      <c r="B104" s="40"/>
    </row>
    <row r="105" spans="1:41" x14ac:dyDescent="0.3">
      <c r="A105" s="40"/>
      <c r="B105" s="40"/>
    </row>
    <row r="106" spans="1:41" x14ac:dyDescent="0.3">
      <c r="A106" s="40"/>
      <c r="B106" s="40"/>
    </row>
    <row r="107" spans="1:41" x14ac:dyDescent="0.3">
      <c r="A107" s="40"/>
      <c r="B107" s="40"/>
    </row>
    <row r="108" spans="1:41" x14ac:dyDescent="0.3">
      <c r="A108" s="40"/>
      <c r="B108" s="40"/>
    </row>
    <row r="109" spans="1:41" x14ac:dyDescent="0.3">
      <c r="A109" s="40"/>
      <c r="B109" s="40"/>
    </row>
    <row r="110" spans="1:41" x14ac:dyDescent="0.3">
      <c r="A110" s="40"/>
      <c r="B110" s="40"/>
    </row>
    <row r="111" spans="1:41" x14ac:dyDescent="0.3">
      <c r="A111" s="40"/>
      <c r="B111" s="40"/>
    </row>
    <row r="112" spans="1:41" x14ac:dyDescent="0.3">
      <c r="A112" s="40"/>
      <c r="B112" s="40"/>
    </row>
    <row r="113" spans="1:2" x14ac:dyDescent="0.3">
      <c r="A113" s="40"/>
      <c r="B113" s="40"/>
    </row>
    <row r="114" spans="1:2" x14ac:dyDescent="0.3">
      <c r="A114" s="40"/>
      <c r="B114" s="40"/>
    </row>
    <row r="115" spans="1:2" x14ac:dyDescent="0.3">
      <c r="A115" s="40"/>
      <c r="B115" s="40"/>
    </row>
    <row r="116" spans="1:2" x14ac:dyDescent="0.3">
      <c r="A116" s="40"/>
      <c r="B116" s="40"/>
    </row>
    <row r="117" spans="1:2" x14ac:dyDescent="0.3">
      <c r="A117" s="40"/>
      <c r="B117" s="40"/>
    </row>
    <row r="118" spans="1:2" x14ac:dyDescent="0.3">
      <c r="A118" s="40"/>
      <c r="B118" s="40"/>
    </row>
    <row r="119" spans="1:2" x14ac:dyDescent="0.3">
      <c r="A119" s="40"/>
      <c r="B119" s="40"/>
    </row>
    <row r="120" spans="1:2" x14ac:dyDescent="0.3">
      <c r="A120" s="40"/>
      <c r="B120" s="40"/>
    </row>
    <row r="121" spans="1:2" x14ac:dyDescent="0.3">
      <c r="A121" s="40"/>
      <c r="B121" s="40"/>
    </row>
    <row r="122" spans="1:2" x14ac:dyDescent="0.3">
      <c r="A122" s="40"/>
      <c r="B122" s="40"/>
    </row>
    <row r="123" spans="1:2" x14ac:dyDescent="0.3">
      <c r="A123" s="40"/>
      <c r="B123" s="40"/>
    </row>
    <row r="124" spans="1:2" x14ac:dyDescent="0.3">
      <c r="A124" s="40"/>
      <c r="B124" s="40"/>
    </row>
    <row r="125" spans="1:2" x14ac:dyDescent="0.3">
      <c r="A125" s="40"/>
      <c r="B125" s="40"/>
    </row>
    <row r="126" spans="1:2" x14ac:dyDescent="0.3">
      <c r="A126" s="40"/>
      <c r="B126" s="40"/>
    </row>
    <row r="127" spans="1:2" x14ac:dyDescent="0.3">
      <c r="A127" s="40"/>
      <c r="B127" s="40"/>
    </row>
    <row r="128" spans="1:2" x14ac:dyDescent="0.3">
      <c r="A128" s="40"/>
      <c r="B128" s="40"/>
    </row>
    <row r="129" spans="1:2" x14ac:dyDescent="0.3">
      <c r="A129" s="40"/>
      <c r="B129" s="40"/>
    </row>
    <row r="130" spans="1:2" x14ac:dyDescent="0.3">
      <c r="A130" s="40"/>
      <c r="B130" s="40"/>
    </row>
    <row r="131" spans="1:2" x14ac:dyDescent="0.3">
      <c r="A131" s="40"/>
      <c r="B131" s="40"/>
    </row>
    <row r="132" spans="1:2" x14ac:dyDescent="0.3">
      <c r="A132" s="40"/>
      <c r="B132" s="40"/>
    </row>
    <row r="133" spans="1:2" x14ac:dyDescent="0.3">
      <c r="A133" s="40"/>
      <c r="B133" s="40"/>
    </row>
    <row r="134" spans="1:2" x14ac:dyDescent="0.3">
      <c r="A134" s="40"/>
      <c r="B134" s="40"/>
    </row>
    <row r="135" spans="1:2" x14ac:dyDescent="0.3">
      <c r="A135" s="40"/>
      <c r="B135" s="40"/>
    </row>
    <row r="136" spans="1:2" x14ac:dyDescent="0.3">
      <c r="A136" s="40"/>
      <c r="B136" s="40"/>
    </row>
    <row r="137" spans="1:2" x14ac:dyDescent="0.3">
      <c r="A137" s="40"/>
      <c r="B137" s="40"/>
    </row>
    <row r="138" spans="1:2" x14ac:dyDescent="0.3">
      <c r="A138" s="40"/>
      <c r="B138" s="40"/>
    </row>
    <row r="139" spans="1:2" x14ac:dyDescent="0.3">
      <c r="A139" s="40"/>
      <c r="B139" s="40"/>
    </row>
    <row r="140" spans="1:2" x14ac:dyDescent="0.3">
      <c r="A140" s="40"/>
      <c r="B140" s="40"/>
    </row>
    <row r="141" spans="1:2" x14ac:dyDescent="0.3">
      <c r="A141" s="40"/>
      <c r="B141" s="40"/>
    </row>
    <row r="142" spans="1:2" x14ac:dyDescent="0.3">
      <c r="A142" s="40"/>
      <c r="B142" s="40"/>
    </row>
    <row r="143" spans="1:2" x14ac:dyDescent="0.3">
      <c r="A143" s="40"/>
      <c r="B143" s="40"/>
    </row>
    <row r="144" spans="1:2" x14ac:dyDescent="0.3">
      <c r="A144" s="40"/>
      <c r="B144" s="40"/>
    </row>
    <row r="145" spans="1:2" x14ac:dyDescent="0.3">
      <c r="A145" s="40"/>
      <c r="B145" s="40"/>
    </row>
    <row r="146" spans="1:2" x14ac:dyDescent="0.3">
      <c r="A146" s="40"/>
      <c r="B146" s="40"/>
    </row>
    <row r="147" spans="1:2" x14ac:dyDescent="0.3">
      <c r="A147" s="40"/>
      <c r="B147" s="40"/>
    </row>
    <row r="148" spans="1:2" x14ac:dyDescent="0.3">
      <c r="A148" s="40"/>
      <c r="B148" s="40"/>
    </row>
    <row r="149" spans="1:2" x14ac:dyDescent="0.3">
      <c r="A149" s="40"/>
      <c r="B149" s="40"/>
    </row>
    <row r="150" spans="1:2" x14ac:dyDescent="0.3">
      <c r="A150" s="40"/>
      <c r="B150" s="40"/>
    </row>
    <row r="151" spans="1:2" x14ac:dyDescent="0.3">
      <c r="A151" s="40"/>
      <c r="B151" s="40"/>
    </row>
    <row r="152" spans="1:2" x14ac:dyDescent="0.3">
      <c r="A152" s="40"/>
      <c r="B152" s="40"/>
    </row>
    <row r="153" spans="1:2" x14ac:dyDescent="0.3">
      <c r="A153" s="40"/>
      <c r="B153" s="40"/>
    </row>
    <row r="154" spans="1:2" x14ac:dyDescent="0.3">
      <c r="A154" s="40"/>
      <c r="B154" s="40"/>
    </row>
    <row r="155" spans="1:2" x14ac:dyDescent="0.3">
      <c r="A155" s="40"/>
      <c r="B155" s="40"/>
    </row>
    <row r="156" spans="1:2" x14ac:dyDescent="0.3">
      <c r="A156" s="40"/>
      <c r="B156" s="40"/>
    </row>
    <row r="157" spans="1:2" x14ac:dyDescent="0.3">
      <c r="A157" s="40"/>
      <c r="B157" s="40"/>
    </row>
    <row r="158" spans="1:2" x14ac:dyDescent="0.3">
      <c r="A158" s="40"/>
      <c r="B158" s="40"/>
    </row>
    <row r="159" spans="1:2" x14ac:dyDescent="0.3">
      <c r="A159" s="40"/>
      <c r="B159" s="40"/>
    </row>
    <row r="160" spans="1:2" x14ac:dyDescent="0.3">
      <c r="A160" s="40"/>
      <c r="B160" s="40"/>
    </row>
    <row r="161" spans="1:2" x14ac:dyDescent="0.3">
      <c r="A161" s="40"/>
      <c r="B161" s="40"/>
    </row>
    <row r="162" spans="1:2" x14ac:dyDescent="0.3">
      <c r="A162" s="40"/>
      <c r="B162" s="40"/>
    </row>
    <row r="163" spans="1:2" x14ac:dyDescent="0.3">
      <c r="A163" s="40"/>
      <c r="B163" s="40"/>
    </row>
    <row r="164" spans="1:2" x14ac:dyDescent="0.3">
      <c r="A164" s="40"/>
      <c r="B164" s="40"/>
    </row>
    <row r="165" spans="1:2" x14ac:dyDescent="0.3">
      <c r="A165" s="40"/>
      <c r="B165" s="40"/>
    </row>
    <row r="166" spans="1:2" x14ac:dyDescent="0.3">
      <c r="A166" s="40"/>
      <c r="B166" s="40"/>
    </row>
    <row r="167" spans="1:2" x14ac:dyDescent="0.3">
      <c r="A167" s="40"/>
      <c r="B167" s="40"/>
    </row>
    <row r="168" spans="1:2" x14ac:dyDescent="0.3">
      <c r="A168" s="40"/>
      <c r="B168" s="40"/>
    </row>
    <row r="169" spans="1:2" x14ac:dyDescent="0.3">
      <c r="A169" s="40"/>
      <c r="B169" s="40"/>
    </row>
    <row r="170" spans="1:2" x14ac:dyDescent="0.3">
      <c r="A170" s="40"/>
      <c r="B170" s="40"/>
    </row>
    <row r="171" spans="1:2" x14ac:dyDescent="0.3">
      <c r="A171" s="40"/>
      <c r="B171" s="40"/>
    </row>
    <row r="172" spans="1:2" x14ac:dyDescent="0.3">
      <c r="A172" s="40"/>
      <c r="B172" s="40"/>
    </row>
    <row r="173" spans="1:2" x14ac:dyDescent="0.3">
      <c r="A173" s="40"/>
      <c r="B173" s="40"/>
    </row>
    <row r="174" spans="1:2" x14ac:dyDescent="0.3">
      <c r="A174" s="40"/>
      <c r="B174" s="40"/>
    </row>
    <row r="175" spans="1:2" x14ac:dyDescent="0.3">
      <c r="A175" s="40"/>
      <c r="B175" s="40"/>
    </row>
    <row r="176" spans="1:2" x14ac:dyDescent="0.3">
      <c r="A176" s="40"/>
      <c r="B176" s="40"/>
    </row>
    <row r="177" spans="1:2" x14ac:dyDescent="0.3">
      <c r="A177" s="40"/>
      <c r="B177" s="40"/>
    </row>
    <row r="178" spans="1:2" x14ac:dyDescent="0.3">
      <c r="A178" s="40"/>
      <c r="B178" s="40"/>
    </row>
    <row r="179" spans="1:2" x14ac:dyDescent="0.3">
      <c r="A179" s="40"/>
      <c r="B179" s="40"/>
    </row>
    <row r="180" spans="1:2" x14ac:dyDescent="0.3">
      <c r="A180" s="40"/>
      <c r="B180" s="40"/>
    </row>
    <row r="181" spans="1:2" x14ac:dyDescent="0.3">
      <c r="A181" s="40"/>
      <c r="B181" s="40"/>
    </row>
    <row r="182" spans="1:2" x14ac:dyDescent="0.3">
      <c r="A182" s="40"/>
      <c r="B182" s="40"/>
    </row>
    <row r="183" spans="1:2" x14ac:dyDescent="0.3">
      <c r="A183" s="40"/>
      <c r="B183" s="40"/>
    </row>
    <row r="184" spans="1:2" x14ac:dyDescent="0.3">
      <c r="A184" s="40"/>
      <c r="B184" s="40"/>
    </row>
    <row r="185" spans="1:2" x14ac:dyDescent="0.3">
      <c r="A185" s="40"/>
      <c r="B185" s="40"/>
    </row>
    <row r="186" spans="1:2" x14ac:dyDescent="0.3">
      <c r="A186" s="40"/>
      <c r="B186" s="40"/>
    </row>
    <row r="187" spans="1:2" x14ac:dyDescent="0.3">
      <c r="A187" s="40"/>
      <c r="B187" s="40"/>
    </row>
    <row r="188" spans="1:2" x14ac:dyDescent="0.3">
      <c r="A188" s="40"/>
      <c r="B188" s="40"/>
    </row>
    <row r="189" spans="1:2" x14ac:dyDescent="0.3">
      <c r="A189" s="40"/>
      <c r="B189" s="40"/>
    </row>
    <row r="190" spans="1:2" x14ac:dyDescent="0.3">
      <c r="A190" s="40"/>
      <c r="B190" s="40"/>
    </row>
    <row r="191" spans="1:2" x14ac:dyDescent="0.3">
      <c r="A191" s="40"/>
      <c r="B191" s="40"/>
    </row>
    <row r="192" spans="1:2" x14ac:dyDescent="0.3">
      <c r="A192" s="40"/>
      <c r="B192" s="40"/>
    </row>
    <row r="193" spans="1:2" x14ac:dyDescent="0.3">
      <c r="A193" s="40"/>
      <c r="B193" s="40"/>
    </row>
    <row r="194" spans="1:2" x14ac:dyDescent="0.3">
      <c r="A194" s="40"/>
      <c r="B194" s="40"/>
    </row>
    <row r="195" spans="1:2" x14ac:dyDescent="0.3">
      <c r="A195" s="40"/>
      <c r="B195" s="40"/>
    </row>
    <row r="196" spans="1:2" x14ac:dyDescent="0.3">
      <c r="A196" s="40"/>
      <c r="B196" s="40"/>
    </row>
    <row r="197" spans="1:2" x14ac:dyDescent="0.3">
      <c r="A197" s="40"/>
      <c r="B197" s="40"/>
    </row>
    <row r="198" spans="1:2" x14ac:dyDescent="0.3">
      <c r="A198" s="40"/>
      <c r="B198" s="40"/>
    </row>
    <row r="199" spans="1:2" x14ac:dyDescent="0.3">
      <c r="A199" s="40"/>
      <c r="B199" s="40"/>
    </row>
    <row r="200" spans="1:2" x14ac:dyDescent="0.3">
      <c r="A200" s="40"/>
      <c r="B200" s="40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21771</xdr:colOff>
                    <xdr:row>0</xdr:row>
                    <xdr:rowOff>10886</xdr:rowOff>
                  </from>
                  <to>
                    <xdr:col>14</xdr:col>
                    <xdr:colOff>598714</xdr:colOff>
                    <xdr:row>0</xdr:row>
                    <xdr:rowOff>217714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27214</xdr:colOff>
                    <xdr:row>1</xdr:row>
                    <xdr:rowOff>21771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10886</xdr:colOff>
                    <xdr:row>3</xdr:row>
                    <xdr:rowOff>27214</xdr:rowOff>
                  </from>
                  <to>
                    <xdr:col>7</xdr:col>
                    <xdr:colOff>631371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713014</xdr:rowOff>
                  </from>
                  <to>
                    <xdr:col>12</xdr:col>
                    <xdr:colOff>136071</xdr:colOff>
                    <xdr:row>5</xdr:row>
                    <xdr:rowOff>97971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87086</xdr:colOff>
                    <xdr:row>3</xdr:row>
                    <xdr:rowOff>27214</xdr:rowOff>
                  </from>
                  <to>
                    <xdr:col>10</xdr:col>
                    <xdr:colOff>59871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21771</xdr:colOff>
                    <xdr:row>2</xdr:row>
                    <xdr:rowOff>201386</xdr:rowOff>
                  </from>
                  <to>
                    <xdr:col>7</xdr:col>
                    <xdr:colOff>647700</xdr:colOff>
                    <xdr:row>2</xdr:row>
                    <xdr:rowOff>631371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87086</xdr:rowOff>
                  </from>
                  <to>
                    <xdr:col>12</xdr:col>
                    <xdr:colOff>190500</xdr:colOff>
                    <xdr:row>2</xdr:row>
                    <xdr:rowOff>402771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77</vt:i4>
      </vt:variant>
    </vt:vector>
  </HeadingPairs>
  <TitlesOfParts>
    <vt:vector size="80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Упражнение!Freq1_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Упражнение!Kdegr_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Упражнение!Pwf1_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Упражнение!Qreal_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