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updateLinks="always" codeName="Workbook________" hidePivotFieldList="1"/>
  <mc:AlternateContent xmlns:mc="http://schemas.openxmlformats.org/markup-compatibility/2006">
    <mc:Choice Requires="x15">
      <x15ac:absPath xmlns:x15ac="http://schemas.microsoft.com/office/spreadsheetml/2010/11/ac" url="C:\rnt\unifloc_vba\excercises simple\"/>
    </mc:Choice>
  </mc:AlternateContent>
  <xr:revisionPtr revIDLastSave="0" documentId="13_ncr:1_{140158D2-D9AD-4ED5-B371-E402AD3CBEB8}" xr6:coauthVersionLast="43" xr6:coauthVersionMax="43" xr10:uidLastSave="{00000000-0000-0000-0000-000000000000}"/>
  <bookViews>
    <workbookView xWindow="-98" yWindow="-98" windowWidth="20715" windowHeight="13276" tabRatio="591" xr2:uid="{00000000-000D-0000-FFFF-FFFF00000000}"/>
  </bookViews>
  <sheets>
    <sheet name="ESP" sheetId="112" r:id="rId1"/>
  </sheets>
  <externalReferences>
    <externalReference r:id="rId2"/>
  </externalReferences>
  <definedNames>
    <definedName name="Bob_" localSheetId="0">ESP!$C$14</definedName>
    <definedName name="ESP_ID_">ESP!$C$32</definedName>
    <definedName name="freq_">ESP!$C$33</definedName>
    <definedName name="fw_">ESP!$C$20</definedName>
    <definedName name="gamma_gas_" localSheetId="0">ESP!$C$9</definedName>
    <definedName name="gamma_oil_" localSheetId="0">ESP!$C$7</definedName>
    <definedName name="gamma_wat_">ESP!$C$8</definedName>
    <definedName name="Head_">ESP!$C$31</definedName>
    <definedName name="Ksep_">ESP!$D$27</definedName>
    <definedName name="muob_">ESP!$C$15</definedName>
    <definedName name="n_">ESP!$A$38</definedName>
    <definedName name="num_stages_">ESP!$C$35</definedName>
    <definedName name="Pb_" localSheetId="0">ESP!$C$12</definedName>
    <definedName name="Pin_">ESP!$C$21</definedName>
    <definedName name="Pout_">ESP!$C$23</definedName>
    <definedName name="Psep_">ESP!$B$27</definedName>
    <definedName name="Qespnom_">ESP!$C$30</definedName>
    <definedName name="Qliq_">ESP!$C$19</definedName>
    <definedName name="Qmax">ESP!$C$34</definedName>
    <definedName name="Rp_" localSheetId="0">ESP!$C$11</definedName>
    <definedName name="Rsb_" localSheetId="0">ESP!$C$10</definedName>
    <definedName name="Tres_" localSheetId="0">ESP!$C$13</definedName>
    <definedName name="Tsep_">ESP!$C$27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12" l="1"/>
  <c r="E8" i="112"/>
  <c r="G41" i="112"/>
  <c r="G49" i="112"/>
  <c r="G57" i="112"/>
  <c r="G50" i="112"/>
  <c r="G42" i="112"/>
  <c r="G43" i="112"/>
  <c r="G51" i="112"/>
  <c r="G59" i="112"/>
  <c r="G58" i="112"/>
  <c r="G44" i="112"/>
  <c r="G52" i="112"/>
  <c r="G60" i="112"/>
  <c r="G53" i="112"/>
  <c r="G61" i="112"/>
  <c r="G45" i="112"/>
  <c r="G46" i="112"/>
  <c r="G54" i="112"/>
  <c r="G62" i="112"/>
  <c r="G56" i="112"/>
  <c r="G64" i="112"/>
  <c r="G66" i="112"/>
  <c r="G47" i="112"/>
  <c r="G55" i="112"/>
  <c r="G63" i="112"/>
  <c r="G48" i="112"/>
  <c r="G65" i="112"/>
  <c r="G40" i="112"/>
  <c r="F41" i="112"/>
  <c r="F49" i="112"/>
  <c r="F57" i="112"/>
  <c r="F65" i="112"/>
  <c r="F42" i="112"/>
  <c r="F50" i="112"/>
  <c r="F58" i="112"/>
  <c r="F66" i="112"/>
  <c r="F43" i="112"/>
  <c r="F51" i="112"/>
  <c r="F59" i="112"/>
  <c r="F63" i="112"/>
  <c r="F44" i="112"/>
  <c r="F52" i="112"/>
  <c r="F60" i="112"/>
  <c r="F45" i="112"/>
  <c r="F53" i="112"/>
  <c r="F61" i="112"/>
  <c r="F47" i="112"/>
  <c r="F46" i="112"/>
  <c r="F54" i="112"/>
  <c r="F62" i="112"/>
  <c r="F55" i="112"/>
  <c r="F48" i="112"/>
  <c r="F56" i="112"/>
  <c r="F64" i="112"/>
  <c r="F40" i="112"/>
  <c r="C32" i="112"/>
  <c r="C35" i="112"/>
  <c r="C40" i="112"/>
  <c r="C34" i="112"/>
  <c r="D41" i="112"/>
  <c r="E41" i="112"/>
  <c r="C41" i="112"/>
  <c r="D40" i="112"/>
  <c r="E40" i="112"/>
  <c r="B42" i="112" l="1"/>
  <c r="E13" i="112"/>
  <c r="D42" i="112"/>
  <c r="E42" i="112"/>
  <c r="C42" i="112"/>
  <c r="B43" i="112" l="1"/>
  <c r="E11" i="112"/>
  <c r="E10" i="112"/>
  <c r="E9" i="112"/>
  <c r="E7" i="112"/>
  <c r="E43" i="112"/>
  <c r="C43" i="112"/>
  <c r="D43" i="112"/>
  <c r="B44" i="112" l="1"/>
  <c r="D44" i="112"/>
  <c r="C44" i="112"/>
  <c r="E44" i="112"/>
  <c r="B45" i="112" l="1"/>
  <c r="C45" i="112"/>
  <c r="D45" i="112"/>
  <c r="E45" i="112"/>
  <c r="B46" i="112" l="1"/>
  <c r="E46" i="112"/>
  <c r="D46" i="112"/>
  <c r="C46" i="112"/>
  <c r="B47" i="112" l="1"/>
  <c r="E47" i="112"/>
  <c r="C47" i="112"/>
  <c r="D47" i="112"/>
  <c r="B48" i="112" l="1"/>
  <c r="D48" i="112"/>
  <c r="C48" i="112"/>
  <c r="E48" i="112"/>
  <c r="B49" i="112" l="1"/>
  <c r="E49" i="112"/>
  <c r="D49" i="112"/>
  <c r="C49" i="112"/>
  <c r="B50" i="112" l="1"/>
  <c r="E50" i="112"/>
  <c r="D50" i="112"/>
  <c r="C50" i="112"/>
  <c r="B51" i="112" l="1"/>
  <c r="E51" i="112"/>
  <c r="D51" i="112"/>
  <c r="C51" i="112"/>
  <c r="B52" i="112" l="1"/>
  <c r="E52" i="112"/>
  <c r="D52" i="112"/>
  <c r="C52" i="112"/>
  <c r="B53" i="112" l="1"/>
  <c r="D53" i="112"/>
  <c r="C53" i="112"/>
  <c r="E53" i="112"/>
  <c r="B54" i="112" l="1"/>
  <c r="D54" i="112"/>
  <c r="C54" i="112"/>
  <c r="E54" i="112"/>
  <c r="B55" i="112" l="1"/>
  <c r="E55" i="112"/>
  <c r="C55" i="112"/>
  <c r="D55" i="112"/>
  <c r="B56" i="112" l="1"/>
  <c r="D56" i="112"/>
  <c r="C56" i="112"/>
  <c r="E56" i="112"/>
  <c r="B57" i="112" l="1"/>
  <c r="C57" i="112"/>
  <c r="E57" i="112"/>
  <c r="D57" i="112"/>
  <c r="B58" i="112" l="1"/>
  <c r="E58" i="112"/>
  <c r="D58" i="112"/>
  <c r="C58" i="112"/>
  <c r="B59" i="112" l="1"/>
  <c r="E59" i="112"/>
  <c r="C59" i="112"/>
  <c r="D59" i="112"/>
  <c r="B60" i="112" l="1"/>
  <c r="D60" i="112"/>
  <c r="C60" i="112"/>
  <c r="E60" i="112"/>
  <c r="B61" i="112" l="1"/>
  <c r="E61" i="112"/>
  <c r="D61" i="112"/>
  <c r="C61" i="112"/>
  <c r="B62" i="112" l="1"/>
  <c r="D62" i="112"/>
  <c r="E62" i="112"/>
  <c r="C62" i="112"/>
  <c r="B63" i="112" l="1"/>
  <c r="C63" i="112"/>
  <c r="E63" i="112"/>
  <c r="D63" i="112"/>
  <c r="B64" i="112" l="1"/>
  <c r="C64" i="112"/>
  <c r="D64" i="112"/>
  <c r="E64" i="112"/>
  <c r="B65" i="112" l="1"/>
  <c r="C65" i="112"/>
  <c r="E65" i="112"/>
  <c r="D65" i="112"/>
  <c r="B66" i="112" l="1"/>
  <c r="C66" i="112"/>
  <c r="E66" i="112"/>
  <c r="D66" i="112"/>
</calcChain>
</file>

<file path=xl/sharedStrings.xml><?xml version="1.0" encoding="utf-8"?>
<sst xmlns="http://schemas.openxmlformats.org/spreadsheetml/2006/main" count="58" uniqueCount="49">
  <si>
    <t>P</t>
  </si>
  <si>
    <t>м3/м3</t>
  </si>
  <si>
    <t>T</t>
  </si>
  <si>
    <t>атмa</t>
  </si>
  <si>
    <t>МПа</t>
  </si>
  <si>
    <t>Ф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</si>
  <si>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</si>
  <si>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</si>
  <si>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</si>
  <si>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</si>
  <si>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</si>
  <si>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</si>
  <si>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</si>
  <si>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</si>
  <si>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</si>
  <si>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</si>
  <si>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</si>
  <si>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</si>
  <si>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PVT data</t>
  </si>
  <si>
    <t>cP</t>
  </si>
  <si>
    <t>atma</t>
  </si>
  <si>
    <r>
      <t>Q</t>
    </r>
    <r>
      <rPr>
        <vertAlign val="subscript"/>
        <sz val="10"/>
        <rFont val="Arial Cyr"/>
        <charset val="204"/>
      </rPr>
      <t>liq</t>
    </r>
  </si>
  <si>
    <r>
      <t>f</t>
    </r>
    <r>
      <rPr>
        <vertAlign val="subscript"/>
        <sz val="10"/>
        <rFont val="Arial Cyr"/>
        <charset val="204"/>
      </rPr>
      <t>w</t>
    </r>
  </si>
  <si>
    <r>
      <t>m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/day</t>
    </r>
  </si>
  <si>
    <t>%</t>
  </si>
  <si>
    <r>
      <t>K</t>
    </r>
    <r>
      <rPr>
        <vertAlign val="subscript"/>
        <sz val="10"/>
        <rFont val="Arial Cyr"/>
        <charset val="204"/>
      </rPr>
      <t>sep tot</t>
    </r>
  </si>
  <si>
    <t>Separation data</t>
  </si>
  <si>
    <t>Exercises for working with Unifloc VBA macroses</t>
  </si>
  <si>
    <t>°С</t>
  </si>
  <si>
    <t>m</t>
  </si>
  <si>
    <t>Basic ESP calculation</t>
  </si>
  <si>
    <t>ESP data</t>
  </si>
  <si>
    <r>
      <t>Q</t>
    </r>
    <r>
      <rPr>
        <vertAlign val="subscript"/>
        <sz val="10"/>
        <rFont val="Arial Cyr"/>
        <charset val="204"/>
      </rPr>
      <t>ESP nom</t>
    </r>
  </si>
  <si>
    <r>
      <t>H</t>
    </r>
    <r>
      <rPr>
        <vertAlign val="subscript"/>
        <sz val="10"/>
        <rFont val="Arial Cyr"/>
        <charset val="204"/>
      </rPr>
      <t>ESP nom</t>
    </r>
  </si>
  <si>
    <t>ESP ID</t>
  </si>
  <si>
    <t>Production data</t>
  </si>
  <si>
    <r>
      <t>P</t>
    </r>
    <r>
      <rPr>
        <vertAlign val="subscript"/>
        <sz val="10"/>
        <rFont val="Arial Cyr"/>
        <charset val="204"/>
      </rPr>
      <t>in</t>
    </r>
  </si>
  <si>
    <r>
      <t>T</t>
    </r>
    <r>
      <rPr>
        <vertAlign val="subscript"/>
        <sz val="10"/>
        <rFont val="Arial Cyr"/>
        <charset val="204"/>
      </rPr>
      <t>in</t>
    </r>
  </si>
  <si>
    <t>Hz</t>
  </si>
  <si>
    <r>
      <t>Q</t>
    </r>
    <r>
      <rPr>
        <vertAlign val="subscript"/>
        <sz val="10"/>
        <rFont val="Arial Cyr"/>
        <charset val="204"/>
      </rPr>
      <t>maxESP</t>
    </r>
  </si>
  <si>
    <t>Q</t>
  </si>
  <si>
    <r>
      <t>H</t>
    </r>
    <r>
      <rPr>
        <vertAlign val="subscript"/>
        <sz val="10"/>
        <rFont val="Arial Cyr"/>
        <charset val="204"/>
      </rPr>
      <t>nom</t>
    </r>
  </si>
  <si>
    <r>
      <t>N</t>
    </r>
    <r>
      <rPr>
        <vertAlign val="subscript"/>
        <sz val="10"/>
        <rFont val="Arial Cyr"/>
        <charset val="204"/>
      </rPr>
      <t>nom</t>
    </r>
  </si>
  <si>
    <r>
      <t>E</t>
    </r>
    <r>
      <rPr>
        <vertAlign val="subscript"/>
        <sz val="10"/>
        <rFont val="Arial Cyr"/>
        <charset val="204"/>
      </rPr>
      <t>nom</t>
    </r>
  </si>
  <si>
    <t>dP</t>
  </si>
  <si>
    <r>
      <t>N</t>
    </r>
    <r>
      <rPr>
        <vertAlign val="subscript"/>
        <sz val="10"/>
        <rFont val="Arial Cyr"/>
        <charset val="204"/>
      </rPr>
      <t>st</t>
    </r>
  </si>
  <si>
    <t>ESP freq</t>
  </si>
  <si>
    <t>ESP nominal curve and ESP dP curve</t>
  </si>
  <si>
    <r>
      <t>P</t>
    </r>
    <r>
      <rPr>
        <vertAlign val="subscript"/>
        <sz val="10"/>
        <rFont val="Arial Cyr"/>
        <charset val="204"/>
      </rPr>
      <t>out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</si>
</sst>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7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sz val="10"/>
      <color indexed="8"/>
      <name val="Arial"/>
      <family val="2"/>
      <charset val="204"/>
    </font>
    <font>
      <sz val="10"/>
      <color theme="0" tint="-0.34998626667073579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vertAlign val="subscript"/>
      <sz val="10"/>
      <name val="Arial Cyr"/>
      <charset val="204"/>
    </font>
    <font>
      <vertAlign val="superscript"/>
      <sz val="1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8" fillId="0" borderId="0"/>
    <xf numFmtId="0" fontId="1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6" fillId="0" borderId="0" xfId="0" applyFont="1"/>
    <xf numFmtId="0" fontId="0" fillId="2" borderId="2" xfId="0" applyFill="1" applyBorder="1" applyAlignment="1">
      <alignment horizontal="center"/>
    </xf>
    <xf numFmtId="0" fontId="14" fillId="0" borderId="0" xfId="0" applyFont="1"/>
    <xf numFmtId="0" fontId="0" fillId="0" borderId="2" xfId="0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1" fontId="9" fillId="0" borderId="2" xfId="0" applyNumberFormat="1" applyFont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 wrapText="1"/>
    </xf>
    <xf numFmtId="0" fontId="10" fillId="3" borderId="2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ESP nominal curves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ESP!$C$39</c:f>
              <c:strCache>
                <c:ptCount val="1"/>
                <c:pt idx="0">
                  <c:v>Hnom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ESP!$B$40:$B$66</c:f>
              <c:numCache>
                <c:formatCode>0</c:formatCode>
                <c:ptCount val="27"/>
                <c:pt idx="0">
                  <c:v>0.1</c:v>
                </c:pt>
                <c:pt idx="1">
                  <c:v>1</c:v>
                </c:pt>
                <c:pt idx="2">
                  <c:v>3.8</c:v>
                </c:pt>
                <c:pt idx="3">
                  <c:v>7.6</c:v>
                </c:pt>
                <c:pt idx="4">
                  <c:v>11.399999999999999</c:v>
                </c:pt>
                <c:pt idx="5">
                  <c:v>15.2</c:v>
                </c:pt>
                <c:pt idx="6">
                  <c:v>19</c:v>
                </c:pt>
                <c:pt idx="7">
                  <c:v>22.8</c:v>
                </c:pt>
                <c:pt idx="8">
                  <c:v>26.6</c:v>
                </c:pt>
                <c:pt idx="9">
                  <c:v>30.400000000000002</c:v>
                </c:pt>
                <c:pt idx="10">
                  <c:v>34.200000000000003</c:v>
                </c:pt>
                <c:pt idx="11">
                  <c:v>38</c:v>
                </c:pt>
                <c:pt idx="12">
                  <c:v>41.8</c:v>
                </c:pt>
                <c:pt idx="13">
                  <c:v>45.599999999999994</c:v>
                </c:pt>
                <c:pt idx="14">
                  <c:v>49.399999999999991</c:v>
                </c:pt>
                <c:pt idx="15">
                  <c:v>53.199999999999989</c:v>
                </c:pt>
                <c:pt idx="16">
                  <c:v>56.999999999999986</c:v>
                </c:pt>
                <c:pt idx="17">
                  <c:v>60.799999999999983</c:v>
                </c:pt>
                <c:pt idx="18">
                  <c:v>64.59999999999998</c:v>
                </c:pt>
                <c:pt idx="19">
                  <c:v>68.399999999999977</c:v>
                </c:pt>
                <c:pt idx="20">
                  <c:v>72.199999999999974</c:v>
                </c:pt>
                <c:pt idx="21">
                  <c:v>75.999999999999972</c:v>
                </c:pt>
                <c:pt idx="22">
                  <c:v>79.799999999999969</c:v>
                </c:pt>
                <c:pt idx="23">
                  <c:v>83.599999999999966</c:v>
                </c:pt>
                <c:pt idx="24">
                  <c:v>87.399999999999963</c:v>
                </c:pt>
                <c:pt idx="25">
                  <c:v>91.19999999999996</c:v>
                </c:pt>
                <c:pt idx="26">
                  <c:v>94.999999999999957</c:v>
                </c:pt>
              </c:numCache>
            </c:numRef>
          </c:xVal>
          <c:yVal>
            <c:numRef>
              <c:f>ESP!$C$40:$C$66</c:f>
              <c:numCache>
                <c:formatCode>0</c:formatCode>
                <c:ptCount val="27"/>
                <c:pt idx="0">
                  <c:v>2560.1340513806313</c:v>
                </c:pt>
                <c:pt idx="1">
                  <c:v>2548.5929109096005</c:v>
                </c:pt>
                <c:pt idx="2">
                  <c:v>2519.699835431024</c:v>
                </c:pt>
                <c:pt idx="3">
                  <c:v>2493.1139124502988</c:v>
                </c:pt>
                <c:pt idx="4">
                  <c:v>2475.0120668566319</c:v>
                </c:pt>
                <c:pt idx="5">
                  <c:v>2459.8993463934553</c:v>
                </c:pt>
                <c:pt idx="6">
                  <c:v>2443.3937973276502</c:v>
                </c:pt>
                <c:pt idx="7">
                  <c:v>2422.110572615512</c:v>
                </c:pt>
                <c:pt idx="8">
                  <c:v>2393.5460400687275</c:v>
                </c:pt>
                <c:pt idx="9">
                  <c:v>2355.9618905203397</c:v>
                </c:pt>
                <c:pt idx="10">
                  <c:v>2308.2692459907207</c:v>
                </c:pt>
                <c:pt idx="11">
                  <c:v>2249.9127678535433</c:v>
                </c:pt>
                <c:pt idx="12">
                  <c:v>2180.7547650017518</c:v>
                </c:pt>
                <c:pt idx="13">
                  <c:v>2100.9593020135285</c:v>
                </c:pt>
                <c:pt idx="14">
                  <c:v>2010.8763073182704</c:v>
                </c:pt>
                <c:pt idx="15">
                  <c:v>1910.9256813625575</c:v>
                </c:pt>
                <c:pt idx="16">
                  <c:v>1801.4814047761199</c:v>
                </c:pt>
                <c:pt idx="17">
                  <c:v>1682.755646537815</c:v>
                </c:pt>
                <c:pt idx="18">
                  <c:v>1554.6828721415923</c:v>
                </c:pt>
                <c:pt idx="19">
                  <c:v>1416.8039517624693</c:v>
                </c:pt>
                <c:pt idx="20">
                  <c:v>1268.1502684224954</c:v>
                </c:pt>
                <c:pt idx="21">
                  <c:v>1107.1278261567302</c:v>
                </c:pt>
                <c:pt idx="22">
                  <c:v>931.40135817921055</c:v>
                </c:pt>
                <c:pt idx="23">
                  <c:v>737.77843504891587</c:v>
                </c:pt>
                <c:pt idx="24">
                  <c:v>522.09357283575594</c:v>
                </c:pt>
                <c:pt idx="25">
                  <c:v>279.09234128651667</c:v>
                </c:pt>
                <c:pt idx="26">
                  <c:v>2.3154719908470369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88-492C-93EC-568EE1E0A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602352"/>
        <c:axId val="1493377664"/>
      </c:scatterChart>
      <c:scatterChart>
        <c:scatterStyle val="smoothMarker"/>
        <c:varyColors val="0"/>
        <c:ser>
          <c:idx val="1"/>
          <c:order val="1"/>
          <c:tx>
            <c:strRef>
              <c:f>ESP!$D$39</c:f>
              <c:strCache>
                <c:ptCount val="1"/>
                <c:pt idx="0">
                  <c:v>Nnom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ESP!$B$40:$B$66</c:f>
              <c:numCache>
                <c:formatCode>0</c:formatCode>
                <c:ptCount val="27"/>
                <c:pt idx="0">
                  <c:v>0.1</c:v>
                </c:pt>
                <c:pt idx="1">
                  <c:v>1</c:v>
                </c:pt>
                <c:pt idx="2">
                  <c:v>3.8</c:v>
                </c:pt>
                <c:pt idx="3">
                  <c:v>7.6</c:v>
                </c:pt>
                <c:pt idx="4">
                  <c:v>11.399999999999999</c:v>
                </c:pt>
                <c:pt idx="5">
                  <c:v>15.2</c:v>
                </c:pt>
                <c:pt idx="6">
                  <c:v>19</c:v>
                </c:pt>
                <c:pt idx="7">
                  <c:v>22.8</c:v>
                </c:pt>
                <c:pt idx="8">
                  <c:v>26.6</c:v>
                </c:pt>
                <c:pt idx="9">
                  <c:v>30.400000000000002</c:v>
                </c:pt>
                <c:pt idx="10">
                  <c:v>34.200000000000003</c:v>
                </c:pt>
                <c:pt idx="11">
                  <c:v>38</c:v>
                </c:pt>
                <c:pt idx="12">
                  <c:v>41.8</c:v>
                </c:pt>
                <c:pt idx="13">
                  <c:v>45.599999999999994</c:v>
                </c:pt>
                <c:pt idx="14">
                  <c:v>49.399999999999991</c:v>
                </c:pt>
                <c:pt idx="15">
                  <c:v>53.199999999999989</c:v>
                </c:pt>
                <c:pt idx="16">
                  <c:v>56.999999999999986</c:v>
                </c:pt>
                <c:pt idx="17">
                  <c:v>60.799999999999983</c:v>
                </c:pt>
                <c:pt idx="18">
                  <c:v>64.59999999999998</c:v>
                </c:pt>
                <c:pt idx="19">
                  <c:v>68.399999999999977</c:v>
                </c:pt>
                <c:pt idx="20">
                  <c:v>72.199999999999974</c:v>
                </c:pt>
                <c:pt idx="21">
                  <c:v>75.999999999999972</c:v>
                </c:pt>
                <c:pt idx="22">
                  <c:v>79.799999999999969</c:v>
                </c:pt>
                <c:pt idx="23">
                  <c:v>83.599999999999966</c:v>
                </c:pt>
                <c:pt idx="24">
                  <c:v>87.399999999999963</c:v>
                </c:pt>
                <c:pt idx="25">
                  <c:v>91.19999999999996</c:v>
                </c:pt>
                <c:pt idx="26">
                  <c:v>94.999999999999957</c:v>
                </c:pt>
              </c:numCache>
            </c:numRef>
          </c:xVal>
          <c:yVal>
            <c:numRef>
              <c:f>ESP!$D$40:$D$66</c:f>
              <c:numCache>
                <c:formatCode>0</c:formatCode>
                <c:ptCount val="27"/>
                <c:pt idx="0">
                  <c:v>22031.629167120096</c:v>
                </c:pt>
                <c:pt idx="1">
                  <c:v>21812.681268681481</c:v>
                </c:pt>
                <c:pt idx="2">
                  <c:v>21225.742536281159</c:v>
                </c:pt>
                <c:pt idx="3">
                  <c:v>20642.667581631882</c:v>
                </c:pt>
                <c:pt idx="4">
                  <c:v>20282.102313818727</c:v>
                </c:pt>
                <c:pt idx="5">
                  <c:v>20118.697842173795</c:v>
                </c:pt>
                <c:pt idx="6">
                  <c:v>20127.517531018333</c:v>
                </c:pt>
                <c:pt idx="7">
                  <c:v>20284.229482132672</c:v>
                </c:pt>
                <c:pt idx="8">
                  <c:v>20565.299017226174</c:v>
                </c:pt>
                <c:pt idx="9">
                  <c:v>20948.181160407137</c:v>
                </c:pt>
                <c:pt idx="10">
                  <c:v>21411.513120652751</c:v>
                </c:pt>
                <c:pt idx="11">
                  <c:v>21935.306774279019</c:v>
                </c:pt>
                <c:pt idx="12">
                  <c:v>22501.141147410683</c:v>
                </c:pt>
                <c:pt idx="13">
                  <c:v>23092.35489845118</c:v>
                </c:pt>
                <c:pt idx="14">
                  <c:v>23694.238800552546</c:v>
                </c:pt>
                <c:pt idx="15">
                  <c:v>24294.228224085375</c:v>
                </c:pt>
                <c:pt idx="16">
                  <c:v>24882.095619108732</c:v>
                </c:pt>
                <c:pt idx="17">
                  <c:v>25450.142997840092</c:v>
                </c:pt>
                <c:pt idx="18">
                  <c:v>25993.39441712527</c:v>
                </c:pt>
                <c:pt idx="19">
                  <c:v>26509.788460908359</c:v>
                </c:pt>
                <c:pt idx="20">
                  <c:v>27000.370722701682</c:v>
                </c:pt>
                <c:pt idx="21">
                  <c:v>27469.486288055617</c:v>
                </c:pt>
                <c:pt idx="22">
                  <c:v>27924.972217028753</c:v>
                </c:pt>
                <c:pt idx="23">
                  <c:v>28378.35002665755</c:v>
                </c:pt>
                <c:pt idx="24">
                  <c:v>28845.018173426495</c:v>
                </c:pt>
                <c:pt idx="25">
                  <c:v>29344.444535737897</c:v>
                </c:pt>
                <c:pt idx="26">
                  <c:v>29900.358896381873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88-492C-93EC-568EE1E0A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450031"/>
        <c:axId val="731458767"/>
      </c:scatterChart>
      <c:valAx>
        <c:axId val="163360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Qliq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377664"/>
        <c:crosses val="autoZero"/>
        <c:crossBetween val="midCat"/>
      </c:valAx>
      <c:valAx>
        <c:axId val="14933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 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602352"/>
        <c:crosses val="autoZero"/>
        <c:crossBetween val="midCat"/>
      </c:valAx>
      <c:valAx>
        <c:axId val="7314587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50031"/>
        <c:crosses val="max"/>
        <c:crossBetween val="midCat"/>
      </c:valAx>
      <c:valAx>
        <c:axId val="731450031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731458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ESP nominal curves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ESP!$C$39</c:f>
              <c:strCache>
                <c:ptCount val="1"/>
                <c:pt idx="0">
                  <c:v>Hnom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ESP!$B$40:$B$66</c:f>
              <c:numCache>
                <c:formatCode>0</c:formatCode>
                <c:ptCount val="27"/>
                <c:pt idx="0">
                  <c:v>0.1</c:v>
                </c:pt>
                <c:pt idx="1">
                  <c:v>1</c:v>
                </c:pt>
                <c:pt idx="2">
                  <c:v>3.8</c:v>
                </c:pt>
                <c:pt idx="3">
                  <c:v>7.6</c:v>
                </c:pt>
                <c:pt idx="4">
                  <c:v>11.399999999999999</c:v>
                </c:pt>
                <c:pt idx="5">
                  <c:v>15.2</c:v>
                </c:pt>
                <c:pt idx="6">
                  <c:v>19</c:v>
                </c:pt>
                <c:pt idx="7">
                  <c:v>22.8</c:v>
                </c:pt>
                <c:pt idx="8">
                  <c:v>26.6</c:v>
                </c:pt>
                <c:pt idx="9">
                  <c:v>30.400000000000002</c:v>
                </c:pt>
                <c:pt idx="10">
                  <c:v>34.200000000000003</c:v>
                </c:pt>
                <c:pt idx="11">
                  <c:v>38</c:v>
                </c:pt>
                <c:pt idx="12">
                  <c:v>41.8</c:v>
                </c:pt>
                <c:pt idx="13">
                  <c:v>45.599999999999994</c:v>
                </c:pt>
                <c:pt idx="14">
                  <c:v>49.399999999999991</c:v>
                </c:pt>
                <c:pt idx="15">
                  <c:v>53.199999999999989</c:v>
                </c:pt>
                <c:pt idx="16">
                  <c:v>56.999999999999986</c:v>
                </c:pt>
                <c:pt idx="17">
                  <c:v>60.799999999999983</c:v>
                </c:pt>
                <c:pt idx="18">
                  <c:v>64.59999999999998</c:v>
                </c:pt>
                <c:pt idx="19">
                  <c:v>68.399999999999977</c:v>
                </c:pt>
                <c:pt idx="20">
                  <c:v>72.199999999999974</c:v>
                </c:pt>
                <c:pt idx="21">
                  <c:v>75.999999999999972</c:v>
                </c:pt>
                <c:pt idx="22">
                  <c:v>79.799999999999969</c:v>
                </c:pt>
                <c:pt idx="23">
                  <c:v>83.599999999999966</c:v>
                </c:pt>
                <c:pt idx="24">
                  <c:v>87.399999999999963</c:v>
                </c:pt>
                <c:pt idx="25">
                  <c:v>91.19999999999996</c:v>
                </c:pt>
                <c:pt idx="26">
                  <c:v>94.999999999999957</c:v>
                </c:pt>
              </c:numCache>
            </c:numRef>
          </c:xVal>
          <c:yVal>
            <c:numRef>
              <c:f>ESP!$C$40:$C$66</c:f>
              <c:numCache>
                <c:formatCode>0</c:formatCode>
                <c:ptCount val="27"/>
                <c:pt idx="0">
                  <c:v>2560.1340513806313</c:v>
                </c:pt>
                <c:pt idx="1">
                  <c:v>2548.5929109096005</c:v>
                </c:pt>
                <c:pt idx="2">
                  <c:v>2519.699835431024</c:v>
                </c:pt>
                <c:pt idx="3">
                  <c:v>2493.1139124502988</c:v>
                </c:pt>
                <c:pt idx="4">
                  <c:v>2475.0120668566319</c:v>
                </c:pt>
                <c:pt idx="5">
                  <c:v>2459.8993463934553</c:v>
                </c:pt>
                <c:pt idx="6">
                  <c:v>2443.3937973276502</c:v>
                </c:pt>
                <c:pt idx="7">
                  <c:v>2422.110572615512</c:v>
                </c:pt>
                <c:pt idx="8">
                  <c:v>2393.5460400687275</c:v>
                </c:pt>
                <c:pt idx="9">
                  <c:v>2355.9618905203397</c:v>
                </c:pt>
                <c:pt idx="10">
                  <c:v>2308.2692459907207</c:v>
                </c:pt>
                <c:pt idx="11">
                  <c:v>2249.9127678535433</c:v>
                </c:pt>
                <c:pt idx="12">
                  <c:v>2180.7547650017518</c:v>
                </c:pt>
                <c:pt idx="13">
                  <c:v>2100.9593020135285</c:v>
                </c:pt>
                <c:pt idx="14">
                  <c:v>2010.8763073182704</c:v>
                </c:pt>
                <c:pt idx="15">
                  <c:v>1910.9256813625575</c:v>
                </c:pt>
                <c:pt idx="16">
                  <c:v>1801.4814047761199</c:v>
                </c:pt>
                <c:pt idx="17">
                  <c:v>1682.755646537815</c:v>
                </c:pt>
                <c:pt idx="18">
                  <c:v>1554.6828721415923</c:v>
                </c:pt>
                <c:pt idx="19">
                  <c:v>1416.8039517624693</c:v>
                </c:pt>
                <c:pt idx="20">
                  <c:v>1268.1502684224954</c:v>
                </c:pt>
                <c:pt idx="21">
                  <c:v>1107.1278261567302</c:v>
                </c:pt>
                <c:pt idx="22">
                  <c:v>931.40135817921055</c:v>
                </c:pt>
                <c:pt idx="23">
                  <c:v>737.77843504891587</c:v>
                </c:pt>
                <c:pt idx="24">
                  <c:v>522.09357283575594</c:v>
                </c:pt>
                <c:pt idx="25">
                  <c:v>279.09234128651667</c:v>
                </c:pt>
                <c:pt idx="26">
                  <c:v>2.3154719908470369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BE-4678-B4A5-2972ACCE4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602352"/>
        <c:axId val="1493377664"/>
      </c:scatterChart>
      <c:scatterChart>
        <c:scatterStyle val="smoothMarker"/>
        <c:varyColors val="0"/>
        <c:ser>
          <c:idx val="2"/>
          <c:order val="1"/>
          <c:tx>
            <c:strRef>
              <c:f>ESP!$E$39</c:f>
              <c:strCache>
                <c:ptCount val="1"/>
                <c:pt idx="0">
                  <c:v>Enom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ESP!$B$40:$B$66</c:f>
              <c:numCache>
                <c:formatCode>0</c:formatCode>
                <c:ptCount val="27"/>
                <c:pt idx="0">
                  <c:v>0.1</c:v>
                </c:pt>
                <c:pt idx="1">
                  <c:v>1</c:v>
                </c:pt>
                <c:pt idx="2">
                  <c:v>3.8</c:v>
                </c:pt>
                <c:pt idx="3">
                  <c:v>7.6</c:v>
                </c:pt>
                <c:pt idx="4">
                  <c:v>11.399999999999999</c:v>
                </c:pt>
                <c:pt idx="5">
                  <c:v>15.2</c:v>
                </c:pt>
                <c:pt idx="6">
                  <c:v>19</c:v>
                </c:pt>
                <c:pt idx="7">
                  <c:v>22.8</c:v>
                </c:pt>
                <c:pt idx="8">
                  <c:v>26.6</c:v>
                </c:pt>
                <c:pt idx="9">
                  <c:v>30.400000000000002</c:v>
                </c:pt>
                <c:pt idx="10">
                  <c:v>34.200000000000003</c:v>
                </c:pt>
                <c:pt idx="11">
                  <c:v>38</c:v>
                </c:pt>
                <c:pt idx="12">
                  <c:v>41.8</c:v>
                </c:pt>
                <c:pt idx="13">
                  <c:v>45.599999999999994</c:v>
                </c:pt>
                <c:pt idx="14">
                  <c:v>49.399999999999991</c:v>
                </c:pt>
                <c:pt idx="15">
                  <c:v>53.199999999999989</c:v>
                </c:pt>
                <c:pt idx="16">
                  <c:v>56.999999999999986</c:v>
                </c:pt>
                <c:pt idx="17">
                  <c:v>60.799999999999983</c:v>
                </c:pt>
                <c:pt idx="18">
                  <c:v>64.59999999999998</c:v>
                </c:pt>
                <c:pt idx="19">
                  <c:v>68.399999999999977</c:v>
                </c:pt>
                <c:pt idx="20">
                  <c:v>72.199999999999974</c:v>
                </c:pt>
                <c:pt idx="21">
                  <c:v>75.999999999999972</c:v>
                </c:pt>
                <c:pt idx="22">
                  <c:v>79.799999999999969</c:v>
                </c:pt>
                <c:pt idx="23">
                  <c:v>83.599999999999966</c:v>
                </c:pt>
                <c:pt idx="24">
                  <c:v>87.399999999999963</c:v>
                </c:pt>
                <c:pt idx="25">
                  <c:v>91.19999999999996</c:v>
                </c:pt>
                <c:pt idx="26">
                  <c:v>94.999999999999957</c:v>
                </c:pt>
              </c:numCache>
            </c:numRef>
          </c:xVal>
          <c:yVal>
            <c:numRef>
              <c:f>ESP!$E$40:$E$66</c:f>
              <c:numCache>
                <c:formatCode>0.00</c:formatCode>
                <c:ptCount val="27"/>
                <c:pt idx="0">
                  <c:v>1.3783288792699601E-3</c:v>
                </c:pt>
                <c:pt idx="1">
                  <c:v>1.5089283213882152E-2</c:v>
                </c:pt>
                <c:pt idx="2">
                  <c:v>5.6842996643164168E-2</c:v>
                </c:pt>
                <c:pt idx="3">
                  <c:v>0.11137299570511693</c:v>
                </c:pt>
                <c:pt idx="4">
                  <c:v>0.16343338966176585</c:v>
                </c:pt>
                <c:pt idx="5">
                  <c:v>0.21290206516683818</c:v>
                </c:pt>
                <c:pt idx="6">
                  <c:v>0.25955306185328036</c:v>
                </c:pt>
                <c:pt idx="7">
                  <c:v>0.30307223452367105</c:v>
                </c:pt>
                <c:pt idx="8">
                  <c:v>0.34307291534063378</c:v>
                </c:pt>
                <c:pt idx="9">
                  <c:v>0.37911157601725087</c:v>
                </c:pt>
                <c:pt idx="10">
                  <c:v>0.41070349000747569</c:v>
                </c:pt>
                <c:pt idx="11">
                  <c:v>0.43733839469654595</c:v>
                </c:pt>
                <c:pt idx="12">
                  <c:v>0.458496153591397</c:v>
                </c:pt>
                <c:pt idx="13">
                  <c:v>0.4736624185110746</c:v>
                </c:pt>
                <c:pt idx="14">
                  <c:v>0.48234429177714827</c:v>
                </c:pt>
                <c:pt idx="15">
                  <c:v>0.48408598840412387</c:v>
                </c:pt>
                <c:pt idx="16">
                  <c:v>0.47848449828985762</c:v>
                </c:pt>
                <c:pt idx="17">
                  <c:v>0.46520524840596722</c:v>
                </c:pt>
                <c:pt idx="18">
                  <c:v>0.44399776498824745</c:v>
                </c:pt>
                <c:pt idx="19">
                  <c:v>0.4147113357270813</c:v>
                </c:pt>
                <c:pt idx="20">
                  <c:v>0.37731067195785395</c:v>
                </c:pt>
                <c:pt idx="21">
                  <c:v>0.33189157085136545</c:v>
                </c:pt>
                <c:pt idx="22">
                  <c:v>0.27869657760424404</c:v>
                </c:pt>
                <c:pt idx="23">
                  <c:v>0.21813064762935908</c:v>
                </c:pt>
                <c:pt idx="24">
                  <c:v>0.15077680874623345</c:v>
                </c:pt>
                <c:pt idx="25">
                  <c:v>7.7411823371458244E-2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BE-4678-B4A5-2972ACCE4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447951"/>
        <c:axId val="731446703"/>
      </c:scatterChart>
      <c:valAx>
        <c:axId val="163360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Qliq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377664"/>
        <c:crosses val="autoZero"/>
        <c:crossBetween val="midCat"/>
      </c:valAx>
      <c:valAx>
        <c:axId val="14933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 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602352"/>
        <c:crosses val="autoZero"/>
        <c:crossBetween val="midCat"/>
      </c:valAx>
      <c:valAx>
        <c:axId val="7314467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fraction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47951"/>
        <c:crosses val="max"/>
        <c:crossBetween val="midCat"/>
      </c:valAx>
      <c:valAx>
        <c:axId val="731447951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731446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ESP nominal curves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ESP!$C$39</c:f>
              <c:strCache>
                <c:ptCount val="1"/>
                <c:pt idx="0">
                  <c:v>Hnom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ESP!$B$40:$B$66</c:f>
              <c:numCache>
                <c:formatCode>0</c:formatCode>
                <c:ptCount val="27"/>
                <c:pt idx="0">
                  <c:v>0.1</c:v>
                </c:pt>
                <c:pt idx="1">
                  <c:v>1</c:v>
                </c:pt>
                <c:pt idx="2">
                  <c:v>3.8</c:v>
                </c:pt>
                <c:pt idx="3">
                  <c:v>7.6</c:v>
                </c:pt>
                <c:pt idx="4">
                  <c:v>11.399999999999999</c:v>
                </c:pt>
                <c:pt idx="5">
                  <c:v>15.2</c:v>
                </c:pt>
                <c:pt idx="6">
                  <c:v>19</c:v>
                </c:pt>
                <c:pt idx="7">
                  <c:v>22.8</c:v>
                </c:pt>
                <c:pt idx="8">
                  <c:v>26.6</c:v>
                </c:pt>
                <c:pt idx="9">
                  <c:v>30.400000000000002</c:v>
                </c:pt>
                <c:pt idx="10">
                  <c:v>34.200000000000003</c:v>
                </c:pt>
                <c:pt idx="11">
                  <c:v>38</c:v>
                </c:pt>
                <c:pt idx="12">
                  <c:v>41.8</c:v>
                </c:pt>
                <c:pt idx="13">
                  <c:v>45.599999999999994</c:v>
                </c:pt>
                <c:pt idx="14">
                  <c:v>49.399999999999991</c:v>
                </c:pt>
                <c:pt idx="15">
                  <c:v>53.199999999999989</c:v>
                </c:pt>
                <c:pt idx="16">
                  <c:v>56.999999999999986</c:v>
                </c:pt>
                <c:pt idx="17">
                  <c:v>60.799999999999983</c:v>
                </c:pt>
                <c:pt idx="18">
                  <c:v>64.59999999999998</c:v>
                </c:pt>
                <c:pt idx="19">
                  <c:v>68.399999999999977</c:v>
                </c:pt>
                <c:pt idx="20">
                  <c:v>72.199999999999974</c:v>
                </c:pt>
                <c:pt idx="21">
                  <c:v>75.999999999999972</c:v>
                </c:pt>
                <c:pt idx="22">
                  <c:v>79.799999999999969</c:v>
                </c:pt>
                <c:pt idx="23">
                  <c:v>83.599999999999966</c:v>
                </c:pt>
                <c:pt idx="24">
                  <c:v>87.399999999999963</c:v>
                </c:pt>
                <c:pt idx="25">
                  <c:v>91.19999999999996</c:v>
                </c:pt>
                <c:pt idx="26">
                  <c:v>94.999999999999957</c:v>
                </c:pt>
              </c:numCache>
            </c:numRef>
          </c:xVal>
          <c:yVal>
            <c:numRef>
              <c:f>ESP!$G$40:$G$66</c:f>
              <c:numCache>
                <c:formatCode>0</c:formatCode>
                <c:ptCount val="27"/>
                <c:pt idx="0">
                  <c:v>80.997704365613529</c:v>
                </c:pt>
                <c:pt idx="1">
                  <c:v>80.664476310836065</c:v>
                </c:pt>
                <c:pt idx="2">
                  <c:v>80.033026681281072</c:v>
                </c:pt>
                <c:pt idx="3">
                  <c:v>78.492659389830322</c:v>
                </c:pt>
                <c:pt idx="4">
                  <c:v>75.962747990346898</c:v>
                </c:pt>
                <c:pt idx="5">
                  <c:v>72.761292151579667</c:v>
                </c:pt>
                <c:pt idx="6">
                  <c:v>69.091007613062402</c:v>
                </c:pt>
                <c:pt idx="7">
                  <c:v>65.064479864165051</c:v>
                </c:pt>
                <c:pt idx="8">
                  <c:v>60.735240164768442</c:v>
                </c:pt>
                <c:pt idx="9">
                  <c:v>56.120204478928763</c:v>
                </c:pt>
                <c:pt idx="10">
                  <c:v>51.213670971469391</c:v>
                </c:pt>
                <c:pt idx="11">
                  <c:v>45.994443329823369</c:v>
                </c:pt>
                <c:pt idx="12">
                  <c:v>40.428774104238883</c:v>
                </c:pt>
                <c:pt idx="13">
                  <c:v>34.470900366546324</c:v>
                </c:pt>
                <c:pt idx="14">
                  <c:v>28.062059313354602</c:v>
                </c:pt>
                <c:pt idx="15">
                  <c:v>21.12833289968485</c:v>
                </c:pt>
                <c:pt idx="16">
                  <c:v>13.577323065370706</c:v>
                </c:pt>
                <c:pt idx="17">
                  <c:v>5.2933241746071076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7A-4869-84D2-D1C67E9AA2AA}"/>
            </c:ext>
          </c:extLst>
        </c:ser>
        <c:ser>
          <c:idx val="1"/>
          <c:order val="1"/>
          <c:tx>
            <c:strRef>
              <c:f>ESP!$F$39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ESP!$B$40:$B$66</c:f>
              <c:numCache>
                <c:formatCode>0</c:formatCode>
                <c:ptCount val="27"/>
                <c:pt idx="0">
                  <c:v>0.1</c:v>
                </c:pt>
                <c:pt idx="1">
                  <c:v>1</c:v>
                </c:pt>
                <c:pt idx="2">
                  <c:v>3.8</c:v>
                </c:pt>
                <c:pt idx="3">
                  <c:v>7.6</c:v>
                </c:pt>
                <c:pt idx="4">
                  <c:v>11.399999999999999</c:v>
                </c:pt>
                <c:pt idx="5">
                  <c:v>15.2</c:v>
                </c:pt>
                <c:pt idx="6">
                  <c:v>19</c:v>
                </c:pt>
                <c:pt idx="7">
                  <c:v>22.8</c:v>
                </c:pt>
                <c:pt idx="8">
                  <c:v>26.6</c:v>
                </c:pt>
                <c:pt idx="9">
                  <c:v>30.400000000000002</c:v>
                </c:pt>
                <c:pt idx="10">
                  <c:v>34.200000000000003</c:v>
                </c:pt>
                <c:pt idx="11">
                  <c:v>38</c:v>
                </c:pt>
                <c:pt idx="12">
                  <c:v>41.8</c:v>
                </c:pt>
                <c:pt idx="13">
                  <c:v>45.599999999999994</c:v>
                </c:pt>
                <c:pt idx="14">
                  <c:v>49.399999999999991</c:v>
                </c:pt>
                <c:pt idx="15">
                  <c:v>53.199999999999989</c:v>
                </c:pt>
                <c:pt idx="16">
                  <c:v>56.999999999999986</c:v>
                </c:pt>
                <c:pt idx="17">
                  <c:v>60.799999999999983</c:v>
                </c:pt>
                <c:pt idx="18">
                  <c:v>64.59999999999998</c:v>
                </c:pt>
                <c:pt idx="19">
                  <c:v>68.399999999999977</c:v>
                </c:pt>
                <c:pt idx="20">
                  <c:v>72.199999999999974</c:v>
                </c:pt>
                <c:pt idx="21">
                  <c:v>75.999999999999972</c:v>
                </c:pt>
                <c:pt idx="22">
                  <c:v>79.799999999999969</c:v>
                </c:pt>
                <c:pt idx="23">
                  <c:v>83.599999999999966</c:v>
                </c:pt>
                <c:pt idx="24">
                  <c:v>87.399999999999963</c:v>
                </c:pt>
                <c:pt idx="25">
                  <c:v>91.19999999999996</c:v>
                </c:pt>
                <c:pt idx="26">
                  <c:v>94.999999999999957</c:v>
                </c:pt>
              </c:numCache>
            </c:numRef>
          </c:xVal>
          <c:yVal>
            <c:numRef>
              <c:f>ESP!$F$40:$F$66</c:f>
              <c:numCache>
                <c:formatCode>0</c:formatCode>
                <c:ptCount val="27"/>
                <c:pt idx="0">
                  <c:v>193.167565601185</c:v>
                </c:pt>
                <c:pt idx="1">
                  <c:v>192.05573901064798</c:v>
                </c:pt>
                <c:pt idx="2">
                  <c:v>189.42368584622744</c:v>
                </c:pt>
                <c:pt idx="3">
                  <c:v>187.19949892065779</c:v>
                </c:pt>
                <c:pt idx="4">
                  <c:v>185.6523807450929</c:v>
                </c:pt>
                <c:pt idx="5">
                  <c:v>184.03755305835637</c:v>
                </c:pt>
                <c:pt idx="6">
                  <c:v>181.79508307349863</c:v>
                </c:pt>
                <c:pt idx="7">
                  <c:v>178.56817870140918</c:v>
                </c:pt>
                <c:pt idx="8">
                  <c:v>174.11287816676179</c:v>
                </c:pt>
                <c:pt idx="9">
                  <c:v>168.27681039834169</c:v>
                </c:pt>
                <c:pt idx="10">
                  <c:v>161.02402806434631</c:v>
                </c:pt>
                <c:pt idx="11">
                  <c:v>152.30124915460007</c:v>
                </c:pt>
                <c:pt idx="12">
                  <c:v>142.09475198631787</c:v>
                </c:pt>
                <c:pt idx="13">
                  <c:v>130.33158789495064</c:v>
                </c:pt>
                <c:pt idx="14">
                  <c:v>116.75652711741765</c:v>
                </c:pt>
                <c:pt idx="15">
                  <c:v>100.69240204384937</c:v>
                </c:pt>
                <c:pt idx="16">
                  <c:v>80.266429005822687</c:v>
                </c:pt>
                <c:pt idx="17">
                  <c:v>46.934496505431184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7A-4869-84D2-D1C67E9AA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602352"/>
        <c:axId val="1493377664"/>
      </c:scatterChart>
      <c:valAx>
        <c:axId val="163360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Qliq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377664"/>
        <c:crosses val="autoZero"/>
        <c:crossBetween val="midCat"/>
      </c:valAx>
      <c:valAx>
        <c:axId val="149337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 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60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16426</xdr:colOff>
      <xdr:row>4</xdr:row>
      <xdr:rowOff>13587</xdr:rowOff>
    </xdr:from>
    <xdr:to>
      <xdr:col>14</xdr:col>
      <xdr:colOff>337456</xdr:colOff>
      <xdr:row>15</xdr:row>
      <xdr:rowOff>9525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259939" y="670812"/>
          <a:ext cx="5316892" cy="21724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use </a:t>
          </a:r>
          <a:r>
            <a:rPr lang="en-US" sz="1100" baseline="0"/>
            <a:t>ESP macroses for ESP calculation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type "=ESP"  to explore functions names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 baseline="0"/>
        </a:p>
        <a:p>
          <a:pPr marL="0" indent="0">
            <a:buFontTx/>
            <a:buNone/>
          </a:pPr>
          <a:r>
            <a:rPr lang="en-US" sz="1100" baseline="0"/>
            <a:t>ESP_IDbyRate</a:t>
          </a:r>
        </a:p>
        <a:p>
          <a:pPr marL="0" indent="0">
            <a:buFontTx/>
            <a:buNone/>
          </a:pPr>
          <a:r>
            <a:rPr lang="en-US" sz="1100" baseline="0"/>
            <a:t>ESP_maxRate_m3day</a:t>
          </a:r>
        </a:p>
        <a:p>
          <a:pPr marL="0" indent="0">
            <a:buFontTx/>
            <a:buNone/>
          </a:pPr>
          <a:r>
            <a:rPr lang="en-US" sz="1100" baseline="0"/>
            <a:t>ESP_head_m</a:t>
          </a:r>
        </a:p>
        <a:p>
          <a:pPr marL="0" indent="0">
            <a:buFontTx/>
            <a:buNone/>
          </a:pPr>
          <a:r>
            <a:rPr lang="en-US" sz="1100" baseline="0"/>
            <a:t>ESP_Power_W</a:t>
          </a:r>
        </a:p>
        <a:p>
          <a:pPr marL="0" indent="0">
            <a:buFontTx/>
            <a:buNone/>
          </a:pPr>
          <a:r>
            <a:rPr lang="en-US" sz="1100" baseline="0"/>
            <a:t>ESP_eff_fr</a:t>
          </a:r>
        </a:p>
        <a:p>
          <a:pPr marL="0" indent="0">
            <a:buFontTx/>
            <a:buNone/>
          </a:pPr>
          <a:r>
            <a:rPr lang="en-US" sz="1100" baseline="0"/>
            <a:t>ESP_dP_atm</a:t>
          </a:r>
        </a:p>
      </xdr:txBody>
    </xdr:sp>
    <xdr:clientData/>
  </xdr:twoCellAnchor>
  <xdr:twoCellAnchor>
    <xdr:from>
      <xdr:col>8</xdr:col>
      <xdr:colOff>332016</xdr:colOff>
      <xdr:row>39</xdr:row>
      <xdr:rowOff>125185</xdr:rowOff>
    </xdr:from>
    <xdr:to>
      <xdr:col>15</xdr:col>
      <xdr:colOff>219756</xdr:colOff>
      <xdr:row>63</xdr:row>
      <xdr:rowOff>53749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A729173-8D7C-47C7-AF89-B619FC4A2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446995</xdr:colOff>
      <xdr:row>40</xdr:row>
      <xdr:rowOff>16328</xdr:rowOff>
    </xdr:from>
    <xdr:to>
      <xdr:col>22</xdr:col>
      <xdr:colOff>554490</xdr:colOff>
      <xdr:row>63</xdr:row>
      <xdr:rowOff>108178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BD2F37B-3C27-4DFF-8025-91D0F61F8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307523</xdr:colOff>
      <xdr:row>63</xdr:row>
      <xdr:rowOff>147636</xdr:rowOff>
    </xdr:from>
    <xdr:to>
      <xdr:col>15</xdr:col>
      <xdr:colOff>195263</xdr:colOff>
      <xdr:row>87</xdr:row>
      <xdr:rowOff>74840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B4B6417-CE27-4BA3-A5D3-2D6086F45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ESP_dP_atm"/>
      <definedName name="ESP_eff_fr"/>
      <definedName name="ESP_head_m"/>
      <definedName name="ESP_IDbyRate"/>
      <definedName name="ESP_maxRate_m3day"/>
      <definedName name="ESP_Power_W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">
    <outlinePr summaryBelow="0"/>
  </sheetPr>
  <dimension ref="A1:H88"/>
  <sheetViews>
    <sheetView tabSelected="1" topLeftCell="A26" zoomScale="70" zoomScaleNormal="70" workbookViewId="0">
      <selection activeCell="G40" sqref="G40"/>
    </sheetView>
  </sheetViews>
  <sheetFormatPr defaultRowHeight="12.75" outlineLevelRow="1" x14ac:dyDescent="0.35"/>
  <cols>
    <col min="2" max="2" width="12.3984375" customWidth="1"/>
    <col min="3" max="3" width="10.53125" customWidth="1"/>
    <col min="4" max="4" width="9.86328125" customWidth="1"/>
    <col min="5" max="5" width="11.33203125" customWidth="1"/>
    <col min="6" max="6" width="9.86328125" customWidth="1"/>
    <col min="7" max="7" width="10.33203125" customWidth="1"/>
    <col min="8" max="8" width="12.33203125" customWidth="1"/>
    <col min="10" max="10" width="11.33203125" customWidth="1"/>
    <col min="11" max="11" width="10.1328125" customWidth="1"/>
    <col min="22" max="32" width="9.1328125" customWidth="1"/>
  </cols>
  <sheetData>
    <row r="1" spans="1:6" ht="13.15" x14ac:dyDescent="0.4">
      <c r="A1" s="1" t="s">
        <v>27</v>
      </c>
    </row>
    <row r="2" spans="1:6" ht="13.15" x14ac:dyDescent="0.4">
      <c r="A2" s="1" t="s">
        <v>30</v>
      </c>
    </row>
    <row r="6" spans="1:6" ht="13.15" x14ac:dyDescent="0.4">
      <c r="B6" s="1" t="s">
        <v>18</v>
      </c>
    </row>
    <row r="7" spans="1:6" ht="16.5" outlineLevel="1" x14ac:dyDescent="0.55000000000000004">
      <c r="B7" s="9" t="s">
        <v>6</v>
      </c>
      <c r="C7" s="2">
        <v>0.86</v>
      </c>
      <c r="D7" s="10"/>
      <c r="E7" s="5">
        <f>gamma_oil_*1000</f>
        <v>860</v>
      </c>
      <c r="F7" s="6" t="s">
        <v>17</v>
      </c>
    </row>
    <row r="8" spans="1:6" ht="16.5" outlineLevel="1" x14ac:dyDescent="0.55000000000000004">
      <c r="B8" s="6" t="s">
        <v>8</v>
      </c>
      <c r="C8" s="2">
        <v>1</v>
      </c>
      <c r="D8" s="10"/>
      <c r="E8" s="5">
        <f>gamma_wat_*1000</f>
        <v>1000</v>
      </c>
      <c r="F8" s="6" t="s">
        <v>17</v>
      </c>
    </row>
    <row r="9" spans="1:6" ht="16.5" outlineLevel="1" x14ac:dyDescent="0.55000000000000004">
      <c r="B9" s="6" t="s">
        <v>7</v>
      </c>
      <c r="C9" s="2">
        <v>0.8</v>
      </c>
      <c r="D9" s="10"/>
      <c r="E9" s="5">
        <f>gamma_gas_*1.22</f>
        <v>0.97599999999999998</v>
      </c>
      <c r="F9" s="6" t="s">
        <v>17</v>
      </c>
    </row>
    <row r="10" spans="1:6" ht="16.5" outlineLevel="1" x14ac:dyDescent="0.55000000000000004">
      <c r="B10" s="11" t="s">
        <v>9</v>
      </c>
      <c r="C10" s="2">
        <v>80</v>
      </c>
      <c r="D10" s="6" t="s">
        <v>10</v>
      </c>
      <c r="E10" s="8">
        <f>Rsb_/gamma_oil_</f>
        <v>93.023255813953483</v>
      </c>
      <c r="F10" s="6" t="s">
        <v>12</v>
      </c>
    </row>
    <row r="11" spans="1:6" ht="16.5" outlineLevel="1" x14ac:dyDescent="0.55000000000000004">
      <c r="B11" s="11" t="s">
        <v>11</v>
      </c>
      <c r="C11" s="2">
        <v>80</v>
      </c>
      <c r="D11" s="6" t="s">
        <v>10</v>
      </c>
      <c r="E11" s="8">
        <f>Rsb_/gamma_oil_</f>
        <v>93.023255813953483</v>
      </c>
      <c r="F11" s="6" t="s">
        <v>12</v>
      </c>
    </row>
    <row r="12" spans="1:6" ht="15.75" outlineLevel="1" x14ac:dyDescent="0.55000000000000004">
      <c r="B12" s="6" t="s">
        <v>14</v>
      </c>
      <c r="C12" s="2">
        <v>120</v>
      </c>
      <c r="D12" s="6" t="s">
        <v>3</v>
      </c>
      <c r="E12" s="8">
        <f>Pb_*1.01325/10</f>
        <v>12.159000000000001</v>
      </c>
      <c r="F12" s="7" t="s">
        <v>4</v>
      </c>
    </row>
    <row r="13" spans="1:6" ht="15.75" outlineLevel="1" x14ac:dyDescent="0.55000000000000004">
      <c r="B13" s="6" t="s">
        <v>13</v>
      </c>
      <c r="C13" s="2">
        <v>100</v>
      </c>
      <c r="D13" s="6" t="s">
        <v>28</v>
      </c>
      <c r="E13" s="8">
        <f>Tres_*9/5+32</f>
        <v>212</v>
      </c>
      <c r="F13" s="7" t="s">
        <v>5</v>
      </c>
    </row>
    <row r="14" spans="1:6" ht="15.75" outlineLevel="1" x14ac:dyDescent="0.55000000000000004">
      <c r="B14" s="11" t="s">
        <v>15</v>
      </c>
      <c r="C14" s="2">
        <v>1.2</v>
      </c>
      <c r="D14" s="6" t="s">
        <v>1</v>
      </c>
      <c r="E14" s="4"/>
      <c r="F14" s="10"/>
    </row>
    <row r="15" spans="1:6" ht="15.75" outlineLevel="1" x14ac:dyDescent="0.55000000000000004">
      <c r="B15" s="12" t="s">
        <v>16</v>
      </c>
      <c r="C15" s="2">
        <v>1</v>
      </c>
      <c r="D15" s="6" t="s">
        <v>19</v>
      </c>
      <c r="E15" s="4"/>
      <c r="F15" s="10"/>
    </row>
    <row r="18" spans="2:4" ht="13.15" x14ac:dyDescent="0.4">
      <c r="B18" s="1" t="s">
        <v>35</v>
      </c>
    </row>
    <row r="19" spans="2:4" ht="15.4" outlineLevel="1" x14ac:dyDescent="0.5">
      <c r="B19" s="6" t="s">
        <v>21</v>
      </c>
      <c r="C19" s="2">
        <v>50</v>
      </c>
      <c r="D19" s="6" t="s">
        <v>23</v>
      </c>
    </row>
    <row r="20" spans="2:4" ht="15" outlineLevel="1" x14ac:dyDescent="0.5">
      <c r="B20" s="11" t="s">
        <v>22</v>
      </c>
      <c r="C20" s="2">
        <v>22</v>
      </c>
      <c r="D20" s="6" t="s">
        <v>24</v>
      </c>
    </row>
    <row r="21" spans="2:4" ht="15" outlineLevel="1" x14ac:dyDescent="0.5">
      <c r="B21" s="11" t="s">
        <v>36</v>
      </c>
      <c r="C21" s="2">
        <v>90</v>
      </c>
      <c r="D21" s="6" t="s">
        <v>20</v>
      </c>
    </row>
    <row r="22" spans="2:4" ht="15" outlineLevel="1" x14ac:dyDescent="0.5">
      <c r="B22" s="11" t="s">
        <v>37</v>
      </c>
      <c r="C22" s="2">
        <v>30</v>
      </c>
      <c r="D22" s="6" t="s">
        <v>28</v>
      </c>
    </row>
    <row r="23" spans="2:4" ht="15" outlineLevel="1" x14ac:dyDescent="0.5">
      <c r="B23" s="11" t="s">
        <v>48</v>
      </c>
      <c r="C23" s="2">
        <v>200</v>
      </c>
      <c r="D23" s="6" t="s">
        <v>20</v>
      </c>
    </row>
    <row r="25" spans="2:4" ht="13.5" customHeight="1" x14ac:dyDescent="0.4">
      <c r="B25" s="1" t="s">
        <v>26</v>
      </c>
    </row>
    <row r="26" spans="2:4" ht="15" outlineLevel="1" x14ac:dyDescent="0.5">
      <c r="B26" s="13" t="s">
        <v>0</v>
      </c>
      <c r="C26" s="13" t="s">
        <v>2</v>
      </c>
      <c r="D26" s="11" t="s">
        <v>25</v>
      </c>
    </row>
    <row r="27" spans="2:4" outlineLevel="1" x14ac:dyDescent="0.35">
      <c r="B27" s="14">
        <v>23</v>
      </c>
      <c r="C27" s="14">
        <v>80</v>
      </c>
      <c r="D27" s="15">
        <v>0.4</v>
      </c>
    </row>
    <row r="29" spans="2:4" ht="13.15" x14ac:dyDescent="0.4">
      <c r="B29" s="1" t="s">
        <v>31</v>
      </c>
    </row>
    <row r="30" spans="2:4" ht="15.4" outlineLevel="1" x14ac:dyDescent="0.5">
      <c r="B30" s="6" t="s">
        <v>32</v>
      </c>
      <c r="C30" s="2">
        <v>50</v>
      </c>
      <c r="D30" s="6" t="s">
        <v>23</v>
      </c>
    </row>
    <row r="31" spans="2:4" ht="15" outlineLevel="1" x14ac:dyDescent="0.5">
      <c r="B31" s="6" t="s">
        <v>33</v>
      </c>
      <c r="C31" s="2">
        <v>2000</v>
      </c>
      <c r="D31" s="6" t="s">
        <v>29</v>
      </c>
    </row>
    <row r="32" spans="2:4" outlineLevel="1" x14ac:dyDescent="0.35">
      <c r="B32" s="6" t="s">
        <v>34</v>
      </c>
      <c r="C32" s="20">
        <f>[1]!ESP_IDbyRate(Qespnom_)</f>
        <v>1005</v>
      </c>
      <c r="D32" s="6"/>
    </row>
    <row r="33" spans="1:8" ht="13.15" outlineLevel="1" x14ac:dyDescent="0.4">
      <c r="B33" s="6" t="s">
        <v>46</v>
      </c>
      <c r="C33" s="2">
        <v>50</v>
      </c>
      <c r="D33" s="6" t="s">
        <v>38</v>
      </c>
      <c r="H33" s="3"/>
    </row>
    <row r="34" spans="1:8" ht="15.4" outlineLevel="1" x14ac:dyDescent="0.5">
      <c r="B34" s="6" t="s">
        <v>39</v>
      </c>
      <c r="C34" s="21">
        <f>[1]!ESP_maxRate_m3day(freq_,ESP_ID_)</f>
        <v>95</v>
      </c>
      <c r="D34" s="6" t="s">
        <v>23</v>
      </c>
    </row>
    <row r="35" spans="1:8" ht="15" outlineLevel="1" x14ac:dyDescent="0.5">
      <c r="B35" s="6" t="s">
        <v>45</v>
      </c>
      <c r="C35" s="21">
        <f>INT(Head_/[1]!ESP_head_m(Qespnom_,1,50,ESP_ID_))</f>
        <v>394</v>
      </c>
      <c r="D35" s="6"/>
    </row>
    <row r="37" spans="1:8" ht="13.15" x14ac:dyDescent="0.4">
      <c r="B37" s="1" t="s">
        <v>47</v>
      </c>
    </row>
    <row r="38" spans="1:8" outlineLevel="1" x14ac:dyDescent="0.35">
      <c r="A38" s="19">
        <v>25</v>
      </c>
    </row>
    <row r="39" spans="1:8" ht="15" outlineLevel="1" x14ac:dyDescent="0.5">
      <c r="B39" s="17" t="s">
        <v>40</v>
      </c>
      <c r="C39" s="17" t="s">
        <v>41</v>
      </c>
      <c r="D39" s="17" t="s">
        <v>42</v>
      </c>
      <c r="E39" s="17" t="s">
        <v>43</v>
      </c>
      <c r="F39" s="17" t="s">
        <v>44</v>
      </c>
      <c r="G39" s="17" t="s">
        <v>44</v>
      </c>
    </row>
    <row r="40" spans="1:8" outlineLevel="1" x14ac:dyDescent="0.35">
      <c r="B40" s="18">
        <v>0.1</v>
      </c>
      <c r="C40" s="22">
        <f>[1]!ESP_head_m(B40,num_stages_,freq_,ESP_ID_)</f>
        <v>2560.1340513806313</v>
      </c>
      <c r="D40" s="22">
        <f>[1]!ESP_Power_W(B40,num_stages_,freq_,ESP_ID_)</f>
        <v>22031.629167120096</v>
      </c>
      <c r="E40" s="16">
        <f>[1]!ESP_eff_fr(B40,num_stages_,freq_,ESP_ID_)</f>
        <v>1.3783288792699601E-3</v>
      </c>
      <c r="F40" s="23">
        <f>[1]!ESP_dP_atm(B40,fw_,Pin_,num_stages_,freq_,ESP_ID_,gamma_gas_)</f>
        <v>193.167565601185</v>
      </c>
      <c r="G40" s="23">
        <f>[1]!ESP_dP_atm(B40,fw_,Pin_,num_stages_,freq_,ESP_ID_,gamma_gas_,,,,,,,,,,,,,,,0)</f>
        <v>80.997704365613529</v>
      </c>
    </row>
    <row r="41" spans="1:8" outlineLevel="1" x14ac:dyDescent="0.35">
      <c r="B41" s="18">
        <v>1</v>
      </c>
      <c r="C41" s="22">
        <f>[1]!ESP_head_m(B41,num_stages_,freq_,ESP_ID_)</f>
        <v>2548.5929109096005</v>
      </c>
      <c r="D41" s="22">
        <f>[1]!ESP_Power_W(B41,num_stages_,freq_,ESP_ID_)</f>
        <v>21812.681268681481</v>
      </c>
      <c r="E41" s="16">
        <f>[1]!ESP_eff_fr(B41,num_stages_,freq_,ESP_ID_)</f>
        <v>1.5089283213882152E-2</v>
      </c>
      <c r="F41" s="23">
        <f>[1]!ESP_dP_atm(B41,fw_,Pin_,num_stages_,freq_,ESP_ID_,gamma_gas_)</f>
        <v>192.05573901064798</v>
      </c>
      <c r="G41" s="23">
        <f>[1]!ESP_dP_atm(B41,fw_,Pin_,num_stages_,freq_,ESP_ID_,gamma_gas_,,,,,,,,,,,,,,,0)</f>
        <v>80.664476310836065</v>
      </c>
    </row>
    <row r="42" spans="1:8" outlineLevel="1" x14ac:dyDescent="0.35">
      <c r="B42" s="18">
        <f>Qmax/n_</f>
        <v>3.8</v>
      </c>
      <c r="C42" s="22">
        <f>[1]!ESP_head_m(B42,num_stages_,freq_,ESP_ID_)</f>
        <v>2519.699835431024</v>
      </c>
      <c r="D42" s="22">
        <f>[1]!ESP_Power_W(B42,num_stages_,freq_,ESP_ID_)</f>
        <v>21225.742536281159</v>
      </c>
      <c r="E42" s="16">
        <f>[1]!ESP_eff_fr(B42,num_stages_,freq_,ESP_ID_)</f>
        <v>5.6842996643164168E-2</v>
      </c>
      <c r="F42" s="23">
        <f>[1]!ESP_dP_atm(B42,fw_,Pin_,num_stages_,freq_,ESP_ID_,gamma_gas_)</f>
        <v>189.42368584622744</v>
      </c>
      <c r="G42" s="23">
        <f>[1]!ESP_dP_atm(B42,fw_,Pin_,num_stages_,freq_,ESP_ID_,gamma_gas_,,,,,,,,,,,,,,,0)</f>
        <v>80.033026681281072</v>
      </c>
    </row>
    <row r="43" spans="1:8" outlineLevel="1" x14ac:dyDescent="0.35">
      <c r="B43" s="18">
        <f t="shared" ref="B43:B66" si="0">Qmax/n_+B42</f>
        <v>7.6</v>
      </c>
      <c r="C43" s="22">
        <f>[1]!ESP_head_m(B43,num_stages_,freq_,ESP_ID_)</f>
        <v>2493.1139124502988</v>
      </c>
      <c r="D43" s="22">
        <f>[1]!ESP_Power_W(B43,num_stages_,freq_,ESP_ID_)</f>
        <v>20642.667581631882</v>
      </c>
      <c r="E43" s="16">
        <f>[1]!ESP_eff_fr(B43,num_stages_,freq_,ESP_ID_)</f>
        <v>0.11137299570511693</v>
      </c>
      <c r="F43" s="23">
        <f>[1]!ESP_dP_atm(B43,fw_,Pin_,num_stages_,freq_,ESP_ID_,gamma_gas_)</f>
        <v>187.19949892065779</v>
      </c>
      <c r="G43" s="23">
        <f>[1]!ESP_dP_atm(B43,fw_,Pin_,num_stages_,freq_,ESP_ID_,gamma_gas_,,,,,,,,,,,,,,,0)</f>
        <v>78.492659389830322</v>
      </c>
    </row>
    <row r="44" spans="1:8" outlineLevel="1" x14ac:dyDescent="0.35">
      <c r="B44" s="18">
        <f t="shared" si="0"/>
        <v>11.399999999999999</v>
      </c>
      <c r="C44" s="22">
        <f>[1]!ESP_head_m(B44,num_stages_,freq_,ESP_ID_)</f>
        <v>2475.0120668566319</v>
      </c>
      <c r="D44" s="22">
        <f>[1]!ESP_Power_W(B44,num_stages_,freq_,ESP_ID_)</f>
        <v>20282.102313818727</v>
      </c>
      <c r="E44" s="16">
        <f>[1]!ESP_eff_fr(B44,num_stages_,freq_,ESP_ID_)</f>
        <v>0.16343338966176585</v>
      </c>
      <c r="F44" s="23">
        <f>[1]!ESP_dP_atm(B44,fw_,Pin_,num_stages_,freq_,ESP_ID_,gamma_gas_)</f>
        <v>185.6523807450929</v>
      </c>
      <c r="G44" s="23">
        <f>[1]!ESP_dP_atm(B44,fw_,Pin_,num_stages_,freq_,ESP_ID_,gamma_gas_,,,,,,,,,,,,,,,0)</f>
        <v>75.962747990346898</v>
      </c>
    </row>
    <row r="45" spans="1:8" outlineLevel="1" x14ac:dyDescent="0.35">
      <c r="B45" s="18">
        <f t="shared" si="0"/>
        <v>15.2</v>
      </c>
      <c r="C45" s="22">
        <f>[1]!ESP_head_m(B45,num_stages_,freq_,ESP_ID_)</f>
        <v>2459.8993463934553</v>
      </c>
      <c r="D45" s="22">
        <f>[1]!ESP_Power_W(B45,num_stages_,freq_,ESP_ID_)</f>
        <v>20118.697842173795</v>
      </c>
      <c r="E45" s="16">
        <f>[1]!ESP_eff_fr(B45,num_stages_,freq_,ESP_ID_)</f>
        <v>0.21290206516683818</v>
      </c>
      <c r="F45" s="23">
        <f>[1]!ESP_dP_atm(B45,fw_,Pin_,num_stages_,freq_,ESP_ID_,gamma_gas_)</f>
        <v>184.03755305835637</v>
      </c>
      <c r="G45" s="23">
        <f>[1]!ESP_dP_atm(B45,fw_,Pin_,num_stages_,freq_,ESP_ID_,gamma_gas_,,,,,,,,,,,,,,,0)</f>
        <v>72.761292151579667</v>
      </c>
    </row>
    <row r="46" spans="1:8" outlineLevel="1" x14ac:dyDescent="0.35">
      <c r="B46" s="18">
        <f t="shared" si="0"/>
        <v>19</v>
      </c>
      <c r="C46" s="22">
        <f>[1]!ESP_head_m(B46,num_stages_,freq_,ESP_ID_)</f>
        <v>2443.3937973276502</v>
      </c>
      <c r="D46" s="22">
        <f>[1]!ESP_Power_W(B46,num_stages_,freq_,ESP_ID_)</f>
        <v>20127.517531018333</v>
      </c>
      <c r="E46" s="16">
        <f>[1]!ESP_eff_fr(B46,num_stages_,freq_,ESP_ID_)</f>
        <v>0.25955306185328036</v>
      </c>
      <c r="F46" s="23">
        <f>[1]!ESP_dP_atm(B46,fw_,Pin_,num_stages_,freq_,ESP_ID_,gamma_gas_)</f>
        <v>181.79508307349863</v>
      </c>
      <c r="G46" s="23">
        <f>[1]!ESP_dP_atm(B46,fw_,Pin_,num_stages_,freq_,ESP_ID_,gamma_gas_,,,,,,,,,,,,,,,0)</f>
        <v>69.091007613062402</v>
      </c>
    </row>
    <row r="47" spans="1:8" outlineLevel="1" x14ac:dyDescent="0.35">
      <c r="B47" s="18">
        <f t="shared" si="0"/>
        <v>22.8</v>
      </c>
      <c r="C47" s="22">
        <f>[1]!ESP_head_m(B47,num_stages_,freq_,ESP_ID_)</f>
        <v>2422.110572615512</v>
      </c>
      <c r="D47" s="22">
        <f>[1]!ESP_Power_W(B47,num_stages_,freq_,ESP_ID_)</f>
        <v>20284.229482132672</v>
      </c>
      <c r="E47" s="16">
        <f>[1]!ESP_eff_fr(B47,num_stages_,freq_,ESP_ID_)</f>
        <v>0.30307223452367105</v>
      </c>
      <c r="F47" s="23">
        <f>[1]!ESP_dP_atm(B47,fw_,Pin_,num_stages_,freq_,ESP_ID_,gamma_gas_)</f>
        <v>178.56817870140918</v>
      </c>
      <c r="G47" s="23">
        <f>[1]!ESP_dP_atm(B47,fw_,Pin_,num_stages_,freq_,ESP_ID_,gamma_gas_,,,,,,,,,,,,,,,0)</f>
        <v>65.064479864165051</v>
      </c>
    </row>
    <row r="48" spans="1:8" outlineLevel="1" x14ac:dyDescent="0.35">
      <c r="B48" s="18">
        <f t="shared" si="0"/>
        <v>26.6</v>
      </c>
      <c r="C48" s="22">
        <f>[1]!ESP_head_m(B48,num_stages_,freq_,ESP_ID_)</f>
        <v>2393.5460400687275</v>
      </c>
      <c r="D48" s="22">
        <f>[1]!ESP_Power_W(B48,num_stages_,freq_,ESP_ID_)</f>
        <v>20565.299017226174</v>
      </c>
      <c r="E48" s="16">
        <f>[1]!ESP_eff_fr(B48,num_stages_,freq_,ESP_ID_)</f>
        <v>0.34307291534063378</v>
      </c>
      <c r="F48" s="23">
        <f>[1]!ESP_dP_atm(B48,fw_,Pin_,num_stages_,freq_,ESP_ID_,gamma_gas_)</f>
        <v>174.11287816676179</v>
      </c>
      <c r="G48" s="23">
        <f>[1]!ESP_dP_atm(B48,fw_,Pin_,num_stages_,freq_,ESP_ID_,gamma_gas_,,,,,,,,,,,,,,,0)</f>
        <v>60.735240164768442</v>
      </c>
    </row>
    <row r="49" spans="2:7" outlineLevel="1" x14ac:dyDescent="0.35">
      <c r="B49" s="18">
        <f t="shared" si="0"/>
        <v>30.400000000000002</v>
      </c>
      <c r="C49" s="22">
        <f>[1]!ESP_head_m(B49,num_stages_,freq_,ESP_ID_)</f>
        <v>2355.9618905203397</v>
      </c>
      <c r="D49" s="22">
        <f>[1]!ESP_Power_W(B49,num_stages_,freq_,ESP_ID_)</f>
        <v>20948.181160407137</v>
      </c>
      <c r="E49" s="16">
        <f>[1]!ESP_eff_fr(B49,num_stages_,freq_,ESP_ID_)</f>
        <v>0.37911157601725087</v>
      </c>
      <c r="F49" s="23">
        <f>[1]!ESP_dP_atm(B49,fw_,Pin_,num_stages_,freq_,ESP_ID_,gamma_gas_)</f>
        <v>168.27681039834169</v>
      </c>
      <c r="G49" s="23">
        <f>[1]!ESP_dP_atm(B49,fw_,Pin_,num_stages_,freq_,ESP_ID_,gamma_gas_,,,,,,,,,,,,,,,0)</f>
        <v>56.120204478928763</v>
      </c>
    </row>
    <row r="50" spans="2:7" outlineLevel="1" x14ac:dyDescent="0.35">
      <c r="B50" s="18">
        <f t="shared" si="0"/>
        <v>34.200000000000003</v>
      </c>
      <c r="C50" s="22">
        <f>[1]!ESP_head_m(B50,num_stages_,freq_,ESP_ID_)</f>
        <v>2308.2692459907207</v>
      </c>
      <c r="D50" s="22">
        <f>[1]!ESP_Power_W(B50,num_stages_,freq_,ESP_ID_)</f>
        <v>21411.513120652751</v>
      </c>
      <c r="E50" s="16">
        <f>[1]!ESP_eff_fr(B50,num_stages_,freq_,ESP_ID_)</f>
        <v>0.41070349000747569</v>
      </c>
      <c r="F50" s="23">
        <f>[1]!ESP_dP_atm(B50,fw_,Pin_,num_stages_,freq_,ESP_ID_,gamma_gas_)</f>
        <v>161.02402806434631</v>
      </c>
      <c r="G50" s="23">
        <f>[1]!ESP_dP_atm(B50,fw_,Pin_,num_stages_,freq_,ESP_ID_,gamma_gas_,,,,,,,,,,,,,,,0)</f>
        <v>51.213670971469391</v>
      </c>
    </row>
    <row r="51" spans="2:7" outlineLevel="1" x14ac:dyDescent="0.35">
      <c r="B51" s="18">
        <f t="shared" si="0"/>
        <v>38</v>
      </c>
      <c r="C51" s="22">
        <f>[1]!ESP_head_m(B51,num_stages_,freq_,ESP_ID_)</f>
        <v>2249.9127678535433</v>
      </c>
      <c r="D51" s="22">
        <f>[1]!ESP_Power_W(B51,num_stages_,freq_,ESP_ID_)</f>
        <v>21935.306774279019</v>
      </c>
      <c r="E51" s="16">
        <f>[1]!ESP_eff_fr(B51,num_stages_,freq_,ESP_ID_)</f>
        <v>0.43733839469654595</v>
      </c>
      <c r="F51" s="23">
        <f>[1]!ESP_dP_atm(B51,fw_,Pin_,num_stages_,freq_,ESP_ID_,gamma_gas_)</f>
        <v>152.30124915460007</v>
      </c>
      <c r="G51" s="23">
        <f>[1]!ESP_dP_atm(B51,fw_,Pin_,num_stages_,freq_,ESP_ID_,gamma_gas_,,,,,,,,,,,,,,,0)</f>
        <v>45.994443329823369</v>
      </c>
    </row>
    <row r="52" spans="2:7" outlineLevel="1" x14ac:dyDescent="0.35">
      <c r="B52" s="18">
        <f t="shared" si="0"/>
        <v>41.8</v>
      </c>
      <c r="C52" s="22">
        <f>[1]!ESP_head_m(B52,num_stages_,freq_,ESP_ID_)</f>
        <v>2180.7547650017518</v>
      </c>
      <c r="D52" s="22">
        <f>[1]!ESP_Power_W(B52,num_stages_,freq_,ESP_ID_)</f>
        <v>22501.141147410683</v>
      </c>
      <c r="E52" s="16">
        <f>[1]!ESP_eff_fr(B52,num_stages_,freq_,ESP_ID_)</f>
        <v>0.458496153591397</v>
      </c>
      <c r="F52" s="23">
        <f>[1]!ESP_dP_atm(B52,fw_,Pin_,num_stages_,freq_,ESP_ID_,gamma_gas_)</f>
        <v>142.09475198631787</v>
      </c>
      <c r="G52" s="23">
        <f>[1]!ESP_dP_atm(B52,fw_,Pin_,num_stages_,freq_,ESP_ID_,gamma_gas_,,,,,,,,,,,,,,,0)</f>
        <v>40.428774104238883</v>
      </c>
    </row>
    <row r="53" spans="2:7" outlineLevel="1" x14ac:dyDescent="0.35">
      <c r="B53" s="18">
        <f t="shared" si="0"/>
        <v>45.599999999999994</v>
      </c>
      <c r="C53" s="22">
        <f>[1]!ESP_head_m(B53,num_stages_,freq_,ESP_ID_)</f>
        <v>2100.9593020135285</v>
      </c>
      <c r="D53" s="22">
        <f>[1]!ESP_Power_W(B53,num_stages_,freq_,ESP_ID_)</f>
        <v>23092.35489845118</v>
      </c>
      <c r="E53" s="16">
        <f>[1]!ESP_eff_fr(B53,num_stages_,freq_,ESP_ID_)</f>
        <v>0.4736624185110746</v>
      </c>
      <c r="F53" s="23">
        <f>[1]!ESP_dP_atm(B53,fw_,Pin_,num_stages_,freq_,ESP_ID_,gamma_gas_)</f>
        <v>130.33158789495064</v>
      </c>
      <c r="G53" s="23">
        <f>[1]!ESP_dP_atm(B53,fw_,Pin_,num_stages_,freq_,ESP_ID_,gamma_gas_,,,,,,,,,,,,,,,0)</f>
        <v>34.470900366546324</v>
      </c>
    </row>
    <row r="54" spans="2:7" outlineLevel="1" x14ac:dyDescent="0.35">
      <c r="B54" s="18">
        <f t="shared" si="0"/>
        <v>49.399999999999991</v>
      </c>
      <c r="C54" s="22">
        <f>[1]!ESP_head_m(B54,num_stages_,freq_,ESP_ID_)</f>
        <v>2010.8763073182704</v>
      </c>
      <c r="D54" s="22">
        <f>[1]!ESP_Power_W(B54,num_stages_,freq_,ESP_ID_)</f>
        <v>23694.238800552546</v>
      </c>
      <c r="E54" s="16">
        <f>[1]!ESP_eff_fr(B54,num_stages_,freq_,ESP_ID_)</f>
        <v>0.48234429177714827</v>
      </c>
      <c r="F54" s="23">
        <f>[1]!ESP_dP_atm(B54,fw_,Pin_,num_stages_,freq_,ESP_ID_,gamma_gas_)</f>
        <v>116.75652711741765</v>
      </c>
      <c r="G54" s="23">
        <f>[1]!ESP_dP_atm(B54,fw_,Pin_,num_stages_,freq_,ESP_ID_,gamma_gas_,,,,,,,,,,,,,,,0)</f>
        <v>28.062059313354602</v>
      </c>
    </row>
    <row r="55" spans="2:7" outlineLevel="1" x14ac:dyDescent="0.35">
      <c r="B55" s="18">
        <f t="shared" si="0"/>
        <v>53.199999999999989</v>
      </c>
      <c r="C55" s="22">
        <f>[1]!ESP_head_m(B55,num_stages_,freq_,ESP_ID_)</f>
        <v>1910.9256813625575</v>
      </c>
      <c r="D55" s="22">
        <f>[1]!ESP_Power_W(B55,num_stages_,freq_,ESP_ID_)</f>
        <v>24294.228224085375</v>
      </c>
      <c r="E55" s="16">
        <f>[1]!ESP_eff_fr(B55,num_stages_,freq_,ESP_ID_)</f>
        <v>0.48408598840412387</v>
      </c>
      <c r="F55" s="23">
        <f>[1]!ESP_dP_atm(B55,fw_,Pin_,num_stages_,freq_,ESP_ID_,gamma_gas_)</f>
        <v>100.69240204384937</v>
      </c>
      <c r="G55" s="23">
        <f>[1]!ESP_dP_atm(B55,fw_,Pin_,num_stages_,freq_,ESP_ID_,gamma_gas_,,,,,,,,,,,,,,,0)</f>
        <v>21.12833289968485</v>
      </c>
    </row>
    <row r="56" spans="2:7" outlineLevel="1" x14ac:dyDescent="0.35">
      <c r="B56" s="18">
        <f t="shared" si="0"/>
        <v>56.999999999999986</v>
      </c>
      <c r="C56" s="22">
        <f>[1]!ESP_head_m(B56,num_stages_,freq_,ESP_ID_)</f>
        <v>1801.4814047761199</v>
      </c>
      <c r="D56" s="22">
        <f>[1]!ESP_Power_W(B56,num_stages_,freq_,ESP_ID_)</f>
        <v>24882.095619108732</v>
      </c>
      <c r="E56" s="16">
        <f>[1]!ESP_eff_fr(B56,num_stages_,freq_,ESP_ID_)</f>
        <v>0.47848449828985762</v>
      </c>
      <c r="F56" s="23">
        <f>[1]!ESP_dP_atm(B56,fw_,Pin_,num_stages_,freq_,ESP_ID_,gamma_gas_)</f>
        <v>80.266429005822687</v>
      </c>
      <c r="G56" s="23">
        <f>[1]!ESP_dP_atm(B56,fw_,Pin_,num_stages_,freq_,ESP_ID_,gamma_gas_,,,,,,,,,,,,,,,0)</f>
        <v>13.577323065370706</v>
      </c>
    </row>
    <row r="57" spans="2:7" outlineLevel="1" x14ac:dyDescent="0.35">
      <c r="B57" s="18">
        <f t="shared" si="0"/>
        <v>60.799999999999983</v>
      </c>
      <c r="C57" s="22">
        <f>[1]!ESP_head_m(B57,num_stages_,freq_,ESP_ID_)</f>
        <v>1682.755646537815</v>
      </c>
      <c r="D57" s="22">
        <f>[1]!ESP_Power_W(B57,num_stages_,freq_,ESP_ID_)</f>
        <v>25450.142997840092</v>
      </c>
      <c r="E57" s="16">
        <f>[1]!ESP_eff_fr(B57,num_stages_,freq_,ESP_ID_)</f>
        <v>0.46520524840596722</v>
      </c>
      <c r="F57" s="23">
        <f>[1]!ESP_dP_atm(B57,fw_,Pin_,num_stages_,freq_,ESP_ID_,gamma_gas_)</f>
        <v>46.934496505431184</v>
      </c>
      <c r="G57" s="23">
        <f>[1]!ESP_dP_atm(B57,fw_,Pin_,num_stages_,freq_,ESP_ID_,gamma_gas_,,,,,,,,,,,,,,,0)</f>
        <v>5.2933241746071076</v>
      </c>
    </row>
    <row r="58" spans="2:7" outlineLevel="1" x14ac:dyDescent="0.35">
      <c r="B58" s="18">
        <f t="shared" si="0"/>
        <v>64.59999999999998</v>
      </c>
      <c r="C58" s="22">
        <f>[1]!ESP_head_m(B58,num_stages_,freq_,ESP_ID_)</f>
        <v>1554.6828721415923</v>
      </c>
      <c r="D58" s="22">
        <f>[1]!ESP_Power_W(B58,num_stages_,freq_,ESP_ID_)</f>
        <v>25993.39441712527</v>
      </c>
      <c r="E58" s="16">
        <f>[1]!ESP_eff_fr(B58,num_stages_,freq_,ESP_ID_)</f>
        <v>0.44399776498824745</v>
      </c>
      <c r="F58" s="23">
        <f>[1]!ESP_dP_atm(B58,fw_,Pin_,num_stages_,freq_,ESP_ID_,gamma_gas_)</f>
        <v>0</v>
      </c>
      <c r="G58" s="23">
        <f>[1]!ESP_dP_atm(B58,fw_,Pin_,num_stages_,freq_,ESP_ID_,gamma_gas_,,,,,,,,,,,,,,,0)</f>
        <v>0</v>
      </c>
    </row>
    <row r="59" spans="2:7" outlineLevel="1" x14ac:dyDescent="0.35">
      <c r="B59" s="18">
        <f t="shared" si="0"/>
        <v>68.399999999999977</v>
      </c>
      <c r="C59" s="22">
        <f>[1]!ESP_head_m(B59,num_stages_,freq_,ESP_ID_)</f>
        <v>1416.8039517624693</v>
      </c>
      <c r="D59" s="22">
        <f>[1]!ESP_Power_W(B59,num_stages_,freq_,ESP_ID_)</f>
        <v>26509.788460908359</v>
      </c>
      <c r="E59" s="16">
        <f>[1]!ESP_eff_fr(B59,num_stages_,freq_,ESP_ID_)</f>
        <v>0.4147113357270813</v>
      </c>
      <c r="F59" s="23">
        <f>[1]!ESP_dP_atm(B59,fw_,Pin_,num_stages_,freq_,ESP_ID_,gamma_gas_)</f>
        <v>0</v>
      </c>
      <c r="G59" s="23">
        <f>[1]!ESP_dP_atm(B59,fw_,Pin_,num_stages_,freq_,ESP_ID_,gamma_gas_,,,,,,,,,,,,,,,0)</f>
        <v>0</v>
      </c>
    </row>
    <row r="60" spans="2:7" outlineLevel="1" x14ac:dyDescent="0.35">
      <c r="B60" s="18">
        <f t="shared" si="0"/>
        <v>72.199999999999974</v>
      </c>
      <c r="C60" s="22">
        <f>[1]!ESP_head_m(B60,num_stages_,freq_,ESP_ID_)</f>
        <v>1268.1502684224954</v>
      </c>
      <c r="D60" s="22">
        <f>[1]!ESP_Power_W(B60,num_stages_,freq_,ESP_ID_)</f>
        <v>27000.370722701682</v>
      </c>
      <c r="E60" s="16">
        <f>[1]!ESP_eff_fr(B60,num_stages_,freq_,ESP_ID_)</f>
        <v>0.37731067195785395</v>
      </c>
      <c r="F60" s="23">
        <f>[1]!ESP_dP_atm(B60,fw_,Pin_,num_stages_,freq_,ESP_ID_,gamma_gas_)</f>
        <v>0</v>
      </c>
      <c r="G60" s="23">
        <f>[1]!ESP_dP_atm(B60,fw_,Pin_,num_stages_,freq_,ESP_ID_,gamma_gas_,,,,,,,,,,,,,,,0)</f>
        <v>0</v>
      </c>
    </row>
    <row r="61" spans="2:7" outlineLevel="1" x14ac:dyDescent="0.35">
      <c r="B61" s="18">
        <f t="shared" si="0"/>
        <v>75.999999999999972</v>
      </c>
      <c r="C61" s="22">
        <f>[1]!ESP_head_m(B61,num_stages_,freq_,ESP_ID_)</f>
        <v>1107.1278261567302</v>
      </c>
      <c r="D61" s="22">
        <f>[1]!ESP_Power_W(B61,num_stages_,freq_,ESP_ID_)</f>
        <v>27469.486288055617</v>
      </c>
      <c r="E61" s="16">
        <f>[1]!ESP_eff_fr(B61,num_stages_,freq_,ESP_ID_)</f>
        <v>0.33189157085136545</v>
      </c>
      <c r="F61" s="23">
        <f>[1]!ESP_dP_atm(B61,fw_,Pin_,num_stages_,freq_,ESP_ID_,gamma_gas_)</f>
        <v>0</v>
      </c>
      <c r="G61" s="23">
        <f>[1]!ESP_dP_atm(B61,fw_,Pin_,num_stages_,freq_,ESP_ID_,gamma_gas_,,,,,,,,,,,,,,,0)</f>
        <v>0</v>
      </c>
    </row>
    <row r="62" spans="2:7" outlineLevel="1" x14ac:dyDescent="0.35">
      <c r="B62" s="18">
        <f t="shared" si="0"/>
        <v>79.799999999999969</v>
      </c>
      <c r="C62" s="22">
        <f>[1]!ESP_head_m(B62,num_stages_,freq_,ESP_ID_)</f>
        <v>931.40135817921055</v>
      </c>
      <c r="D62" s="22">
        <f>[1]!ESP_Power_W(B62,num_stages_,freq_,ESP_ID_)</f>
        <v>27924.972217028753</v>
      </c>
      <c r="E62" s="16">
        <f>[1]!ESP_eff_fr(B62,num_stages_,freq_,ESP_ID_)</f>
        <v>0.27869657760424404</v>
      </c>
      <c r="F62" s="23">
        <f>[1]!ESP_dP_atm(B62,fw_,Pin_,num_stages_,freq_,ESP_ID_,gamma_gas_)</f>
        <v>0</v>
      </c>
      <c r="G62" s="23">
        <f>[1]!ESP_dP_atm(B62,fw_,Pin_,num_stages_,freq_,ESP_ID_,gamma_gas_,,,,,,,,,,,,,,,0)</f>
        <v>0</v>
      </c>
    </row>
    <row r="63" spans="2:7" outlineLevel="1" x14ac:dyDescent="0.35">
      <c r="B63" s="18">
        <f t="shared" si="0"/>
        <v>83.599999999999966</v>
      </c>
      <c r="C63" s="22">
        <f>[1]!ESP_head_m(B63,num_stages_,freq_,ESP_ID_)</f>
        <v>737.77843504891587</v>
      </c>
      <c r="D63" s="22">
        <f>[1]!ESP_Power_W(B63,num_stages_,freq_,ESP_ID_)</f>
        <v>28378.35002665755</v>
      </c>
      <c r="E63" s="16">
        <f>[1]!ESP_eff_fr(B63,num_stages_,freq_,ESP_ID_)</f>
        <v>0.21813064762935908</v>
      </c>
      <c r="F63" s="23">
        <f>[1]!ESP_dP_atm(B63,fw_,Pin_,num_stages_,freq_,ESP_ID_,gamma_gas_)</f>
        <v>0</v>
      </c>
      <c r="G63" s="23">
        <f>[1]!ESP_dP_atm(B63,fw_,Pin_,num_stages_,freq_,ESP_ID_,gamma_gas_,,,,,,,,,,,,,,,0)</f>
        <v>0</v>
      </c>
    </row>
    <row r="64" spans="2:7" outlineLevel="1" x14ac:dyDescent="0.35">
      <c r="B64" s="18">
        <f t="shared" si="0"/>
        <v>87.399999999999963</v>
      </c>
      <c r="C64" s="22">
        <f>[1]!ESP_head_m(B64,num_stages_,freq_,ESP_ID_)</f>
        <v>522.09357283575594</v>
      </c>
      <c r="D64" s="22">
        <f>[1]!ESP_Power_W(B64,num_stages_,freq_,ESP_ID_)</f>
        <v>28845.018173426495</v>
      </c>
      <c r="E64" s="16">
        <f>[1]!ESP_eff_fr(B64,num_stages_,freq_,ESP_ID_)</f>
        <v>0.15077680874623345</v>
      </c>
      <c r="F64" s="23">
        <f>[1]!ESP_dP_atm(B64,fw_,Pin_,num_stages_,freq_,ESP_ID_,gamma_gas_)</f>
        <v>0</v>
      </c>
      <c r="G64" s="23">
        <f>[1]!ESP_dP_atm(B64,fw_,Pin_,num_stages_,freq_,ESP_ID_,gamma_gas_,,,,,,,,,,,,,,,0)</f>
        <v>0</v>
      </c>
    </row>
    <row r="65" spans="2:7" outlineLevel="1" x14ac:dyDescent="0.35">
      <c r="B65" s="18">
        <f t="shared" si="0"/>
        <v>91.19999999999996</v>
      </c>
      <c r="C65" s="22">
        <f>[1]!ESP_head_m(B65,num_stages_,freq_,ESP_ID_)</f>
        <v>279.09234128651667</v>
      </c>
      <c r="D65" s="22">
        <f>[1]!ESP_Power_W(B65,num_stages_,freq_,ESP_ID_)</f>
        <v>29344.444535737897</v>
      </c>
      <c r="E65" s="16">
        <f>[1]!ESP_eff_fr(B65,num_stages_,freq_,ESP_ID_)</f>
        <v>7.7411823371458244E-2</v>
      </c>
      <c r="F65" s="23">
        <f>[1]!ESP_dP_atm(B65,fw_,Pin_,num_stages_,freq_,ESP_ID_,gamma_gas_)</f>
        <v>0</v>
      </c>
      <c r="G65" s="23">
        <f>[1]!ESP_dP_atm(B65,fw_,Pin_,num_stages_,freq_,ESP_ID_,gamma_gas_,,,,,,,,,,,,,,,0)</f>
        <v>0</v>
      </c>
    </row>
    <row r="66" spans="2:7" outlineLevel="1" x14ac:dyDescent="0.35">
      <c r="B66" s="18">
        <f t="shared" si="0"/>
        <v>94.999999999999957</v>
      </c>
      <c r="C66" s="22">
        <f>[1]!ESP_head_m(B66,num_stages_,freq_,ESP_ID_)</f>
        <v>2.3154719908470369</v>
      </c>
      <c r="D66" s="22">
        <f>[1]!ESP_Power_W(B66,num_stages_,freq_,ESP_ID_)</f>
        <v>29900.358896381873</v>
      </c>
      <c r="E66" s="16">
        <f>[1]!ESP_eff_fr(B66,num_stages_,freq_,ESP_ID_)</f>
        <v>0</v>
      </c>
      <c r="F66" s="23">
        <f>[1]!ESP_dP_atm(B66,fw_,Pin_,num_stages_,freq_,ESP_ID_,gamma_gas_)</f>
        <v>0</v>
      </c>
      <c r="G66" s="23">
        <f>[1]!ESP_dP_atm(B66,fw_,Pin_,num_stages_,freq_,ESP_ID_,gamma_gas_,,,,,,,,,,,,,,,0)</f>
        <v>0</v>
      </c>
    </row>
    <row r="67" spans="2:7" outlineLevel="1" x14ac:dyDescent="0.35"/>
    <row r="68" spans="2:7" outlineLevel="1" x14ac:dyDescent="0.35"/>
    <row r="69" spans="2:7" outlineLevel="1" x14ac:dyDescent="0.35"/>
    <row r="70" spans="2:7" outlineLevel="1" x14ac:dyDescent="0.35"/>
    <row r="71" spans="2:7" outlineLevel="1" x14ac:dyDescent="0.35"/>
    <row r="72" spans="2:7" outlineLevel="1" x14ac:dyDescent="0.35"/>
    <row r="73" spans="2:7" outlineLevel="1" x14ac:dyDescent="0.35"/>
    <row r="74" spans="2:7" outlineLevel="1" x14ac:dyDescent="0.35"/>
    <row r="75" spans="2:7" outlineLevel="1" x14ac:dyDescent="0.35"/>
    <row r="76" spans="2:7" outlineLevel="1" x14ac:dyDescent="0.35"/>
    <row r="77" spans="2:7" outlineLevel="1" x14ac:dyDescent="0.35"/>
    <row r="78" spans="2:7" outlineLevel="1" x14ac:dyDescent="0.35"/>
    <row r="79" spans="2:7" outlineLevel="1" x14ac:dyDescent="0.35"/>
    <row r="80" spans="2:7" outlineLevel="1" x14ac:dyDescent="0.35"/>
    <row r="81" outlineLevel="1" x14ac:dyDescent="0.35"/>
    <row r="82" outlineLevel="1" x14ac:dyDescent="0.35"/>
    <row r="83" outlineLevel="1" x14ac:dyDescent="0.35"/>
    <row r="84" outlineLevel="1" x14ac:dyDescent="0.35"/>
    <row r="85" outlineLevel="1" x14ac:dyDescent="0.35"/>
    <row r="86" outlineLevel="1" x14ac:dyDescent="0.35"/>
    <row r="87" outlineLevel="1" x14ac:dyDescent="0.35"/>
    <row r="88" outlineLevel="1" x14ac:dyDescent="0.35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23</vt:i4>
      </vt:variant>
    </vt:vector>
  </HeadingPairs>
  <TitlesOfParts>
    <vt:vector size="24" baseType="lpstr">
      <vt:lpstr>ESP</vt:lpstr>
      <vt:lpstr>ESP!Bob_</vt:lpstr>
      <vt:lpstr>ESP_ID_</vt:lpstr>
      <vt:lpstr>freq_</vt:lpstr>
      <vt:lpstr>fw_</vt:lpstr>
      <vt:lpstr>ESP!gamma_gas_</vt:lpstr>
      <vt:lpstr>ESP!gamma_oil_</vt:lpstr>
      <vt:lpstr>gamma_wat_</vt:lpstr>
      <vt:lpstr>Head_</vt:lpstr>
      <vt:lpstr>Ksep_</vt:lpstr>
      <vt:lpstr>muob_</vt:lpstr>
      <vt:lpstr>n_</vt:lpstr>
      <vt:lpstr>num_stages_</vt:lpstr>
      <vt:lpstr>ESP!Pb_</vt:lpstr>
      <vt:lpstr>Pin_</vt:lpstr>
      <vt:lpstr>Pout_</vt:lpstr>
      <vt:lpstr>Psep_</vt:lpstr>
      <vt:lpstr>Qespnom_</vt:lpstr>
      <vt:lpstr>Qliq_</vt:lpstr>
      <vt:lpstr>Qmax</vt:lpstr>
      <vt:lpstr>ESP!Rp_</vt:lpstr>
      <vt:lpstr>ESP!Rsb_</vt:lpstr>
      <vt:lpstr>ESP!Tres_</vt:lpstr>
      <vt:lpstr>Tsep_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2019-04-22T20:08:34Z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