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C6A8C530-C811-417C-9828-FC8A980D95DC}" xr6:coauthVersionLast="43" xr6:coauthVersionMax="43" xr10:uidLastSave="{00000000-0000-0000-0000-000000000000}"/>
  <bookViews>
    <workbookView xWindow="-36390" yWindow="825" windowWidth="25125" windowHeight="19005" xr2:uid="{D87573BE-CE25-4BB0-B737-F86120CA6188}"/>
  </bookViews>
  <sheets>
    <sheet name="Лист1" sheetId="1" r:id="rId1"/>
  </sheets>
  <externalReferences>
    <externalReference r:id="rId2"/>
    <externalReference r:id="rId3"/>
  </externalReferences>
  <definedNames>
    <definedName name="F">Лист1!$H$6</definedName>
    <definedName name="Fnom">Лист1!$C$6</definedName>
    <definedName name="ID">Лист1!$C$8</definedName>
    <definedName name="Inom">Лист1!$C$7</definedName>
    <definedName name="Pnom_">Лист1!$C$10</definedName>
    <definedName name="U">Лист1!$H$5</definedName>
    <definedName name="Unom">Лист1!$C$5</definedName>
    <definedName name="версия_">[2]Unifloc!$A$1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E88" i="1"/>
  <c r="C88" i="1"/>
  <c r="B92" i="1"/>
  <c r="B93" i="1"/>
  <c r="B94" i="1"/>
  <c r="B95" i="1"/>
  <c r="B96" i="1"/>
  <c r="B97" i="1"/>
  <c r="B98" i="1"/>
  <c r="B99" i="1"/>
  <c r="B91" i="1"/>
  <c r="C10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F51" i="1"/>
  <c r="D81" i="1"/>
  <c r="D78" i="1"/>
  <c r="D75" i="1"/>
  <c r="D72" i="1"/>
  <c r="D69" i="1"/>
  <c r="D66" i="1"/>
  <c r="D63" i="1"/>
  <c r="D60" i="1"/>
  <c r="D57" i="1"/>
  <c r="D54" i="1"/>
  <c r="D51" i="1"/>
  <c r="D48" i="1"/>
  <c r="D45" i="1"/>
  <c r="F45" i="1"/>
  <c r="C81" i="1"/>
  <c r="C78" i="1"/>
  <c r="C75" i="1"/>
  <c r="C72" i="1"/>
  <c r="C69" i="1"/>
  <c r="C66" i="1"/>
  <c r="C63" i="1"/>
  <c r="C60" i="1"/>
  <c r="C57" i="1"/>
  <c r="C54" i="1"/>
  <c r="C51" i="1"/>
  <c r="C48" i="1"/>
  <c r="C45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D18" i="1"/>
  <c r="F78" i="1"/>
  <c r="F48" i="1"/>
  <c r="E83" i="1"/>
  <c r="E80" i="1"/>
  <c r="E77" i="1"/>
  <c r="E74" i="1"/>
  <c r="E71" i="1"/>
  <c r="E68" i="1"/>
  <c r="E65" i="1"/>
  <c r="E62" i="1"/>
  <c r="E59" i="1"/>
  <c r="E56" i="1"/>
  <c r="E53" i="1"/>
  <c r="E50" i="1"/>
  <c r="E47" i="1"/>
  <c r="F69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F63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F66" i="1"/>
  <c r="C18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G18" i="1"/>
  <c r="F81" i="1"/>
  <c r="F54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F18" i="1"/>
  <c r="C82" i="1"/>
  <c r="C76" i="1"/>
  <c r="C70" i="1"/>
  <c r="C64" i="1"/>
  <c r="C58" i="1"/>
  <c r="C52" i="1"/>
  <c r="C46" i="1"/>
  <c r="F75" i="1"/>
  <c r="F57" i="1"/>
  <c r="D82" i="1"/>
  <c r="D79" i="1"/>
  <c r="D76" i="1"/>
  <c r="D73" i="1"/>
  <c r="D70" i="1"/>
  <c r="D67" i="1"/>
  <c r="D64" i="1"/>
  <c r="D61" i="1"/>
  <c r="D58" i="1"/>
  <c r="D55" i="1"/>
  <c r="D52" i="1"/>
  <c r="D49" i="1"/>
  <c r="D46" i="1"/>
  <c r="E18" i="1"/>
  <c r="C79" i="1"/>
  <c r="C73" i="1"/>
  <c r="C67" i="1"/>
  <c r="C61" i="1"/>
  <c r="C55" i="1"/>
  <c r="C49" i="1"/>
  <c r="F72" i="1"/>
  <c r="F60" i="1"/>
  <c r="D90" i="1" l="1"/>
  <c r="C90" i="1"/>
  <c r="E90" i="1"/>
  <c r="B19" i="1"/>
  <c r="D96" i="1"/>
  <c r="D92" i="1"/>
  <c r="D93" i="1"/>
  <c r="D97" i="1"/>
  <c r="D94" i="1"/>
  <c r="D98" i="1"/>
  <c r="D91" i="1"/>
  <c r="D95" i="1"/>
  <c r="D99" i="1"/>
  <c r="C93" i="1"/>
  <c r="C97" i="1"/>
  <c r="C92" i="1"/>
  <c r="C96" i="1"/>
  <c r="C94" i="1"/>
  <c r="C98" i="1"/>
  <c r="C91" i="1"/>
  <c r="C95" i="1"/>
  <c r="C99" i="1"/>
  <c r="E92" i="1"/>
  <c r="E96" i="1"/>
  <c r="E93" i="1"/>
  <c r="E97" i="1"/>
  <c r="E94" i="1"/>
  <c r="E98" i="1"/>
  <c r="E91" i="1"/>
  <c r="E95" i="1"/>
  <c r="E99" i="1"/>
  <c r="D19" i="1"/>
  <c r="E19" i="1"/>
  <c r="C19" i="1"/>
  <c r="F19" i="1"/>
  <c r="G19" i="1"/>
  <c r="B20" i="1" l="1"/>
  <c r="G20" i="1"/>
  <c r="F20" i="1"/>
  <c r="E20" i="1"/>
  <c r="C20" i="1"/>
  <c r="D20" i="1"/>
  <c r="B21" i="1" l="1"/>
  <c r="C21" i="1"/>
  <c r="D21" i="1"/>
  <c r="E21" i="1"/>
  <c r="G21" i="1"/>
  <c r="F21" i="1"/>
  <c r="B22" i="1" l="1"/>
  <c r="G22" i="1"/>
  <c r="C22" i="1"/>
  <c r="D22" i="1"/>
  <c r="E22" i="1"/>
  <c r="F22" i="1"/>
  <c r="B23" i="1" l="1"/>
  <c r="C23" i="1"/>
  <c r="D23" i="1"/>
  <c r="E23" i="1"/>
  <c r="F23" i="1"/>
  <c r="G23" i="1"/>
  <c r="A1" i="1" l="1"/>
  <c r="B24" i="1"/>
  <c r="C24" i="1"/>
  <c r="D24" i="1"/>
  <c r="E24" i="1"/>
  <c r="F24" i="1"/>
  <c r="G24" i="1"/>
  <c r="B25" i="1" l="1"/>
  <c r="F25" i="1"/>
  <c r="E25" i="1"/>
  <c r="G25" i="1"/>
  <c r="D25" i="1"/>
  <c r="C25" i="1"/>
  <c r="B26" i="1" l="1"/>
  <c r="D26" i="1"/>
  <c r="E26" i="1"/>
  <c r="C26" i="1"/>
  <c r="F26" i="1"/>
  <c r="G26" i="1"/>
  <c r="B27" i="1" l="1"/>
  <c r="F27" i="1"/>
  <c r="G27" i="1"/>
  <c r="C27" i="1"/>
  <c r="D27" i="1"/>
  <c r="E27" i="1"/>
  <c r="B28" i="1" l="1"/>
  <c r="C28" i="1"/>
  <c r="D28" i="1"/>
  <c r="E28" i="1"/>
  <c r="F28" i="1"/>
  <c r="G28" i="1"/>
  <c r="B29" i="1" l="1"/>
  <c r="C29" i="1"/>
  <c r="D29" i="1"/>
  <c r="E29" i="1"/>
  <c r="F29" i="1"/>
  <c r="G29" i="1"/>
  <c r="B30" i="1" l="1"/>
  <c r="E30" i="1"/>
  <c r="C30" i="1"/>
  <c r="D30" i="1"/>
  <c r="F30" i="1"/>
  <c r="G30" i="1"/>
  <c r="B31" i="1" l="1"/>
  <c r="C31" i="1"/>
  <c r="D31" i="1"/>
  <c r="E31" i="1"/>
  <c r="F31" i="1"/>
  <c r="G31" i="1"/>
  <c r="B32" i="1" l="1"/>
  <c r="F32" i="1"/>
  <c r="G32" i="1"/>
  <c r="E32" i="1"/>
  <c r="C32" i="1"/>
  <c r="D32" i="1"/>
  <c r="B33" i="1" l="1"/>
  <c r="C33" i="1"/>
  <c r="D33" i="1"/>
  <c r="E33" i="1"/>
  <c r="F33" i="1"/>
  <c r="G33" i="1"/>
  <c r="B34" i="1" l="1"/>
  <c r="G34" i="1"/>
  <c r="C34" i="1"/>
  <c r="D34" i="1"/>
  <c r="E34" i="1"/>
  <c r="F34" i="1"/>
  <c r="B35" i="1" l="1"/>
  <c r="D35" i="1"/>
  <c r="C35" i="1"/>
  <c r="E35" i="1"/>
  <c r="F35" i="1"/>
  <c r="G35" i="1"/>
  <c r="B36" i="1" l="1"/>
  <c r="C36" i="1"/>
  <c r="D36" i="1"/>
  <c r="E36" i="1"/>
  <c r="F36" i="1"/>
  <c r="G36" i="1"/>
  <c r="B37" i="1" l="1"/>
  <c r="E37" i="1"/>
  <c r="F37" i="1"/>
  <c r="G37" i="1"/>
  <c r="D37" i="1"/>
  <c r="C37" i="1"/>
  <c r="B38" i="1" l="1"/>
  <c r="C38" i="1"/>
  <c r="D38" i="1"/>
  <c r="E38" i="1"/>
  <c r="F38" i="1"/>
  <c r="G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F7F0DCA0-7A4E-4F85-8CF0-75FF0E69406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sharedStrings.xml><?xml version="1.0" encoding="utf-8"?>
<sst xmlns="http://schemas.openxmlformats.org/spreadsheetml/2006/main" count="32" uniqueCount="24">
  <si>
    <t>Анализ характеристик ПЭД</t>
  </si>
  <si>
    <t>V</t>
  </si>
  <si>
    <t>Hz</t>
  </si>
  <si>
    <t>A</t>
  </si>
  <si>
    <t>Pnom</t>
  </si>
  <si>
    <t>kW</t>
  </si>
  <si>
    <t>ID</t>
  </si>
  <si>
    <t>P</t>
  </si>
  <si>
    <t>I</t>
  </si>
  <si>
    <t>s</t>
  </si>
  <si>
    <t>Параметры ПЭД номинальные</t>
  </si>
  <si>
    <t>Параметры ПЭД рабочие</t>
  </si>
  <si>
    <t>U</t>
  </si>
  <si>
    <t>F</t>
  </si>
  <si>
    <t>M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</si>
  <si>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</si>
  <si>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</si>
  <si>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</si>
  <si>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t>Расчетная номинальная мощность</t>
  </si>
  <si>
    <t>Характеристика ПЭД</t>
  </si>
  <si>
    <t>КПД</t>
  </si>
  <si>
    <r>
      <t xml:space="preserve">cos </t>
    </r>
    <r>
      <rPr>
        <sz val="11"/>
        <color theme="1"/>
        <rFont val="Calibri"/>
        <family val="2"/>
        <charset val="204"/>
      </rPr>
      <t>ϕ</t>
    </r>
  </si>
  <si>
    <t>Электромеханическая характеристика ПЭД</t>
  </si>
  <si>
    <t>Зависимость КПД от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</si>
</sst>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Лист1!$D$17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Лист1!$D$18:$D$38</c:f>
              <c:numCache>
                <c:formatCode>0.00</c:formatCode>
                <c:ptCount val="21"/>
                <c:pt idx="0">
                  <c:v>0.24457966722671587</c:v>
                </c:pt>
                <c:pt idx="1">
                  <c:v>0.3269495125580964</c:v>
                </c:pt>
                <c:pt idx="2">
                  <c:v>0.40176170965864788</c:v>
                </c:pt>
                <c:pt idx="3">
                  <c:v>0.46902033304778984</c:v>
                </c:pt>
                <c:pt idx="4">
                  <c:v>0.52766912107786623</c:v>
                </c:pt>
                <c:pt idx="5">
                  <c:v>0.57815545355435194</c:v>
                </c:pt>
                <c:pt idx="6">
                  <c:v>0.62168925275613518</c:v>
                </c:pt>
                <c:pt idx="7">
                  <c:v>0.65891574731462776</c:v>
                </c:pt>
                <c:pt idx="8">
                  <c:v>0.69024098033476233</c:v>
                </c:pt>
                <c:pt idx="9">
                  <c:v>0.71682253904251003</c:v>
                </c:pt>
                <c:pt idx="10">
                  <c:v>0.73931406172386704</c:v>
                </c:pt>
                <c:pt idx="11">
                  <c:v>0.75848553637792904</c:v>
                </c:pt>
                <c:pt idx="12">
                  <c:v>0.77445821688872019</c:v>
                </c:pt>
                <c:pt idx="13">
                  <c:v>0.78813890238106776</c:v>
                </c:pt>
                <c:pt idx="14">
                  <c:v>0.79946837549080751</c:v>
                </c:pt>
                <c:pt idx="15">
                  <c:v>0.80908550521099143</c:v>
                </c:pt>
                <c:pt idx="16">
                  <c:v>0.81716894225800618</c:v>
                </c:pt>
                <c:pt idx="17">
                  <c:v>0.82377647423552247</c:v>
                </c:pt>
                <c:pt idx="18">
                  <c:v>0.82924582725849061</c:v>
                </c:pt>
                <c:pt idx="19">
                  <c:v>0.83363612703235412</c:v>
                </c:pt>
                <c:pt idx="20">
                  <c:v>0.83708143067929985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A-4F68-A530-981AF05AEEDA}"/>
            </c:ext>
          </c:extLst>
        </c:ser>
        <c:ser>
          <c:idx val="2"/>
          <c:order val="2"/>
          <c:tx>
            <c:strRef>
              <c:f>Лист1!$E$17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Лист1!$E$18:$E$38</c:f>
              <c:numCache>
                <c:formatCode>0.00</c:formatCode>
                <c:ptCount val="21"/>
                <c:pt idx="0">
                  <c:v>1.894023503881183E-3</c:v>
                </c:pt>
                <c:pt idx="1">
                  <c:v>0.27153695790166599</c:v>
                </c:pt>
                <c:pt idx="2">
                  <c:v>0.42463533078229238</c:v>
                </c:pt>
                <c:pt idx="3">
                  <c:v>0.52361141695830393</c:v>
                </c:pt>
                <c:pt idx="4">
                  <c:v>0.59160114240740347</c:v>
                </c:pt>
                <c:pt idx="5">
                  <c:v>0.64078400730757323</c:v>
                </c:pt>
                <c:pt idx="6">
                  <c:v>0.67806965027487975</c:v>
                </c:pt>
                <c:pt idx="7">
                  <c:v>0.70701687591115858</c:v>
                </c:pt>
                <c:pt idx="8">
                  <c:v>0.72966566816897782</c:v>
                </c:pt>
                <c:pt idx="9">
                  <c:v>0.74784479042321206</c:v>
                </c:pt>
                <c:pt idx="10">
                  <c:v>0.76256599717551765</c:v>
                </c:pt>
                <c:pt idx="11">
                  <c:v>0.77466768985951584</c:v>
                </c:pt>
                <c:pt idx="12">
                  <c:v>0.78443681726415204</c:v>
                </c:pt>
                <c:pt idx="13">
                  <c:v>0.79255854463672271</c:v>
                </c:pt>
                <c:pt idx="14">
                  <c:v>0.79908113658441715</c:v>
                </c:pt>
                <c:pt idx="15">
                  <c:v>0.80443101463357358</c:v>
                </c:pt>
                <c:pt idx="16">
                  <c:v>0.80874250477175702</c:v>
                </c:pt>
                <c:pt idx="17">
                  <c:v>0.81207954689774664</c:v>
                </c:pt>
                <c:pt idx="18">
                  <c:v>0.81464004213052954</c:v>
                </c:pt>
                <c:pt idx="19">
                  <c:v>0.81647239152538764</c:v>
                </c:pt>
                <c:pt idx="20">
                  <c:v>0.81765554424805809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Лист1!$C$18:$C$38</c:f>
              <c:numCache>
                <c:formatCode>0.00</c:formatCode>
                <c:ptCount val="21"/>
                <c:pt idx="0">
                  <c:v>11.334762491408528</c:v>
                </c:pt>
                <c:pt idx="1">
                  <c:v>11.66681649134196</c:v>
                </c:pt>
                <c:pt idx="2">
                  <c:v>12.100878413704438</c:v>
                </c:pt>
                <c:pt idx="3">
                  <c:v>12.634824911874398</c:v>
                </c:pt>
                <c:pt idx="4">
                  <c:v>13.253430367780121</c:v>
                </c:pt>
                <c:pt idx="5">
                  <c:v>13.94627424592721</c:v>
                </c:pt>
                <c:pt idx="6">
                  <c:v>14.712676585107225</c:v>
                </c:pt>
                <c:pt idx="7">
                  <c:v>15.545086680161628</c:v>
                </c:pt>
                <c:pt idx="8">
                  <c:v>16.426271420122429</c:v>
                </c:pt>
                <c:pt idx="9">
                  <c:v>17.359108066129842</c:v>
                </c:pt>
                <c:pt idx="10">
                  <c:v>18.33782176452587</c:v>
                </c:pt>
                <c:pt idx="11">
                  <c:v>19.368004281452549</c:v>
                </c:pt>
                <c:pt idx="12">
                  <c:v>20.423447737164157</c:v>
                </c:pt>
                <c:pt idx="13">
                  <c:v>21.532599417443926</c:v>
                </c:pt>
                <c:pt idx="14">
                  <c:v>22.658716974681315</c:v>
                </c:pt>
                <c:pt idx="15">
                  <c:v>23.831322655680392</c:v>
                </c:pt>
                <c:pt idx="16">
                  <c:v>25.047061946610132</c:v>
                </c:pt>
                <c:pt idx="17">
                  <c:v>26.280580606647536</c:v>
                </c:pt>
                <c:pt idx="18">
                  <c:v>27.561673608888686</c:v>
                </c:pt>
                <c:pt idx="19">
                  <c:v>28.875984716964048</c:v>
                </c:pt>
                <c:pt idx="20">
                  <c:v>30.230901014068522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Лист1!$G$17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Лист1!$G$18:$G$38</c:f>
              <c:numCache>
                <c:formatCode>0.00</c:formatCode>
                <c:ptCount val="21"/>
                <c:pt idx="0">
                  <c:v>2.4123907069788508E-2</c:v>
                </c:pt>
                <c:pt idx="1">
                  <c:v>4.7587349669793388</c:v>
                </c:pt>
                <c:pt idx="2">
                  <c:v>9.4848632810927</c:v>
                </c:pt>
                <c:pt idx="3">
                  <c:v>14.256060009762304</c:v>
                </c:pt>
                <c:pt idx="4">
                  <c:v>19.008528290464383</c:v>
                </c:pt>
                <c:pt idx="5">
                  <c:v>23.737993160887168</c:v>
                </c:pt>
                <c:pt idx="6">
                  <c:v>28.495013229612216</c:v>
                </c:pt>
                <c:pt idx="7">
                  <c:v>33.272261726825604</c:v>
                </c:pt>
                <c:pt idx="8">
                  <c:v>38.009587465138651</c:v>
                </c:pt>
                <c:pt idx="9">
                  <c:v>42.75432364254354</c:v>
                </c:pt>
                <c:pt idx="10">
                  <c:v>47.498911640797651</c:v>
                </c:pt>
                <c:pt idx="11">
                  <c:v>52.285001797189445</c:v>
                </c:pt>
                <c:pt idx="12">
                  <c:v>57.005207104444658</c:v>
                </c:pt>
                <c:pt idx="13">
                  <c:v>61.795960499490043</c:v>
                </c:pt>
                <c:pt idx="14">
                  <c:v>66.505412439324047</c:v>
                </c:pt>
                <c:pt idx="15">
                  <c:v>71.2624718565351</c:v>
                </c:pt>
                <c:pt idx="16">
                  <c:v>76.051611239866844</c:v>
                </c:pt>
                <c:pt idx="17">
                  <c:v>80.774154692632948</c:v>
                </c:pt>
                <c:pt idx="18">
                  <c:v>85.542934045257681</c:v>
                </c:pt>
                <c:pt idx="19">
                  <c:v>90.299291561646243</c:v>
                </c:pt>
                <c:pt idx="20">
                  <c:v>95.064571216854773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Лист1!$F$18:$F$38</c:f>
              <c:numCache>
                <c:formatCode>0.00</c:formatCode>
                <c:ptCount val="21"/>
                <c:pt idx="0">
                  <c:v>1.4208984375000001E-3</c:v>
                </c:pt>
                <c:pt idx="1">
                  <c:v>2.5781249999999997E-3</c:v>
                </c:pt>
                <c:pt idx="2">
                  <c:v>3.7499999999999999E-3</c:v>
                </c:pt>
                <c:pt idx="3">
                  <c:v>4.9511718749999994E-3</c:v>
                </c:pt>
                <c:pt idx="4">
                  <c:v>6.1669921875000004E-3</c:v>
                </c:pt>
                <c:pt idx="5">
                  <c:v>7.3974609374999993E-3</c:v>
                </c:pt>
                <c:pt idx="6">
                  <c:v>8.6572265625000019E-3</c:v>
                </c:pt>
                <c:pt idx="7">
                  <c:v>9.9462890624999988E-3</c:v>
                </c:pt>
                <c:pt idx="8">
                  <c:v>1.125E-2</c:v>
                </c:pt>
                <c:pt idx="9">
                  <c:v>1.2583007812500002E-2</c:v>
                </c:pt>
                <c:pt idx="10">
                  <c:v>1.3945312499999998E-2</c:v>
                </c:pt>
                <c:pt idx="11">
                  <c:v>1.5351562499999999E-2</c:v>
                </c:pt>
                <c:pt idx="12">
                  <c:v>1.6772460937499997E-2</c:v>
                </c:pt>
                <c:pt idx="13">
                  <c:v>1.8251953124999998E-2</c:v>
                </c:pt>
                <c:pt idx="14">
                  <c:v>1.9746093749999999E-2</c:v>
                </c:pt>
                <c:pt idx="15">
                  <c:v>2.1298828124999995E-2</c:v>
                </c:pt>
                <c:pt idx="16">
                  <c:v>2.2910156250000001E-2</c:v>
                </c:pt>
                <c:pt idx="17">
                  <c:v>2.4550781250000001E-2</c:v>
                </c:pt>
                <c:pt idx="18">
                  <c:v>2.6264648437499996E-2</c:v>
                </c:pt>
                <c:pt idx="19">
                  <c:v>2.8037109374999994E-2</c:v>
                </c:pt>
                <c:pt idx="20">
                  <c:v>2.9882812499999998E-2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на валу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Проскальзыванеи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Лист1!$C$45:$C$83</c:f>
              <c:numCache>
                <c:formatCode>0.00</c:formatCode>
                <c:ptCount val="39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  <c:pt idx="21">
                  <c:v>172.2775532214425</c:v>
                </c:pt>
                <c:pt idx="22">
                  <c:v>171.97399890335438</c:v>
                </c:pt>
                <c:pt idx="23">
                  <c:v>170.79853869207599</c:v>
                </c:pt>
                <c:pt idx="24">
                  <c:v>168.96751405381158</c:v>
                </c:pt>
                <c:pt idx="25">
                  <c:v>166.65179935515502</c:v>
                </c:pt>
                <c:pt idx="26">
                  <c:v>163.98555490020314</c:v>
                </c:pt>
                <c:pt idx="27">
                  <c:v>161.07359466188197</c:v>
                </c:pt>
                <c:pt idx="28">
                  <c:v>157.99743871392505</c:v>
                </c:pt>
                <c:pt idx="29">
                  <c:v>154.82020557563558</c:v>
                </c:pt>
                <c:pt idx="30">
                  <c:v>151.5905243446586</c:v>
                </c:pt>
                <c:pt idx="31">
                  <c:v>121.39425877897952</c:v>
                </c:pt>
                <c:pt idx="32">
                  <c:v>98.693404211183037</c:v>
                </c:pt>
                <c:pt idx="33">
                  <c:v>82.242410244955451</c:v>
                </c:pt>
                <c:pt idx="34">
                  <c:v>70.033857316114492</c:v>
                </c:pt>
                <c:pt idx="35">
                  <c:v>60.695549543055684</c:v>
                </c:pt>
                <c:pt idx="36">
                  <c:v>53.353159750456562</c:v>
                </c:pt>
                <c:pt idx="37">
                  <c:v>47.442508108093918</c:v>
                </c:pt>
                <c:pt idx="38">
                  <c:v>42.588868474732728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2-42D9-95D8-2A9C4027BC9A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Лист1!$D$45:$D$83</c:f>
              <c:numCache>
                <c:formatCode>0.00</c:formatCode>
                <c:ptCount val="39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  <c:pt idx="21">
                  <c:v>70.39198142334341</c:v>
                </c:pt>
                <c:pt idx="22">
                  <c:v>73.313867526746222</c:v>
                </c:pt>
                <c:pt idx="23">
                  <c:v>75.930930706812362</c:v>
                </c:pt>
                <c:pt idx="24">
                  <c:v>78.280994946846732</c:v>
                </c:pt>
                <c:pt idx="25">
                  <c:v>80.397095298801602</c:v>
                </c:pt>
                <c:pt idx="26">
                  <c:v>82.307934401329533</c:v>
                </c:pt>
                <c:pt idx="27">
                  <c:v>84.038378446784435</c:v>
                </c:pt>
                <c:pt idx="28">
                  <c:v>85.60994254124418</c:v>
                </c:pt>
                <c:pt idx="29">
                  <c:v>87.041240244931771</c:v>
                </c:pt>
                <c:pt idx="30">
                  <c:v>88.348386583392369</c:v>
                </c:pt>
                <c:pt idx="31">
                  <c:v>96.932414318470379</c:v>
                </c:pt>
                <c:pt idx="32">
                  <c:v>101.28739291498862</c:v>
                </c:pt>
                <c:pt idx="33">
                  <c:v>103.85439788171455</c:v>
                </c:pt>
                <c:pt idx="34">
                  <c:v>105.52630723397222</c:v>
                </c:pt>
                <c:pt idx="35">
                  <c:v>106.69394848523537</c:v>
                </c:pt>
                <c:pt idx="36">
                  <c:v>107.55215596677904</c:v>
                </c:pt>
                <c:pt idx="37">
                  <c:v>108.20789723832284</c:v>
                </c:pt>
                <c:pt idx="38">
                  <c:v>108.72440135783684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Лист1!$E$45:$E$83</c:f>
              <c:numCache>
                <c:formatCode>0.00</c:formatCode>
                <c:ptCount val="39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  <c:pt idx="21">
                  <c:v>0.71704197692839844</c:v>
                </c:pt>
                <c:pt idx="22">
                  <c:v>0.70227312586798762</c:v>
                </c:pt>
                <c:pt idx="23">
                  <c:v>0.68788956433912929</c:v>
                </c:pt>
                <c:pt idx="24">
                  <c:v>0.67391757795322416</c:v>
                </c:pt>
                <c:pt idx="25">
                  <c:v>0.66036829562574306</c:v>
                </c:pt>
                <c:pt idx="26">
                  <c:v>0.64724314942688654</c:v>
                </c:pt>
                <c:pt idx="27">
                  <c:v>0.63453734025740038</c:v>
                </c:pt>
                <c:pt idx="28">
                  <c:v>0.62224208879865228</c:v>
                </c:pt>
                <c:pt idx="29">
                  <c:v>0.61034612421854972</c:v>
                </c:pt>
                <c:pt idx="30">
                  <c:v>0.59883668234682952</c:v>
                </c:pt>
                <c:pt idx="31">
                  <c:v>0.50201047425271972</c:v>
                </c:pt>
                <c:pt idx="32">
                  <c:v>0.43021384795266604</c:v>
                </c:pt>
                <c:pt idx="33">
                  <c:v>0.37510554541135332</c:v>
                </c:pt>
                <c:pt idx="34">
                  <c:v>0.33153937066369921</c:v>
                </c:pt>
                <c:pt idx="35">
                  <c:v>0.29625607905792939</c:v>
                </c:pt>
                <c:pt idx="36">
                  <c:v>0.26710820429027682</c:v>
                </c:pt>
                <c:pt idx="37">
                  <c:v>0.24262793328636234</c:v>
                </c:pt>
                <c:pt idx="38">
                  <c:v>0.22177952311141455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2-42D9-95D8-2A9C4027BC9A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Лист1!$F$45:$F$83</c:f>
              <c:numCache>
                <c:formatCode>0.00</c:formatCode>
                <c:ptCount val="39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  <c:pt idx="21">
                  <c:v>0.7429018084556287</c:v>
                </c:pt>
                <c:pt idx="22">
                  <c:v>0.72701120009437126</c:v>
                </c:pt>
                <c:pt idx="23">
                  <c:v>0.71173315598790088</c:v>
                </c:pt>
                <c:pt idx="24">
                  <c:v>0.69712488316222188</c:v>
                </c:pt>
                <c:pt idx="25">
                  <c:v>0.68320954590435401</c:v>
                </c:pt>
                <c:pt idx="26">
                  <c:v>0.66998783907073778</c:v>
                </c:pt>
                <c:pt idx="27">
                  <c:v>0.65744585932670774</c:v>
                </c:pt>
                <c:pt idx="28">
                  <c:v>0.64556049930661463</c:v>
                </c:pt>
                <c:pt idx="29">
                  <c:v>0.634303151913713</c:v>
                </c:pt>
                <c:pt idx="30">
                  <c:v>0.6236422476143606</c:v>
                </c:pt>
                <c:pt idx="31">
                  <c:v>0.54298374744525379</c:v>
                </c:pt>
                <c:pt idx="32">
                  <c:v>0.49296812876560925</c:v>
                </c:pt>
                <c:pt idx="33">
                  <c:v>0.45950256934074796</c:v>
                </c:pt>
                <c:pt idx="34">
                  <c:v>0.43569511319147636</c:v>
                </c:pt>
                <c:pt idx="35">
                  <c:v>0.41794610383771225</c:v>
                </c:pt>
                <c:pt idx="36">
                  <c:v>0.40422604085944636</c:v>
                </c:pt>
                <c:pt idx="37">
                  <c:v>0.39331306714419811</c:v>
                </c:pt>
                <c:pt idx="38">
                  <c:v>0.38443075331109733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Лист1!$C$45:$C$65</c:f>
              <c:numCache>
                <c:formatCode>0.00</c:formatCode>
                <c:ptCount val="21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2-4A93-818D-47A54D35185F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Лист1!$D$45:$D$65</c:f>
              <c:numCache>
                <c:formatCode>0.00</c:formatCode>
                <c:ptCount val="21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Лист1!$E$45:$E$65</c:f>
              <c:numCache>
                <c:formatCode>0.00</c:formatCode>
                <c:ptCount val="21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2-4A93-818D-47A54D35185F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Лист1!$F$45:$F$65</c:f>
              <c:numCache>
                <c:formatCode>0.00</c:formatCode>
                <c:ptCount val="21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</a:t>
            </a:r>
            <a:r>
              <a:rPr lang="ru-RU" baseline="0"/>
              <a:t> УЭЦН от напряжения</a:t>
            </a:r>
            <a:endParaRPr lang="ru-RU"/>
          </a:p>
        </c:rich>
      </c:tx>
      <c:layout>
        <c:manualLayout>
          <c:xMode val="edge"/>
          <c:yMode val="edge"/>
          <c:x val="0.20604505490793401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Лист1!$C$88</c:f>
              <c:strCache>
                <c:ptCount val="1"/>
                <c:pt idx="0">
                  <c:v>Загрузка 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Лист1!$C$91:$C$99</c:f>
              <c:numCache>
                <c:formatCode>0.00</c:formatCode>
                <c:ptCount val="9"/>
                <c:pt idx="0">
                  <c:v>0.80071502698360797</c:v>
                </c:pt>
                <c:pt idx="1">
                  <c:v>0.8006880378076715</c:v>
                </c:pt>
                <c:pt idx="2">
                  <c:v>0.79764377235663741</c:v>
                </c:pt>
                <c:pt idx="3">
                  <c:v>0.7921393592023307</c:v>
                </c:pt>
                <c:pt idx="4">
                  <c:v>0.78443681726415204</c:v>
                </c:pt>
                <c:pt idx="5">
                  <c:v>0.77504952576125152</c:v>
                </c:pt>
                <c:pt idx="6">
                  <c:v>0.7638942599984907</c:v>
                </c:pt>
                <c:pt idx="7">
                  <c:v>0.75128810084915187</c:v>
                </c:pt>
                <c:pt idx="8">
                  <c:v>0.73748936207564486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B7F-9F34-3164FC38169B}"/>
            </c:ext>
          </c:extLst>
        </c:ser>
        <c:ser>
          <c:idx val="1"/>
          <c:order val="1"/>
          <c:tx>
            <c:strRef>
              <c:f>Лист1!$D$88</c:f>
              <c:strCache>
                <c:ptCount val="1"/>
                <c:pt idx="0">
                  <c:v>Загрузка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Лист1!$D$91:$D$99</c:f>
              <c:numCache>
                <c:formatCode>0.00</c:formatCode>
                <c:ptCount val="9"/>
                <c:pt idx="0">
                  <c:v>0.80162428490550897</c:v>
                </c:pt>
                <c:pt idx="1">
                  <c:v>0.80925370774334859</c:v>
                </c:pt>
                <c:pt idx="2">
                  <c:v>0.81219405354680674</c:v>
                </c:pt>
                <c:pt idx="3">
                  <c:v>0.81177353400806496</c:v>
                </c:pt>
                <c:pt idx="4">
                  <c:v>0.80874250477175702</c:v>
                </c:pt>
                <c:pt idx="5">
                  <c:v>0.80347342092980911</c:v>
                </c:pt>
                <c:pt idx="6">
                  <c:v>0.79634007265630546</c:v>
                </c:pt>
                <c:pt idx="7">
                  <c:v>0.78758686640541309</c:v>
                </c:pt>
                <c:pt idx="8">
                  <c:v>0.77740387892022922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B7F-9F34-3164FC38169B}"/>
            </c:ext>
          </c:extLst>
        </c:ser>
        <c:ser>
          <c:idx val="2"/>
          <c:order val="2"/>
          <c:tx>
            <c:strRef>
              <c:f>Лист1!$E$88</c:f>
              <c:strCache>
                <c:ptCount val="1"/>
                <c:pt idx="0">
                  <c:v>Загрузка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Лист1!$E$91:$E$99</c:f>
              <c:numCache>
                <c:formatCode>0.00</c:formatCode>
                <c:ptCount val="9"/>
                <c:pt idx="0">
                  <c:v>0.7827905299155945</c:v>
                </c:pt>
                <c:pt idx="1">
                  <c:v>0.80010953836578724</c:v>
                </c:pt>
                <c:pt idx="2">
                  <c:v>0.81090754273073673</c:v>
                </c:pt>
                <c:pt idx="3">
                  <c:v>0.81614394607211949</c:v>
                </c:pt>
                <c:pt idx="4">
                  <c:v>0.81765554424805809</c:v>
                </c:pt>
                <c:pt idx="5">
                  <c:v>0.81635647389300026</c:v>
                </c:pt>
                <c:pt idx="6">
                  <c:v>0.81281216838584269</c:v>
                </c:pt>
                <c:pt idx="7">
                  <c:v>0.80733596164843802</c:v>
                </c:pt>
                <c:pt idx="8">
                  <c:v>0.80026503566440754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B7F-9F34-3164FC38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8800"/>
        <c:axId val="1334242720"/>
      </c:scatterChart>
      <c:valAx>
        <c:axId val="17758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ПЭД,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242720"/>
        <c:crosses val="autoZero"/>
        <c:crossBetween val="midCat"/>
      </c:valAx>
      <c:valAx>
        <c:axId val="133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8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16</xdr:row>
      <xdr:rowOff>9525</xdr:rowOff>
    </xdr:from>
    <xdr:to>
      <xdr:col>15</xdr:col>
      <xdr:colOff>371474</xdr:colOff>
      <xdr:row>38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5FC47-A0DA-4E69-BCFB-460C6CAF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15</xdr:row>
      <xdr:rowOff>180975</xdr:rowOff>
    </xdr:from>
    <xdr:to>
      <xdr:col>23</xdr:col>
      <xdr:colOff>423863</xdr:colOff>
      <xdr:row>38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5A9C7-B838-4253-945F-A2074332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419099</xdr:colOff>
      <xdr:row>61</xdr:row>
      <xdr:rowOff>104776</xdr:rowOff>
    </xdr:from>
    <xdr:to>
      <xdr:col>20</xdr:col>
      <xdr:colOff>581024</xdr:colOff>
      <xdr:row>82</xdr:row>
      <xdr:rowOff>142876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E35372-F393-433D-ADC8-EF887331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41</xdr:row>
      <xdr:rowOff>133351</xdr:rowOff>
    </xdr:from>
    <xdr:to>
      <xdr:col>20</xdr:col>
      <xdr:colOff>581025</xdr:colOff>
      <xdr:row>61</xdr:row>
      <xdr:rowOff>76201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B4EDEE-210F-4AC9-AA48-C944ED6A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476249</xdr:colOff>
      <xdr:row>88</xdr:row>
      <xdr:rowOff>4761</xdr:rowOff>
    </xdr:from>
    <xdr:to>
      <xdr:col>16</xdr:col>
      <xdr:colOff>200025</xdr:colOff>
      <xdr:row>106</xdr:row>
      <xdr:rowOff>66674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227238-799C-45DF-AF88-B7CC4399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189635</xdr:colOff>
      <xdr:row>1</xdr:row>
      <xdr:rowOff>116033</xdr:rowOff>
    </xdr:from>
    <xdr:to>
      <xdr:col>23</xdr:col>
      <xdr:colOff>303935</xdr:colOff>
      <xdr:row>15</xdr:row>
      <xdr:rowOff>86592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29C95F-909E-4492-8985-15DCBCC2DB07}"/>
            </a:ext>
          </a:extLst>
        </xdr:cNvPr>
        <xdr:cNvSpPr txBox="1"/>
      </xdr:nvSpPr>
      <xdr:spPr>
        <a:xfrm>
          <a:off x="9143135" y="306533"/>
          <a:ext cx="5569527" cy="27414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Упражнение</a:t>
          </a:r>
          <a:r>
            <a:rPr lang="ru-RU" sz="1100" baseline="0"/>
            <a:t> показывает характеристики погружного ассинхронного электрического двигателя, применяемого в УЭЦН.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Почему ассинхронный двигатель называется ассинхронным?</a:t>
          </a:r>
        </a:p>
        <a:p>
          <a:r>
            <a:rPr lang="ru-RU" sz="1100" baseline="0"/>
            <a:t>2. Что такое проскальзывание?</a:t>
          </a:r>
        </a:p>
        <a:p>
          <a:r>
            <a:rPr lang="ru-RU" sz="1100" baseline="0"/>
            <a:t>3. Что такое ток холостого хода? Где его увидеть на графиках?</a:t>
          </a:r>
        </a:p>
        <a:p>
          <a:r>
            <a:rPr lang="ru-RU" sz="1100" baseline="0"/>
            <a:t>4. Что то такое загрузка ПЭД?</a:t>
          </a:r>
        </a:p>
        <a:p>
          <a:r>
            <a:rPr lang="ru-RU" sz="1100" baseline="0"/>
            <a:t>5. В каком режиме работы ПЭД КПД максимален?</a:t>
          </a:r>
        </a:p>
        <a:p>
          <a:r>
            <a:rPr lang="ru-RU" sz="1100" baseline="0"/>
            <a:t>6. Насколько важно соблюдение напряжения подаваемого на двигатель?</a:t>
          </a:r>
        </a:p>
        <a:p>
          <a:r>
            <a:rPr lang="ru-RU" sz="1100" baseline="0"/>
            <a:t>7. Почему на ПЭД подают высокое напряжение?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Расчетные функции для образовательных целей. Детального сопоставления расчетных характеристик с фактическими не проводилось. (06,2019)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apps/UF7_calc_wel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otor_CosPhi_d"/>
      <definedName name="motor_CosPhi_slip"/>
      <definedName name="motor_Eff_d"/>
      <definedName name="motor_Eff_slip"/>
      <definedName name="motor_I_A"/>
      <definedName name="motor_I_slip_A"/>
      <definedName name="motor_M_Nm"/>
      <definedName name="motor_M_slip_Nm"/>
      <definedName name="Motor_Pnom_kW"/>
      <definedName name="motor_S_d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06D6-01FB-43E6-A9BD-45327783DFF7}">
  <sheetPr codeName="Лист1"/>
  <dimension ref="A1:I99"/>
  <sheetViews>
    <sheetView tabSelected="1" zoomScale="85" zoomScaleNormal="85" workbookViewId="0">
      <selection activeCell="AB5" sqref="AB5"/>
    </sheetView>
  </sheetViews>
  <sheetFormatPr defaultRowHeight="15" x14ac:dyDescent="0.25"/>
  <cols>
    <col min="3" max="5" width="11.42578125" customWidth="1"/>
  </cols>
  <sheetData>
    <row r="1" spans="1:9" x14ac:dyDescent="0.25">
      <c r="A1" s="1" t="str">
        <f>"Унифлок "&amp;версия_&amp;" приложение версия 1.0"</f>
        <v>Унифлок вер 7.7 приложение версия 1.0</v>
      </c>
    </row>
    <row r="2" spans="1:9" x14ac:dyDescent="0.25">
      <c r="A2" s="2" t="s">
        <v>0</v>
      </c>
      <c r="B2" s="2"/>
      <c r="C2" s="2"/>
      <c r="D2" s="2"/>
      <c r="E2" s="2"/>
    </row>
    <row r="4" spans="1:9" x14ac:dyDescent="0.25">
      <c r="B4" s="4" t="s">
        <v>10</v>
      </c>
      <c r="G4" t="s">
        <v>11</v>
      </c>
    </row>
    <row r="5" spans="1:9" ht="18" x14ac:dyDescent="0.35">
      <c r="B5" s="5" t="s">
        <v>15</v>
      </c>
      <c r="C5" s="6">
        <v>1000</v>
      </c>
      <c r="D5" s="7" t="s">
        <v>1</v>
      </c>
      <c r="G5" s="5" t="s">
        <v>12</v>
      </c>
      <c r="H5" s="6">
        <v>1000</v>
      </c>
      <c r="I5" s="7" t="s">
        <v>1</v>
      </c>
    </row>
    <row r="6" spans="1:9" ht="18" x14ac:dyDescent="0.35">
      <c r="B6" s="5" t="s">
        <v>16</v>
      </c>
      <c r="C6" s="6">
        <v>50</v>
      </c>
      <c r="D6" s="7" t="s">
        <v>2</v>
      </c>
      <c r="G6" s="5" t="s">
        <v>13</v>
      </c>
      <c r="H6" s="6">
        <v>60</v>
      </c>
      <c r="I6" s="7" t="s">
        <v>2</v>
      </c>
    </row>
    <row r="7" spans="1:9" ht="18" x14ac:dyDescent="0.35">
      <c r="B7" s="5" t="s">
        <v>17</v>
      </c>
      <c r="C7" s="6">
        <v>34</v>
      </c>
      <c r="D7" s="7" t="s">
        <v>3</v>
      </c>
    </row>
    <row r="8" spans="1:9" x14ac:dyDescent="0.25">
      <c r="B8" s="5" t="s">
        <v>6</v>
      </c>
      <c r="C8" s="6">
        <v>0</v>
      </c>
      <c r="D8" s="7"/>
    </row>
    <row r="9" spans="1:9" x14ac:dyDescent="0.25">
      <c r="B9" s="4" t="s">
        <v>18</v>
      </c>
      <c r="D9" s="3"/>
    </row>
    <row r="10" spans="1:9" x14ac:dyDescent="0.25">
      <c r="B10" s="5" t="s">
        <v>4</v>
      </c>
      <c r="C10" s="11">
        <f>[1]!Motor_Pnom_kW(Unom,Inom,Fnom,ID)</f>
        <v>35.828510185046767</v>
      </c>
      <c r="D10" s="7" t="s">
        <v>5</v>
      </c>
    </row>
    <row r="16" spans="1:9" x14ac:dyDescent="0.25">
      <c r="B16" s="4" t="s">
        <v>19</v>
      </c>
    </row>
    <row r="17" spans="2:7" x14ac:dyDescent="0.25">
      <c r="B17" s="8" t="s">
        <v>7</v>
      </c>
      <c r="C17" s="8" t="s">
        <v>8</v>
      </c>
      <c r="D17" s="8" t="s">
        <v>21</v>
      </c>
      <c r="E17" s="8" t="s">
        <v>20</v>
      </c>
      <c r="F17" s="8" t="s">
        <v>9</v>
      </c>
      <c r="G17" s="8" t="s">
        <v>14</v>
      </c>
    </row>
    <row r="18" spans="2:7" x14ac:dyDescent="0.25">
      <c r="B18" s="9">
        <v>0</v>
      </c>
      <c r="C18" s="10">
        <f>[1]!motor_I_A(B18,F,U,Unom,Inom,Fnom,ID)</f>
        <v>11.334762491408528</v>
      </c>
      <c r="D18" s="10">
        <f>[1]!motor_CosPhi_d(B18,F,U,Unom,Inom,Fnom,ID)</f>
        <v>0.24457966722671587</v>
      </c>
      <c r="E18" s="10">
        <f>[1]!motor_Eff_d(B18,F,U,Unom,Inom,Fnom,ID)</f>
        <v>1.894023503881183E-3</v>
      </c>
      <c r="F18" s="10">
        <f>[1]!motor_S_d(B18,F,U,Unom,Inom,Fnom,ID)</f>
        <v>1.4208984375000001E-3</v>
      </c>
      <c r="G18" s="10">
        <f>[1]!motor_M_Nm(B18,F,U,Unom,Inom,Fnom,ID)</f>
        <v>2.4123907069788508E-2</v>
      </c>
    </row>
    <row r="19" spans="2:7" x14ac:dyDescent="0.25">
      <c r="B19" s="9">
        <f>Pnom_*0.05+B18</f>
        <v>1.7914255092523383</v>
      </c>
      <c r="C19" s="10">
        <f>[1]!motor_I_A(B19,F,U,Unom,Inom,Fnom,ID)</f>
        <v>11.66681649134196</v>
      </c>
      <c r="D19" s="10">
        <f>[1]!motor_CosPhi_d(B19,F,U,Unom,Inom,Fnom,ID)</f>
        <v>0.3269495125580964</v>
      </c>
      <c r="E19" s="10">
        <f>[1]!motor_Eff_d(B19,F,U,Unom,Inom,Fnom,ID)</f>
        <v>0.27153695790166599</v>
      </c>
      <c r="F19" s="10">
        <f>[1]!motor_S_d(B19,F,U,Unom,Inom,Fnom,ID)</f>
        <v>2.5781249999999997E-3</v>
      </c>
      <c r="G19" s="10">
        <f>[1]!motor_M_Nm(B19,F,U,Unom,Inom,Fnom,ID)</f>
        <v>4.7587349669793388</v>
      </c>
    </row>
    <row r="20" spans="2:7" x14ac:dyDescent="0.25">
      <c r="B20" s="9">
        <f>Pnom_*0.05+B19</f>
        <v>3.5828510185046767</v>
      </c>
      <c r="C20" s="10">
        <f>[1]!motor_I_A(B20,F,U,Unom,Inom,Fnom,ID)</f>
        <v>12.100878413704438</v>
      </c>
      <c r="D20" s="10">
        <f>[1]!motor_CosPhi_d(B20,F,U,Unom,Inom,Fnom,ID)</f>
        <v>0.40176170965864788</v>
      </c>
      <c r="E20" s="10">
        <f>[1]!motor_Eff_d(B20,F,U,Unom,Inom,Fnom,ID)</f>
        <v>0.42463533078229238</v>
      </c>
      <c r="F20" s="10">
        <f>[1]!motor_S_d(B20,F,U,Unom,Inom,Fnom,ID)</f>
        <v>3.7499999999999999E-3</v>
      </c>
      <c r="G20" s="10">
        <f>[1]!motor_M_Nm(B20,F,U,Unom,Inom,Fnom,ID)</f>
        <v>9.4848632810927</v>
      </c>
    </row>
    <row r="21" spans="2:7" x14ac:dyDescent="0.25">
      <c r="B21" s="9">
        <f>Pnom_*0.05+B20</f>
        <v>5.374276527757015</v>
      </c>
      <c r="C21" s="10">
        <f>[1]!motor_I_A(B21,F,U,Unom,Inom,Fnom,ID)</f>
        <v>12.634824911874398</v>
      </c>
      <c r="D21" s="10">
        <f>[1]!motor_CosPhi_d(B21,F,U,Unom,Inom,Fnom,ID)</f>
        <v>0.46902033304778984</v>
      </c>
      <c r="E21" s="10">
        <f>[1]!motor_Eff_d(B21,F,U,Unom,Inom,Fnom,ID)</f>
        <v>0.52361141695830393</v>
      </c>
      <c r="F21" s="10">
        <f>[1]!motor_S_d(B21,F,U,Unom,Inom,Fnom,ID)</f>
        <v>4.9511718749999994E-3</v>
      </c>
      <c r="G21" s="10">
        <f>[1]!motor_M_Nm(B21,F,U,Unom,Inom,Fnom,ID)</f>
        <v>14.256060009762304</v>
      </c>
    </row>
    <row r="22" spans="2:7" x14ac:dyDescent="0.25">
      <c r="B22" s="9">
        <f>Pnom_*0.05+B21</f>
        <v>7.1657020370093534</v>
      </c>
      <c r="C22" s="10">
        <f>[1]!motor_I_A(B22,F,U,Unom,Inom,Fnom,ID)</f>
        <v>13.253430367780121</v>
      </c>
      <c r="D22" s="10">
        <f>[1]!motor_CosPhi_d(B22,F,U,Unom,Inom,Fnom,ID)</f>
        <v>0.52766912107786623</v>
      </c>
      <c r="E22" s="10">
        <f>[1]!motor_Eff_d(B22,F,U,Unom,Inom,Fnom,ID)</f>
        <v>0.59160114240740347</v>
      </c>
      <c r="F22" s="10">
        <f>[1]!motor_S_d(B22,F,U,Unom,Inom,Fnom,ID)</f>
        <v>6.1669921875000004E-3</v>
      </c>
      <c r="G22" s="10">
        <f>[1]!motor_M_Nm(B22,F,U,Unom,Inom,Fnom,ID)</f>
        <v>19.008528290464383</v>
      </c>
    </row>
    <row r="23" spans="2:7" x14ac:dyDescent="0.25">
      <c r="B23" s="9">
        <f>Pnom_*0.05+B22</f>
        <v>8.9571275462616917</v>
      </c>
      <c r="C23" s="10">
        <f>[1]!motor_I_A(B23,F,U,Unom,Inom,Fnom,ID)</f>
        <v>13.94627424592721</v>
      </c>
      <c r="D23" s="10">
        <f>[1]!motor_CosPhi_d(B23,F,U,Unom,Inom,Fnom,ID)</f>
        <v>0.57815545355435194</v>
      </c>
      <c r="E23" s="10">
        <f>[1]!motor_Eff_d(B23,F,U,Unom,Inom,Fnom,ID)</f>
        <v>0.64078400730757323</v>
      </c>
      <c r="F23" s="10">
        <f>[1]!motor_S_d(B23,F,U,Unom,Inom,Fnom,ID)</f>
        <v>7.3974609374999993E-3</v>
      </c>
      <c r="G23" s="10">
        <f>[1]!motor_M_Nm(B23,F,U,Unom,Inom,Fnom,ID)</f>
        <v>23.737993160887168</v>
      </c>
    </row>
    <row r="24" spans="2:7" x14ac:dyDescent="0.25">
      <c r="B24" s="9">
        <f>Pnom_*0.05+B23</f>
        <v>10.74855305551403</v>
      </c>
      <c r="C24" s="10">
        <f>[1]!motor_I_A(B24,F,U,Unom,Inom,Fnom,ID)</f>
        <v>14.712676585107225</v>
      </c>
      <c r="D24" s="10">
        <f>[1]!motor_CosPhi_d(B24,F,U,Unom,Inom,Fnom,ID)</f>
        <v>0.62168925275613518</v>
      </c>
      <c r="E24" s="10">
        <f>[1]!motor_Eff_d(B24,F,U,Unom,Inom,Fnom,ID)</f>
        <v>0.67806965027487975</v>
      </c>
      <c r="F24" s="10">
        <f>[1]!motor_S_d(B24,F,U,Unom,Inom,Fnom,ID)</f>
        <v>8.6572265625000019E-3</v>
      </c>
      <c r="G24" s="10">
        <f>[1]!motor_M_Nm(B24,F,U,Unom,Inom,Fnom,ID)</f>
        <v>28.495013229612216</v>
      </c>
    </row>
    <row r="25" spans="2:7" x14ac:dyDescent="0.25">
      <c r="B25" s="9">
        <f>Pnom_*0.05+B24</f>
        <v>12.539978564766368</v>
      </c>
      <c r="C25" s="10">
        <f>[1]!motor_I_A(B25,F,U,Unom,Inom,Fnom,ID)</f>
        <v>15.545086680161628</v>
      </c>
      <c r="D25" s="10">
        <f>[1]!motor_CosPhi_d(B25,F,U,Unom,Inom,Fnom,ID)</f>
        <v>0.65891574731462776</v>
      </c>
      <c r="E25" s="10">
        <f>[1]!motor_Eff_d(B25,F,U,Unom,Inom,Fnom,ID)</f>
        <v>0.70701687591115858</v>
      </c>
      <c r="F25" s="10">
        <f>[1]!motor_S_d(B25,F,U,Unom,Inom,Fnom,ID)</f>
        <v>9.9462890624999988E-3</v>
      </c>
      <c r="G25" s="10">
        <f>[1]!motor_M_Nm(B25,F,U,Unom,Inom,Fnom,ID)</f>
        <v>33.272261726825604</v>
      </c>
    </row>
    <row r="26" spans="2:7" x14ac:dyDescent="0.25">
      <c r="B26" s="9">
        <f>Pnom_*0.05+B25</f>
        <v>14.331404074018707</v>
      </c>
      <c r="C26" s="10">
        <f>[1]!motor_I_A(B26,F,U,Unom,Inom,Fnom,ID)</f>
        <v>16.426271420122429</v>
      </c>
      <c r="D26" s="10">
        <f>[1]!motor_CosPhi_d(B26,F,U,Unom,Inom,Fnom,ID)</f>
        <v>0.69024098033476233</v>
      </c>
      <c r="E26" s="10">
        <f>[1]!motor_Eff_d(B26,F,U,Unom,Inom,Fnom,ID)</f>
        <v>0.72966566816897782</v>
      </c>
      <c r="F26" s="10">
        <f>[1]!motor_S_d(B26,F,U,Unom,Inom,Fnom,ID)</f>
        <v>1.125E-2</v>
      </c>
      <c r="G26" s="10">
        <f>[1]!motor_M_Nm(B26,F,U,Unom,Inom,Fnom,ID)</f>
        <v>38.009587465138651</v>
      </c>
    </row>
    <row r="27" spans="2:7" x14ac:dyDescent="0.25">
      <c r="B27" s="9">
        <f>Pnom_*0.05+B26</f>
        <v>16.122829583271045</v>
      </c>
      <c r="C27" s="10">
        <f>[1]!motor_I_A(B27,F,U,Unom,Inom,Fnom,ID)</f>
        <v>17.359108066129842</v>
      </c>
      <c r="D27" s="10">
        <f>[1]!motor_CosPhi_d(B27,F,U,Unom,Inom,Fnom,ID)</f>
        <v>0.71682253904251003</v>
      </c>
      <c r="E27" s="10">
        <f>[1]!motor_Eff_d(B27,F,U,Unom,Inom,Fnom,ID)</f>
        <v>0.74784479042321206</v>
      </c>
      <c r="F27" s="10">
        <f>[1]!motor_S_d(B27,F,U,Unom,Inom,Fnom,ID)</f>
        <v>1.2583007812500002E-2</v>
      </c>
      <c r="G27" s="10">
        <f>[1]!motor_M_Nm(B27,F,U,Unom,Inom,Fnom,ID)</f>
        <v>42.75432364254354</v>
      </c>
    </row>
    <row r="28" spans="2:7" x14ac:dyDescent="0.25">
      <c r="B28" s="9">
        <f>Pnom_*0.05+B27</f>
        <v>17.914255092523383</v>
      </c>
      <c r="C28" s="10">
        <f>[1]!motor_I_A(B28,F,U,Unom,Inom,Fnom,ID)</f>
        <v>18.33782176452587</v>
      </c>
      <c r="D28" s="10">
        <f>[1]!motor_CosPhi_d(B28,F,U,Unom,Inom,Fnom,ID)</f>
        <v>0.73931406172386704</v>
      </c>
      <c r="E28" s="10">
        <f>[1]!motor_Eff_d(B28,F,U,Unom,Inom,Fnom,ID)</f>
        <v>0.76256599717551765</v>
      </c>
      <c r="F28" s="10">
        <f>[1]!motor_S_d(B28,F,U,Unom,Inom,Fnom,ID)</f>
        <v>1.3945312499999998E-2</v>
      </c>
      <c r="G28" s="10">
        <f>[1]!motor_M_Nm(B28,F,U,Unom,Inom,Fnom,ID)</f>
        <v>47.498911640797651</v>
      </c>
    </row>
    <row r="29" spans="2:7" x14ac:dyDescent="0.25">
      <c r="B29" s="9">
        <f>Pnom_*0.05+B28</f>
        <v>19.705680601775722</v>
      </c>
      <c r="C29" s="10">
        <f>[1]!motor_I_A(B29,F,U,Unom,Inom,Fnom,ID)</f>
        <v>19.368004281452549</v>
      </c>
      <c r="D29" s="10">
        <f>[1]!motor_CosPhi_d(B29,F,U,Unom,Inom,Fnom,ID)</f>
        <v>0.75848553637792904</v>
      </c>
      <c r="E29" s="10">
        <f>[1]!motor_Eff_d(B29,F,U,Unom,Inom,Fnom,ID)</f>
        <v>0.77466768985951584</v>
      </c>
      <c r="F29" s="10">
        <f>[1]!motor_S_d(B29,F,U,Unom,Inom,Fnom,ID)</f>
        <v>1.5351562499999999E-2</v>
      </c>
      <c r="G29" s="10">
        <f>[1]!motor_M_Nm(B29,F,U,Unom,Inom,Fnom,ID)</f>
        <v>52.285001797189445</v>
      </c>
    </row>
    <row r="30" spans="2:7" x14ac:dyDescent="0.25">
      <c r="B30" s="9">
        <f>Pnom_*0.05+B29</f>
        <v>21.49710611102806</v>
      </c>
      <c r="C30" s="10">
        <f>[1]!motor_I_A(B30,F,U,Unom,Inom,Fnom,ID)</f>
        <v>20.423447737164157</v>
      </c>
      <c r="D30" s="10">
        <f>[1]!motor_CosPhi_d(B30,F,U,Unom,Inom,Fnom,ID)</f>
        <v>0.77445821688872019</v>
      </c>
      <c r="E30" s="10">
        <f>[1]!motor_Eff_d(B30,F,U,Unom,Inom,Fnom,ID)</f>
        <v>0.78443681726415204</v>
      </c>
      <c r="F30" s="10">
        <f>[1]!motor_S_d(B30,F,U,Unom,Inom,Fnom,ID)</f>
        <v>1.6772460937499997E-2</v>
      </c>
      <c r="G30" s="10">
        <f>[1]!motor_M_Nm(B30,F,U,Unom,Inom,Fnom,ID)</f>
        <v>57.005207104444658</v>
      </c>
    </row>
    <row r="31" spans="2:7" x14ac:dyDescent="0.25">
      <c r="B31" s="9">
        <f>Pnom_*0.05+B30</f>
        <v>23.288531620280398</v>
      </c>
      <c r="C31" s="10">
        <f>[1]!motor_I_A(B31,F,U,Unom,Inom,Fnom,ID)</f>
        <v>21.532599417443926</v>
      </c>
      <c r="D31" s="10">
        <f>[1]!motor_CosPhi_d(B31,F,U,Unom,Inom,Fnom,ID)</f>
        <v>0.78813890238106776</v>
      </c>
      <c r="E31" s="10">
        <f>[1]!motor_Eff_d(B31,F,U,Unom,Inom,Fnom,ID)</f>
        <v>0.79255854463672271</v>
      </c>
      <c r="F31" s="10">
        <f>[1]!motor_S_d(B31,F,U,Unom,Inom,Fnom,ID)</f>
        <v>1.8251953124999998E-2</v>
      </c>
      <c r="G31" s="10">
        <f>[1]!motor_M_Nm(B31,F,U,Unom,Inom,Fnom,ID)</f>
        <v>61.795960499490043</v>
      </c>
    </row>
    <row r="32" spans="2:7" x14ac:dyDescent="0.25">
      <c r="B32" s="9">
        <f>Pnom_*0.05+B31</f>
        <v>25.079957129532737</v>
      </c>
      <c r="C32" s="10">
        <f>[1]!motor_I_A(B32,F,U,Unom,Inom,Fnom,ID)</f>
        <v>22.658716974681315</v>
      </c>
      <c r="D32" s="10">
        <f>[1]!motor_CosPhi_d(B32,F,U,Unom,Inom,Fnom,ID)</f>
        <v>0.79946837549080751</v>
      </c>
      <c r="E32" s="10">
        <f>[1]!motor_Eff_d(B32,F,U,Unom,Inom,Fnom,ID)</f>
        <v>0.79908113658441715</v>
      </c>
      <c r="F32" s="10">
        <f>[1]!motor_S_d(B32,F,U,Unom,Inom,Fnom,ID)</f>
        <v>1.9746093749999999E-2</v>
      </c>
      <c r="G32" s="10">
        <f>[1]!motor_M_Nm(B32,F,U,Unom,Inom,Fnom,ID)</f>
        <v>66.505412439324047</v>
      </c>
    </row>
    <row r="33" spans="2:7" x14ac:dyDescent="0.25">
      <c r="B33" s="9">
        <f>Pnom_*0.05+B32</f>
        <v>26.871382638785075</v>
      </c>
      <c r="C33" s="10">
        <f>[1]!motor_I_A(B33,F,U,Unom,Inom,Fnom,ID)</f>
        <v>23.831322655680392</v>
      </c>
      <c r="D33" s="10">
        <f>[1]!motor_CosPhi_d(B33,F,U,Unom,Inom,Fnom,ID)</f>
        <v>0.80908550521099143</v>
      </c>
      <c r="E33" s="10">
        <f>[1]!motor_Eff_d(B33,F,U,Unom,Inom,Fnom,ID)</f>
        <v>0.80443101463357358</v>
      </c>
      <c r="F33" s="10">
        <f>[1]!motor_S_d(B33,F,U,Unom,Inom,Fnom,ID)</f>
        <v>2.1298828124999995E-2</v>
      </c>
      <c r="G33" s="10">
        <f>[1]!motor_M_Nm(B33,F,U,Unom,Inom,Fnom,ID)</f>
        <v>71.2624718565351</v>
      </c>
    </row>
    <row r="34" spans="2:7" x14ac:dyDescent="0.25">
      <c r="B34" s="9">
        <f>Pnom_*0.05+B33</f>
        <v>28.662808148037414</v>
      </c>
      <c r="C34" s="10">
        <f>[1]!motor_I_A(B34,F,U,Unom,Inom,Fnom,ID)</f>
        <v>25.047061946610132</v>
      </c>
      <c r="D34" s="10">
        <f>[1]!motor_CosPhi_d(B34,F,U,Unom,Inom,Fnom,ID)</f>
        <v>0.81716894225800618</v>
      </c>
      <c r="E34" s="10">
        <f>[1]!motor_Eff_d(B34,F,U,Unom,Inom,Fnom,ID)</f>
        <v>0.80874250477175702</v>
      </c>
      <c r="F34" s="10">
        <f>[1]!motor_S_d(B34,F,U,Unom,Inom,Fnom,ID)</f>
        <v>2.2910156250000001E-2</v>
      </c>
      <c r="G34" s="10">
        <f>[1]!motor_M_Nm(B34,F,U,Unom,Inom,Fnom,ID)</f>
        <v>76.051611239866844</v>
      </c>
    </row>
    <row r="35" spans="2:7" x14ac:dyDescent="0.25">
      <c r="B35" s="9">
        <f>Pnom_*0.05+B34</f>
        <v>30.454233657289752</v>
      </c>
      <c r="C35" s="10">
        <f>[1]!motor_I_A(B35,F,U,Unom,Inom,Fnom,ID)</f>
        <v>26.280580606647536</v>
      </c>
      <c r="D35" s="10">
        <f>[1]!motor_CosPhi_d(B35,F,U,Unom,Inom,Fnom,ID)</f>
        <v>0.82377647423552247</v>
      </c>
      <c r="E35" s="10">
        <f>[1]!motor_Eff_d(B35,F,U,Unom,Inom,Fnom,ID)</f>
        <v>0.81207954689774664</v>
      </c>
      <c r="F35" s="10">
        <f>[1]!motor_S_d(B35,F,U,Unom,Inom,Fnom,ID)</f>
        <v>2.4550781250000001E-2</v>
      </c>
      <c r="G35" s="10">
        <f>[1]!motor_M_Nm(B35,F,U,Unom,Inom,Fnom,ID)</f>
        <v>80.774154692632948</v>
      </c>
    </row>
    <row r="36" spans="2:7" x14ac:dyDescent="0.25">
      <c r="B36" s="9">
        <f>Pnom_*0.05+B35</f>
        <v>32.24565916654209</v>
      </c>
      <c r="C36" s="10">
        <f>[1]!motor_I_A(B36,F,U,Unom,Inom,Fnom,ID)</f>
        <v>27.561673608888686</v>
      </c>
      <c r="D36" s="10">
        <f>[1]!motor_CosPhi_d(B36,F,U,Unom,Inom,Fnom,ID)</f>
        <v>0.82924582725849061</v>
      </c>
      <c r="E36" s="10">
        <f>[1]!motor_Eff_d(B36,F,U,Unom,Inom,Fnom,ID)</f>
        <v>0.81464004213052954</v>
      </c>
      <c r="F36" s="10">
        <f>[1]!motor_S_d(B36,F,U,Unom,Inom,Fnom,ID)</f>
        <v>2.6264648437499996E-2</v>
      </c>
      <c r="G36" s="10">
        <f>[1]!motor_M_Nm(B36,F,U,Unom,Inom,Fnom,ID)</f>
        <v>85.542934045257681</v>
      </c>
    </row>
    <row r="37" spans="2:7" x14ac:dyDescent="0.25">
      <c r="B37" s="9">
        <f>Pnom_*0.05+B36</f>
        <v>34.037084675794432</v>
      </c>
      <c r="C37" s="10">
        <f>[1]!motor_I_A(B37,F,U,Unom,Inom,Fnom,ID)</f>
        <v>28.875984716964048</v>
      </c>
      <c r="D37" s="10">
        <f>[1]!motor_CosPhi_d(B37,F,U,Unom,Inom,Fnom,ID)</f>
        <v>0.83363612703235412</v>
      </c>
      <c r="E37" s="10">
        <f>[1]!motor_Eff_d(B37,F,U,Unom,Inom,Fnom,ID)</f>
        <v>0.81647239152538764</v>
      </c>
      <c r="F37" s="10">
        <f>[1]!motor_S_d(B37,F,U,Unom,Inom,Fnom,ID)</f>
        <v>2.8037109374999994E-2</v>
      </c>
      <c r="G37" s="10">
        <f>[1]!motor_M_Nm(B37,F,U,Unom,Inom,Fnom,ID)</f>
        <v>90.299291561646243</v>
      </c>
    </row>
    <row r="38" spans="2:7" x14ac:dyDescent="0.25">
      <c r="B38" s="9">
        <f>Pnom_*0.05+B37</f>
        <v>35.828510185046767</v>
      </c>
      <c r="C38" s="10">
        <f>[1]!motor_I_A(B38,F,U,Unom,Inom,Fnom,ID)</f>
        <v>30.230901014068522</v>
      </c>
      <c r="D38" s="10">
        <f>[1]!motor_CosPhi_d(B38,F,U,Unom,Inom,Fnom,ID)</f>
        <v>0.83708143067929985</v>
      </c>
      <c r="E38" s="10">
        <f>[1]!motor_Eff_d(B38,F,U,Unom,Inom,Fnom,ID)</f>
        <v>0.81765554424805809</v>
      </c>
      <c r="F38" s="10">
        <f>[1]!motor_S_d(B38,F,U,Unom,Inom,Fnom,ID)</f>
        <v>2.9882812499999998E-2</v>
      </c>
      <c r="G38" s="10">
        <f>[1]!motor_M_Nm(B38,F,U,Unom,Inom,Fnom,ID)</f>
        <v>95.064571216854773</v>
      </c>
    </row>
    <row r="42" spans="2:7" x14ac:dyDescent="0.25">
      <c r="B42" s="4" t="s">
        <v>22</v>
      </c>
    </row>
    <row r="44" spans="2:7" x14ac:dyDescent="0.25">
      <c r="B44" s="8" t="s">
        <v>9</v>
      </c>
      <c r="C44" s="8" t="s">
        <v>14</v>
      </c>
      <c r="D44" s="8" t="s">
        <v>8</v>
      </c>
      <c r="E44" s="8" t="s">
        <v>20</v>
      </c>
      <c r="F44" s="8" t="s">
        <v>21</v>
      </c>
    </row>
    <row r="45" spans="2:7" x14ac:dyDescent="0.25">
      <c r="B45" s="12">
        <v>0</v>
      </c>
      <c r="C45" s="10">
        <f>[1]!motor_M_slip_Nm(B45,F,U,Unom,Inom,Fnom,0)</f>
        <v>0.34985999907695309</v>
      </c>
      <c r="D45" s="10">
        <f>[1]!motor_I_slip_A(B45,F,U,Unom,Inom,Fnom,0)</f>
        <v>11.354164126856899</v>
      </c>
      <c r="E45" s="10">
        <f>[1]!motor_Eff_slip(B45,F,U,Unom,Inom,Fnom,0)</f>
        <v>2.6777822282330031E-2</v>
      </c>
      <c r="F45" s="10">
        <f>[1]!motor_CosPhi_slip(B45,F,U,Unom,Inom,Fnom,0)</f>
        <v>0.25045768344878</v>
      </c>
    </row>
    <row r="46" spans="2:7" x14ac:dyDescent="0.25">
      <c r="B46" s="12">
        <v>5.0000000000000001E-3</v>
      </c>
      <c r="C46" s="10">
        <f>[1]!motor_M_slip_Nm(B46,F,U,Unom,Inom,Fnom,0)</f>
        <v>14.448423684442965</v>
      </c>
      <c r="D46" s="10">
        <f>[1]!motor_I_slip_A(B46,F,U,Unom,Inom,Fnom,0)</f>
        <v>12.658243058642954</v>
      </c>
      <c r="E46" s="10">
        <f>[1]!motor_Eff_slip(B46,F,U,Unom,Inom,Fnom,0)</f>
        <v>0.52684819904549696</v>
      </c>
      <c r="F46" s="10">
        <f>[1]!motor_CosPhi_slip(B46,F,U,Unom,Inom,Fnom,0)</f>
        <v>0.4715546473711214</v>
      </c>
    </row>
    <row r="47" spans="2:7" x14ac:dyDescent="0.25">
      <c r="B47" s="12">
        <v>0.01</v>
      </c>
      <c r="C47" s="10">
        <f>[1]!motor_M_slip_Nm(B47,F,U,Unom,Inom,Fnom,0)</f>
        <v>33.469311375598011</v>
      </c>
      <c r="D47" s="10">
        <f>[1]!motor_I_slip_A(B47,F,U,Unom,Inom,Fnom,0)</f>
        <v>15.580673940592822</v>
      </c>
      <c r="E47" s="10">
        <f>[1]!motor_Eff_slip(B47,F,U,Unom,Inom,Fnom,0)</f>
        <v>0.70806633232072069</v>
      </c>
      <c r="F47" s="10">
        <f>[1]!motor_CosPhi_slip(B47,F,U,Unom,Inom,Fnom,0)</f>
        <v>0.66032400326919916</v>
      </c>
    </row>
    <row r="48" spans="2:7" x14ac:dyDescent="0.25">
      <c r="B48" s="12">
        <v>1.4999999999999999E-2</v>
      </c>
      <c r="C48" s="10">
        <f>[1]!motor_M_slip_Nm(B48,F,U,Unom,Inom,Fnom,0)</f>
        <v>51.099140989339361</v>
      </c>
      <c r="D48" s="10">
        <f>[1]!motor_I_slip_A(B48,F,U,Unom,Inom,Fnom,0)</f>
        <v>19.108904169085012</v>
      </c>
      <c r="E48" s="10">
        <f>[1]!motor_Eff_slip(B48,F,U,Unom,Inom,Fnom,0)</f>
        <v>0.77189370310834182</v>
      </c>
      <c r="F48" s="10">
        <f>[1]!motor_CosPhi_slip(B48,F,U,Unom,Inom,Fnom,0)</f>
        <v>0.75403379383120028</v>
      </c>
    </row>
    <row r="49" spans="2:6" x14ac:dyDescent="0.25">
      <c r="B49" s="12">
        <v>0.02</v>
      </c>
      <c r="C49" s="10">
        <f>[1]!motor_M_slip_Nm(B49,F,U,Unom,Inom,Fnom,0)</f>
        <v>67.292847729864064</v>
      </c>
      <c r="D49" s="10">
        <f>[1]!motor_I_slip_A(B49,F,U,Unom,Inom,Fnom,0)</f>
        <v>22.850398520048078</v>
      </c>
      <c r="E49" s="10">
        <f>[1]!motor_Eff_slip(B49,F,U,Unom,Inom,Fnom,0)</f>
        <v>0.8000472948165408</v>
      </c>
      <c r="F49" s="10">
        <f>[1]!motor_CosPhi_slip(B49,F,U,Unom,Inom,Fnom,0)</f>
        <v>0.80117974088426325</v>
      </c>
    </row>
    <row r="50" spans="2:6" x14ac:dyDescent="0.25">
      <c r="B50" s="12">
        <v>2.5000000000000001E-2</v>
      </c>
      <c r="C50" s="10">
        <f>[1]!motor_M_slip_Nm(B50,F,U,Unom,Inom,Fnom,0)</f>
        <v>82.040306483768134</v>
      </c>
      <c r="D50" s="10">
        <f>[1]!motor_I_slip_A(B50,F,U,Unom,Inom,Fnom,0)</f>
        <v>26.617210148186317</v>
      </c>
      <c r="E50" s="10">
        <f>[1]!motor_Eff_slip(B50,F,U,Unom,Inom,Fnom,0)</f>
        <v>0.81283464964630447</v>
      </c>
      <c r="F50" s="10">
        <f>[1]!motor_CosPhi_slip(B50,F,U,Unom,Inom,Fnom,0)</f>
        <v>0.82534024685309237</v>
      </c>
    </row>
    <row r="51" spans="2:6" x14ac:dyDescent="0.25">
      <c r="B51" s="12">
        <v>0.03</v>
      </c>
      <c r="C51" s="10">
        <f>[1]!motor_M_slip_Nm(B51,F,U,Unom,Inom,Fnom,0)</f>
        <v>95.360720493781457</v>
      </c>
      <c r="D51" s="10">
        <f>[1]!motor_I_slip_A(B51,F,U,Unom,Inom,Fnom,0)</f>
        <v>30.316409395893082</v>
      </c>
      <c r="E51" s="10">
        <f>[1]!motor_Eff_slip(B51,F,U,Unom,Inom,Fnom,0)</f>
        <v>0.81770882024484726</v>
      </c>
      <c r="F51" s="10">
        <f>[1]!motor_CosPhi_slip(B51,F,U,Unom,Inom,Fnom,0)</f>
        <v>0.83726621978521709</v>
      </c>
    </row>
    <row r="52" spans="2:6" x14ac:dyDescent="0.25">
      <c r="B52" s="12">
        <v>3.5000000000000003E-2</v>
      </c>
      <c r="C52" s="10">
        <f>[1]!motor_M_slip_Nm(B52,F,U,Unom,Inom,Fnom,0)</f>
        <v>107.29680347575611</v>
      </c>
      <c r="D52" s="10">
        <f>[1]!motor_I_slip_A(B52,F,U,Unom,Inom,Fnom,0)</f>
        <v>33.899878942604325</v>
      </c>
      <c r="E52" s="10">
        <f>[1]!motor_Eff_slip(B52,F,U,Unom,Inom,Fnom,0)</f>
        <v>0.81804474736978694</v>
      </c>
      <c r="F52" s="10">
        <f>[1]!motor_CosPhi_slip(B52,F,U,Unom,Inom,Fnom,0)</f>
        <v>0.84213567888648388</v>
      </c>
    </row>
    <row r="53" spans="2:6" x14ac:dyDescent="0.25">
      <c r="B53" s="12">
        <v>0.04</v>
      </c>
      <c r="C53" s="10">
        <f>[1]!motor_M_slip_Nm(B53,F,U,Unom,Inom,Fnom,0)</f>
        <v>117.90916456471876</v>
      </c>
      <c r="D53" s="10">
        <f>[1]!motor_I_slip_A(B53,F,U,Unom,Inom,Fnom,0)</f>
        <v>37.342353809009268</v>
      </c>
      <c r="E53" s="10">
        <f>[1]!motor_Eff_slip(B53,F,U,Unom,Inom,Fnom,0)</f>
        <v>0.81558936606877608</v>
      </c>
      <c r="F53" s="10">
        <f>[1]!motor_CosPhi_slip(B53,F,U,Unom,Inom,Fnom,0)</f>
        <v>0.8426453130130005</v>
      </c>
    </row>
    <row r="54" spans="2:6" x14ac:dyDescent="0.25">
      <c r="B54" s="12">
        <v>4.4999999999999998E-2</v>
      </c>
      <c r="C54" s="10">
        <f>[1]!motor_M_slip_Nm(B54,F,U,Unom,Inom,Fnom,0)</f>
        <v>127.27117804595468</v>
      </c>
      <c r="D54" s="10">
        <f>[1]!motor_I_slip_A(B54,F,U,Unom,Inom,Fnom,0)</f>
        <v>40.631218864996519</v>
      </c>
      <c r="E54" s="10">
        <f>[1]!motor_Eff_slip(B54,F,U,Unom,Inom,Fnom,0)</f>
        <v>0.81133500178274343</v>
      </c>
      <c r="F54" s="10">
        <f>[1]!motor_CosPhi_slip(B54,F,U,Unom,Inom,Fnom,0)</f>
        <v>0.84031185888949356</v>
      </c>
    </row>
    <row r="55" spans="2:6" x14ac:dyDescent="0.25">
      <c r="B55" s="12">
        <v>0.05</v>
      </c>
      <c r="C55" s="10">
        <f>[1]!motor_M_slip_Nm(B55,F,U,Unom,Inom,Fnom,0)</f>
        <v>135.4645038939818</v>
      </c>
      <c r="D55" s="10">
        <f>[1]!motor_I_slip_A(B55,F,U,Unom,Inom,Fnom,0)</f>
        <v>43.761355939368642</v>
      </c>
      <c r="E55" s="10">
        <f>[1]!motor_Eff_slip(B55,F,U,Unom,Inom,Fnom,0)</f>
        <v>0.80588513975507914</v>
      </c>
      <c r="F55" s="10">
        <f>[1]!motor_CosPhi_slip(B55,F,U,Unom,Inom,Fnom,0)</f>
        <v>0.83604967911963857</v>
      </c>
    </row>
    <row r="56" spans="2:6" x14ac:dyDescent="0.25">
      <c r="B56" s="12">
        <v>5.5E-2</v>
      </c>
      <c r="C56" s="10">
        <f>[1]!motor_M_slip_Nm(B56,F,U,Unom,Inom,Fnom,0)</f>
        <v>142.57533025220971</v>
      </c>
      <c r="D56" s="10">
        <f>[1]!motor_I_slip_A(B56,F,U,Unom,Inom,Fnom,0)</f>
        <v>46.732314208683803</v>
      </c>
      <c r="E56" s="10">
        <f>[1]!motor_Eff_slip(B56,F,U,Unom,Inom,Fnom,0)</f>
        <v>0.79962636803307763</v>
      </c>
      <c r="F56" s="10">
        <f>[1]!motor_CosPhi_slip(B56,F,U,Unom,Inom,Fnom,0)</f>
        <v>0.83044425084784801</v>
      </c>
    </row>
    <row r="57" spans="2:6" x14ac:dyDescent="0.25">
      <c r="B57" s="12">
        <v>0.06</v>
      </c>
      <c r="C57" s="10">
        <f>[1]!motor_M_slip_Nm(B57,F,U,Unom,Inom,Fnom,0)</f>
        <v>148.69133834897011</v>
      </c>
      <c r="D57" s="10">
        <f>[1]!motor_I_slip_A(B57,F,U,Unom,Inom,Fnom,0)</f>
        <v>49.546634523792854</v>
      </c>
      <c r="E57" s="10">
        <f>[1]!motor_Eff_slip(B57,F,U,Unom,Inom,Fnom,0)</f>
        <v>0.79281659046305553</v>
      </c>
      <c r="F57" s="10">
        <f>[1]!motor_CosPhi_slip(B57,F,U,Unom,Inom,Fnom,0)</f>
        <v>0.82389007675276349</v>
      </c>
    </row>
    <row r="58" spans="2:6" x14ac:dyDescent="0.25">
      <c r="B58" s="12">
        <v>6.5000000000000002E-2</v>
      </c>
      <c r="C58" s="10">
        <f>[1]!motor_M_slip_Nm(B58,F,U,Unom,Inom,Fnom,0)</f>
        <v>153.89934284417734</v>
      </c>
      <c r="D58" s="10">
        <f>[1]!motor_I_slip_A(B58,F,U,Unom,Inom,Fnom,0)</f>
        <v>52.208792211885886</v>
      </c>
      <c r="E58" s="10">
        <f>[1]!motor_Eff_slip(B58,F,U,Unom,Inom,Fnom,0)</f>
        <v>0.78563350078966643</v>
      </c>
      <c r="F58" s="10">
        <f>[1]!motor_CosPhi_slip(B58,F,U,Unom,Inom,Fnom,0)</f>
        <v>0.81666438460969437</v>
      </c>
    </row>
    <row r="59" spans="2:6" x14ac:dyDescent="0.25">
      <c r="B59" s="12">
        <v>7.0000000000000007E-2</v>
      </c>
      <c r="C59" s="10">
        <f>[1]!motor_M_slip_Nm(B59,F,U,Unom,Inom,Fnom,0)</f>
        <v>158.28353270349413</v>
      </c>
      <c r="D59" s="10">
        <f>[1]!motor_I_slip_A(B59,F,U,Unom,Inom,Fnom,0)</f>
        <v>54.724496287701392</v>
      </c>
      <c r="E59" s="10">
        <f>[1]!motor_Eff_slip(B59,F,U,Unom,Inom,Fnom,0)</f>
        <v>0.77820273931343931</v>
      </c>
      <c r="F59" s="10">
        <f>[1]!motor_CosPhi_slip(B59,F,U,Unom,Inom,Fnom,0)</f>
        <v>0.80896866178506321</v>
      </c>
    </row>
    <row r="60" spans="2:6" x14ac:dyDescent="0.25">
      <c r="B60" s="12">
        <v>7.4999999999999997E-2</v>
      </c>
      <c r="C60" s="10">
        <f>[1]!motor_M_slip_Nm(B60,F,U,Unom,Inom,Fnom,0)</f>
        <v>161.92422494645672</v>
      </c>
      <c r="D60" s="10">
        <f>[1]!motor_I_slip_A(B60,F,U,Unom,Inom,Fnom,0)</f>
        <v>57.100208104966775</v>
      </c>
      <c r="E60" s="10">
        <f>[1]!motor_Eff_slip(B60,F,U,Unom,Inom,Fnom,0)</f>
        <v>0.77061501421513534</v>
      </c>
      <c r="F60" s="10">
        <f>[1]!motor_CosPhi_slip(B60,F,U,Unom,Inom,Fnom,0)</f>
        <v>0.80095323717894307</v>
      </c>
    </row>
    <row r="61" spans="2:6" x14ac:dyDescent="0.25">
      <c r="B61" s="12">
        <v>0.08</v>
      </c>
      <c r="C61" s="10">
        <f>[1]!motor_M_slip_Nm(B61,F,U,Unom,Inom,Fnom,0)</f>
        <v>164.89704161249989</v>
      </c>
      <c r="D61" s="10">
        <f>[1]!motor_I_slip_A(B61,F,U,Unom,Inom,Fnom,0)</f>
        <v>59.342803077305781</v>
      </c>
      <c r="E61" s="10">
        <f>[1]!motor_Eff_slip(B61,F,U,Unom,Inom,Fnom,0)</f>
        <v>0.76293692057202755</v>
      </c>
      <c r="F61" s="10">
        <f>[1]!motor_CosPhi_slip(B61,F,U,Unom,Inom,Fnom,0)</f>
        <v>0.79273250617933233</v>
      </c>
    </row>
    <row r="62" spans="2:6" x14ac:dyDescent="0.25">
      <c r="B62" s="12">
        <v>8.5000000000000006E-2</v>
      </c>
      <c r="C62" s="10">
        <f>[1]!motor_M_slip_Nm(B62,F,U,Unom,Inom,Fnom,0)</f>
        <v>167.27242523202293</v>
      </c>
      <c r="D62" s="10">
        <f>[1]!motor_I_slip_A(B62,F,U,Unom,Inom,Fnom,0)</f>
        <v>61.459330121624639</v>
      </c>
      <c r="E62" s="10">
        <f>[1]!motor_Eff_slip(B62,F,U,Unom,Inom,Fnom,0)</f>
        <v>0.75521800434134034</v>
      </c>
      <c r="F62" s="10">
        <f>[1]!motor_CosPhi_slip(B62,F,U,Unom,Inom,Fnom,0)</f>
        <v>0.7843947671424456</v>
      </c>
    </row>
    <row r="63" spans="2:6" x14ac:dyDescent="0.25">
      <c r="B63" s="12">
        <v>0.09</v>
      </c>
      <c r="C63" s="10">
        <f>[1]!motor_M_slip_Nm(B63,F,U,Unom,Inom,Fnom,0)</f>
        <v>169.1154169848889</v>
      </c>
      <c r="D63" s="10">
        <f>[1]!motor_I_slip_A(B63,F,U,Unom,Inom,Fnom,0)</f>
        <v>63.456840258488249</v>
      </c>
      <c r="E63" s="10">
        <f>[1]!motor_Eff_slip(B63,F,U,Unom,Inom,Fnom,0)</f>
        <v>0.74749550640661544</v>
      </c>
      <c r="F63" s="10">
        <f>[1]!motor_CosPhi_slip(B63,F,U,Unom,Inom,Fnom,0)</f>
        <v>0.77600882943078819</v>
      </c>
    </row>
    <row r="64" spans="2:6" x14ac:dyDescent="0.25">
      <c r="B64" s="12">
        <v>9.5000000000000001E-2</v>
      </c>
      <c r="C64" s="10">
        <f>[1]!motor_M_slip_Nm(B64,F,U,Unom,Inom,Fnom,0)</f>
        <v>170.48563239593003</v>
      </c>
      <c r="D64" s="10">
        <f>[1]!motor_I_slip_A(B64,F,U,Unom,Inom,Fnom,0)</f>
        <v>65.342265401046618</v>
      </c>
      <c r="E64" s="10">
        <f>[1]!motor_Eff_slip(B64,F,U,Unom,Inom,Fnom,0)</f>
        <v>0.73979762760377143</v>
      </c>
      <c r="F64" s="10">
        <f>[1]!motor_CosPhi_slip(B64,F,U,Unom,Inom,Fnom,0)</f>
        <v>0.76762861337655997</v>
      </c>
    </row>
    <row r="65" spans="2:6" x14ac:dyDescent="0.25">
      <c r="B65" s="12">
        <v>0.1</v>
      </c>
      <c r="C65" s="10">
        <f>[1]!motor_M_slip_Nm(B65,F,U,Unom,Inom,Fnom,0)</f>
        <v>171.43738038508653</v>
      </c>
      <c r="D65" s="10">
        <f>[1]!motor_I_slip_A(B65,F,U,Unom,Inom,Fnom,0)</f>
        <v>67.122334167734621</v>
      </c>
      <c r="E65" s="10">
        <f>[1]!motor_Eff_slip(B65,F,U,Unom,Inom,Fnom,0)</f>
        <v>0.73214582459047806</v>
      </c>
      <c r="F65" s="10">
        <f>[1]!motor_CosPhi_slip(B65,F,U,Unom,Inom,Fnom,0)</f>
        <v>0.75929645590345696</v>
      </c>
    </row>
    <row r="66" spans="2:6" x14ac:dyDescent="0.25">
      <c r="B66" s="12">
        <v>0.11</v>
      </c>
      <c r="C66" s="10">
        <f>[1]!motor_M_slip_Nm(B66,F,U,Unom,Inom,Fnom,0)</f>
        <v>172.2775532214425</v>
      </c>
      <c r="D66" s="10">
        <f>[1]!motor_I_slip_A(B66,F,U,Unom,Inom,Fnom,0)</f>
        <v>70.39198142334341</v>
      </c>
      <c r="E66" s="10">
        <f>[1]!motor_Eff_slip(B66,F,U,Unom,Inom,Fnom,0)</f>
        <v>0.71704197692839844</v>
      </c>
      <c r="F66" s="10">
        <f>[1]!motor_CosPhi_slip(B66,F,U,Unom,Inom,Fnom,0)</f>
        <v>0.7429018084556287</v>
      </c>
    </row>
    <row r="67" spans="2:6" x14ac:dyDescent="0.25">
      <c r="B67" s="12">
        <v>0.12</v>
      </c>
      <c r="C67" s="10">
        <f>[1]!motor_M_slip_Nm(B67,F,U,Unom,Inom,Fnom,0)</f>
        <v>171.97399890335438</v>
      </c>
      <c r="D67" s="10">
        <f>[1]!motor_I_slip_A(B67,F,U,Unom,Inom,Fnom,0)</f>
        <v>73.313867526746222</v>
      </c>
      <c r="E67" s="10">
        <f>[1]!motor_Eff_slip(B67,F,U,Unom,Inom,Fnom,0)</f>
        <v>0.70227312586798762</v>
      </c>
      <c r="F67" s="10">
        <f>[1]!motor_CosPhi_slip(B67,F,U,Unom,Inom,Fnom,0)</f>
        <v>0.72701120009437126</v>
      </c>
    </row>
    <row r="68" spans="2:6" x14ac:dyDescent="0.25">
      <c r="B68" s="12">
        <v>0.13</v>
      </c>
      <c r="C68" s="10">
        <f>[1]!motor_M_slip_Nm(B68,F,U,Unom,Inom,Fnom,0)</f>
        <v>170.79853869207599</v>
      </c>
      <c r="D68" s="10">
        <f>[1]!motor_I_slip_A(B68,F,U,Unom,Inom,Fnom,0)</f>
        <v>75.930930706812362</v>
      </c>
      <c r="E68" s="10">
        <f>[1]!motor_Eff_slip(B68,F,U,Unom,Inom,Fnom,0)</f>
        <v>0.68788956433912929</v>
      </c>
      <c r="F68" s="10">
        <f>[1]!motor_CosPhi_slip(B68,F,U,Unom,Inom,Fnom,0)</f>
        <v>0.71173315598790088</v>
      </c>
    </row>
    <row r="69" spans="2:6" x14ac:dyDescent="0.25">
      <c r="B69" s="12">
        <v>0.14000000000000001</v>
      </c>
      <c r="C69" s="10">
        <f>[1]!motor_M_slip_Nm(B69,F,U,Unom,Inom,Fnom,0)</f>
        <v>168.96751405381158</v>
      </c>
      <c r="D69" s="10">
        <f>[1]!motor_I_slip_A(B69,F,U,Unom,Inom,Fnom,0)</f>
        <v>78.280994946846732</v>
      </c>
      <c r="E69" s="10">
        <f>[1]!motor_Eff_slip(B69,F,U,Unom,Inom,Fnom,0)</f>
        <v>0.67391757795322416</v>
      </c>
      <c r="F69" s="10">
        <f>[1]!motor_CosPhi_slip(B69,F,U,Unom,Inom,Fnom,0)</f>
        <v>0.69712488316222188</v>
      </c>
    </row>
    <row r="70" spans="2:6" x14ac:dyDescent="0.25">
      <c r="B70" s="12">
        <v>0.15</v>
      </c>
      <c r="C70" s="10">
        <f>[1]!motor_M_slip_Nm(B70,F,U,Unom,Inom,Fnom,0)</f>
        <v>166.65179935515502</v>
      </c>
      <c r="D70" s="10">
        <f>[1]!motor_I_slip_A(B70,F,U,Unom,Inom,Fnom,0)</f>
        <v>80.397095298801602</v>
      </c>
      <c r="E70" s="10">
        <f>[1]!motor_Eff_slip(B70,F,U,Unom,Inom,Fnom,0)</f>
        <v>0.66036829562574306</v>
      </c>
      <c r="F70" s="10">
        <f>[1]!motor_CosPhi_slip(B70,F,U,Unom,Inom,Fnom,0)</f>
        <v>0.68320954590435401</v>
      </c>
    </row>
    <row r="71" spans="2:6" x14ac:dyDescent="0.25">
      <c r="B71" s="12">
        <v>0.16</v>
      </c>
      <c r="C71" s="10">
        <f>[1]!motor_M_slip_Nm(B71,F,U,Unom,Inom,Fnom,0)</f>
        <v>163.98555490020314</v>
      </c>
      <c r="D71" s="10">
        <f>[1]!motor_I_slip_A(B71,F,U,Unom,Inom,Fnom,0)</f>
        <v>82.307934401329533</v>
      </c>
      <c r="E71" s="10">
        <f>[1]!motor_Eff_slip(B71,F,U,Unom,Inom,Fnom,0)</f>
        <v>0.64724314942688654</v>
      </c>
      <c r="F71" s="10">
        <f>[1]!motor_CosPhi_slip(B71,F,U,Unom,Inom,Fnom,0)</f>
        <v>0.66998783907073778</v>
      </c>
    </row>
    <row r="72" spans="2:6" x14ac:dyDescent="0.25">
      <c r="B72" s="12">
        <v>0.17</v>
      </c>
      <c r="C72" s="10">
        <f>[1]!motor_M_slip_Nm(B72,F,U,Unom,Inom,Fnom,0)</f>
        <v>161.07359466188197</v>
      </c>
      <c r="D72" s="10">
        <f>[1]!motor_I_slip_A(B72,F,U,Unom,Inom,Fnom,0)</f>
        <v>84.038378446784435</v>
      </c>
      <c r="E72" s="10">
        <f>[1]!motor_Eff_slip(B72,F,U,Unom,Inom,Fnom,0)</f>
        <v>0.63453734025740038</v>
      </c>
      <c r="F72" s="10">
        <f>[1]!motor_CosPhi_slip(B72,F,U,Unom,Inom,Fnom,0)</f>
        <v>0.65744585932670774</v>
      </c>
    </row>
    <row r="73" spans="2:6" x14ac:dyDescent="0.25">
      <c r="B73" s="12">
        <v>0.18</v>
      </c>
      <c r="C73" s="10">
        <f>[1]!motor_M_slip_Nm(B73,F,U,Unom,Inom,Fnom,0)</f>
        <v>157.99743871392505</v>
      </c>
      <c r="D73" s="10">
        <f>[1]!motor_I_slip_A(B73,F,U,Unom,Inom,Fnom,0)</f>
        <v>85.60994254124418</v>
      </c>
      <c r="E73" s="10">
        <f>[1]!motor_Eff_slip(B73,F,U,Unom,Inom,Fnom,0)</f>
        <v>0.62224208879865228</v>
      </c>
      <c r="F73" s="10">
        <f>[1]!motor_CosPhi_slip(B73,F,U,Unom,Inom,Fnom,0)</f>
        <v>0.64556049930661463</v>
      </c>
    </row>
    <row r="74" spans="2:6" x14ac:dyDescent="0.25">
      <c r="B74" s="12">
        <v>0.19</v>
      </c>
      <c r="C74" s="10">
        <f>[1]!motor_M_slip_Nm(B74,F,U,Unom,Inom,Fnom,0)</f>
        <v>154.82020557563558</v>
      </c>
      <c r="D74" s="10">
        <f>[1]!motor_I_slip_A(B74,F,U,Unom,Inom,Fnom,0)</f>
        <v>87.041240244931771</v>
      </c>
      <c r="E74" s="10">
        <f>[1]!motor_Eff_slip(B74,F,U,Unom,Inom,Fnom,0)</f>
        <v>0.61034612421854972</v>
      </c>
      <c r="F74" s="10">
        <f>[1]!motor_CosPhi_slip(B74,F,U,Unom,Inom,Fnom,0)</f>
        <v>0.634303151913713</v>
      </c>
    </row>
    <row r="75" spans="2:6" x14ac:dyDescent="0.25">
      <c r="B75" s="12">
        <v>0.2</v>
      </c>
      <c r="C75" s="10">
        <f>[1]!motor_M_slip_Nm(B75,F,U,Unom,Inom,Fnom,0)</f>
        <v>151.5905243446586</v>
      </c>
      <c r="D75" s="10">
        <f>[1]!motor_I_slip_A(B75,F,U,Unom,Inom,Fnom,0)</f>
        <v>88.348386583392369</v>
      </c>
      <c r="E75" s="10">
        <f>[1]!motor_Eff_slip(B75,F,U,Unom,Inom,Fnom,0)</f>
        <v>0.59883668234682952</v>
      </c>
      <c r="F75" s="10">
        <f>[1]!motor_CosPhi_slip(B75,F,U,Unom,Inom,Fnom,0)</f>
        <v>0.6236422476143606</v>
      </c>
    </row>
    <row r="76" spans="2:6" x14ac:dyDescent="0.25">
      <c r="B76" s="12">
        <v>0.3</v>
      </c>
      <c r="C76" s="10">
        <f>[1]!motor_M_slip_Nm(B76,F,U,Unom,Inom,Fnom,0)</f>
        <v>121.39425877897952</v>
      </c>
      <c r="D76" s="10">
        <f>[1]!motor_I_slip_A(B76,F,U,Unom,Inom,Fnom,0)</f>
        <v>96.932414318470379</v>
      </c>
      <c r="E76" s="10">
        <f>[1]!motor_Eff_slip(B76,F,U,Unom,Inom,Fnom,0)</f>
        <v>0.50201047425271972</v>
      </c>
      <c r="F76" s="10">
        <f>[1]!motor_CosPhi_slip(B76,F,U,Unom,Inom,Fnom,0)</f>
        <v>0.54298374744525379</v>
      </c>
    </row>
    <row r="77" spans="2:6" x14ac:dyDescent="0.25">
      <c r="B77" s="12">
        <v>0.4</v>
      </c>
      <c r="C77" s="10">
        <f>[1]!motor_M_slip_Nm(B77,F,U,Unom,Inom,Fnom,0)</f>
        <v>98.693404211183037</v>
      </c>
      <c r="D77" s="10">
        <f>[1]!motor_I_slip_A(B77,F,U,Unom,Inom,Fnom,0)</f>
        <v>101.28739291498862</v>
      </c>
      <c r="E77" s="10">
        <f>[1]!motor_Eff_slip(B77,F,U,Unom,Inom,Fnom,0)</f>
        <v>0.43021384795266604</v>
      </c>
      <c r="F77" s="10">
        <f>[1]!motor_CosPhi_slip(B77,F,U,Unom,Inom,Fnom,0)</f>
        <v>0.49296812876560925</v>
      </c>
    </row>
    <row r="78" spans="2:6" x14ac:dyDescent="0.25">
      <c r="B78" s="12">
        <v>0.5</v>
      </c>
      <c r="C78" s="10">
        <f>[1]!motor_M_slip_Nm(B78,F,U,Unom,Inom,Fnom,0)</f>
        <v>82.242410244955451</v>
      </c>
      <c r="D78" s="10">
        <f>[1]!motor_I_slip_A(B78,F,U,Unom,Inom,Fnom,0)</f>
        <v>103.85439788171455</v>
      </c>
      <c r="E78" s="10">
        <f>[1]!motor_Eff_slip(B78,F,U,Unom,Inom,Fnom,0)</f>
        <v>0.37510554541135332</v>
      </c>
      <c r="F78" s="10">
        <f>[1]!motor_CosPhi_slip(B78,F,U,Unom,Inom,Fnom,0)</f>
        <v>0.45950256934074796</v>
      </c>
    </row>
    <row r="79" spans="2:6" x14ac:dyDescent="0.25">
      <c r="B79" s="12">
        <v>0.6</v>
      </c>
      <c r="C79" s="10">
        <f>[1]!motor_M_slip_Nm(B79,F,U,Unom,Inom,Fnom,0)</f>
        <v>70.033857316114492</v>
      </c>
      <c r="D79" s="10">
        <f>[1]!motor_I_slip_A(B79,F,U,Unom,Inom,Fnom,0)</f>
        <v>105.52630723397222</v>
      </c>
      <c r="E79" s="10">
        <f>[1]!motor_Eff_slip(B79,F,U,Unom,Inom,Fnom,0)</f>
        <v>0.33153937066369921</v>
      </c>
      <c r="F79" s="10">
        <f>[1]!motor_CosPhi_slip(B79,F,U,Unom,Inom,Fnom,0)</f>
        <v>0.43569511319147636</v>
      </c>
    </row>
    <row r="80" spans="2:6" x14ac:dyDescent="0.25">
      <c r="B80" s="12">
        <v>0.7</v>
      </c>
      <c r="C80" s="10">
        <f>[1]!motor_M_slip_Nm(B80,F,U,Unom,Inom,Fnom,0)</f>
        <v>60.695549543055684</v>
      </c>
      <c r="D80" s="10">
        <f>[1]!motor_I_slip_A(B80,F,U,Unom,Inom,Fnom,0)</f>
        <v>106.69394848523537</v>
      </c>
      <c r="E80" s="10">
        <f>[1]!motor_Eff_slip(B80,F,U,Unom,Inom,Fnom,0)</f>
        <v>0.29625607905792939</v>
      </c>
      <c r="F80" s="10">
        <f>[1]!motor_CosPhi_slip(B80,F,U,Unom,Inom,Fnom,0)</f>
        <v>0.41794610383771225</v>
      </c>
    </row>
    <row r="81" spans="1:6" x14ac:dyDescent="0.25">
      <c r="B81" s="12">
        <v>0.8</v>
      </c>
      <c r="C81" s="10">
        <f>[1]!motor_M_slip_Nm(B81,F,U,Unom,Inom,Fnom,0)</f>
        <v>53.353159750456562</v>
      </c>
      <c r="D81" s="10">
        <f>[1]!motor_I_slip_A(B81,F,U,Unom,Inom,Fnom,0)</f>
        <v>107.55215596677904</v>
      </c>
      <c r="E81" s="10">
        <f>[1]!motor_Eff_slip(B81,F,U,Unom,Inom,Fnom,0)</f>
        <v>0.26710820429027682</v>
      </c>
      <c r="F81" s="10">
        <f>[1]!motor_CosPhi_slip(B81,F,U,Unom,Inom,Fnom,0)</f>
        <v>0.40422604085944636</v>
      </c>
    </row>
    <row r="82" spans="1:6" x14ac:dyDescent="0.25">
      <c r="B82" s="12">
        <v>0.9</v>
      </c>
      <c r="C82" s="10">
        <f>[1]!motor_M_slip_Nm(B82,F,U,Unom,Inom,Fnom,0)</f>
        <v>47.442508108093918</v>
      </c>
      <c r="D82" s="10">
        <f>[1]!motor_I_slip_A(B82,F,U,Unom,Inom,Fnom,0)</f>
        <v>108.20789723832284</v>
      </c>
      <c r="E82" s="10">
        <f>[1]!motor_Eff_slip(B82,F,U,Unom,Inom,Fnom,0)</f>
        <v>0.24262793328636234</v>
      </c>
      <c r="F82" s="10">
        <f>[1]!motor_CosPhi_slip(B82,F,U,Unom,Inom,Fnom,0)</f>
        <v>0.39331306714419811</v>
      </c>
    </row>
    <row r="83" spans="1:6" x14ac:dyDescent="0.25">
      <c r="B83" s="12">
        <v>1</v>
      </c>
      <c r="C83" s="10">
        <f>[1]!motor_M_slip_Nm(B83,F,U,Unom,Inom,Fnom,0)</f>
        <v>42.588868474732728</v>
      </c>
      <c r="D83" s="10">
        <f>[1]!motor_I_slip_A(B83,F,U,Unom,Inom,Fnom,0)</f>
        <v>108.72440135783684</v>
      </c>
      <c r="E83" s="10">
        <f>[1]!motor_Eff_slip(B83,F,U,Unom,Inom,Fnom,0)</f>
        <v>0.22177952311141455</v>
      </c>
      <c r="F83" s="10">
        <f>[1]!motor_CosPhi_slip(B83,F,U,Unom,Inom,Fnom,0)</f>
        <v>0.38443075331109733</v>
      </c>
    </row>
    <row r="87" spans="1:6" x14ac:dyDescent="0.25">
      <c r="B87" s="4" t="s">
        <v>23</v>
      </c>
    </row>
    <row r="88" spans="1:6" x14ac:dyDescent="0.25">
      <c r="A88" s="8"/>
      <c r="B88" s="8"/>
      <c r="C88" s="8" t="str">
        <f>"Загрузка "&amp;C89</f>
        <v>Загрузка 0.6</v>
      </c>
      <c r="D88" s="8" t="str">
        <f t="shared" ref="D88:E88" si="0">"Загрузка "&amp;D89</f>
        <v>Загрузка 0.8</v>
      </c>
      <c r="E88" s="8" t="str">
        <f t="shared" si="0"/>
        <v>Загрузка 1</v>
      </c>
    </row>
    <row r="89" spans="1:6" x14ac:dyDescent="0.25">
      <c r="A89" s="8"/>
      <c r="B89" s="8"/>
      <c r="C89" s="8">
        <v>0.6</v>
      </c>
      <c r="D89" s="8">
        <v>0.8</v>
      </c>
      <c r="E89" s="8">
        <v>1</v>
      </c>
    </row>
    <row r="90" spans="1:6" x14ac:dyDescent="0.25">
      <c r="A90" s="8"/>
      <c r="B90" s="8" t="s">
        <v>12</v>
      </c>
      <c r="C90" s="12">
        <f>C89*Pnom_</f>
        <v>21.49710611102806</v>
      </c>
      <c r="D90" s="12">
        <f>D89*Pnom_</f>
        <v>28.662808148037414</v>
      </c>
      <c r="E90" s="12">
        <f>E89*Pnom_</f>
        <v>35.828510185046767</v>
      </c>
    </row>
    <row r="91" spans="1:6" x14ac:dyDescent="0.25">
      <c r="A91" s="8">
        <v>0.8</v>
      </c>
      <c r="B91" s="8">
        <f>Unom*A91</f>
        <v>800</v>
      </c>
      <c r="C91" s="10">
        <f>[1]!motor_Eff_d(C$90,F,$B91,Unom,Inom,Fnom,ID)</f>
        <v>0.80071502698360797</v>
      </c>
      <c r="D91" s="10">
        <f>[1]!motor_Eff_d(D$90,F,$B91,Unom,Inom,Fnom,ID)</f>
        <v>0.80162428490550897</v>
      </c>
      <c r="E91" s="10">
        <f>[1]!motor_Eff_d(E$90,F,$B91,Unom,Inom,Fnom,ID)</f>
        <v>0.7827905299155945</v>
      </c>
    </row>
    <row r="92" spans="1:6" x14ac:dyDescent="0.25">
      <c r="A92" s="8">
        <v>0.85</v>
      </c>
      <c r="B92" s="8">
        <f>Unom*A92</f>
        <v>850</v>
      </c>
      <c r="C92" s="10">
        <f>[1]!motor_Eff_d(C$90,F,$B92,Unom,Inom,Fnom,ID)</f>
        <v>0.8006880378076715</v>
      </c>
      <c r="D92" s="10">
        <f>[1]!motor_Eff_d(D$90,F,$B92,Unom,Inom,Fnom,ID)</f>
        <v>0.80925370774334859</v>
      </c>
      <c r="E92" s="10">
        <f>[1]!motor_Eff_d(E$90,F,$B92,Unom,Inom,Fnom,ID)</f>
        <v>0.80010953836578724</v>
      </c>
    </row>
    <row r="93" spans="1:6" x14ac:dyDescent="0.25">
      <c r="A93" s="8">
        <v>0.9</v>
      </c>
      <c r="B93" s="8">
        <f>Unom*A93</f>
        <v>900</v>
      </c>
      <c r="C93" s="10">
        <f>[1]!motor_Eff_d(C$90,F,$B93,Unom,Inom,Fnom,ID)</f>
        <v>0.79764377235663741</v>
      </c>
      <c r="D93" s="10">
        <f>[1]!motor_Eff_d(D$90,F,$B93,Unom,Inom,Fnom,ID)</f>
        <v>0.81219405354680674</v>
      </c>
      <c r="E93" s="10">
        <f>[1]!motor_Eff_d(E$90,F,$B93,Unom,Inom,Fnom,ID)</f>
        <v>0.81090754273073673</v>
      </c>
    </row>
    <row r="94" spans="1:6" x14ac:dyDescent="0.25">
      <c r="A94" s="8">
        <v>0.95</v>
      </c>
      <c r="B94" s="8">
        <f>Unom*A94</f>
        <v>950</v>
      </c>
      <c r="C94" s="10">
        <f>[1]!motor_Eff_d(C$90,F,$B94,Unom,Inom,Fnom,ID)</f>
        <v>0.7921393592023307</v>
      </c>
      <c r="D94" s="10">
        <f>[1]!motor_Eff_d(D$90,F,$B94,Unom,Inom,Fnom,ID)</f>
        <v>0.81177353400806496</v>
      </c>
      <c r="E94" s="10">
        <f>[1]!motor_Eff_d(E$90,F,$B94,Unom,Inom,Fnom,ID)</f>
        <v>0.81614394607211949</v>
      </c>
    </row>
    <row r="95" spans="1:6" x14ac:dyDescent="0.25">
      <c r="A95" s="8">
        <v>1</v>
      </c>
      <c r="B95" s="8">
        <f>Unom*A95</f>
        <v>1000</v>
      </c>
      <c r="C95" s="10">
        <f>[1]!motor_Eff_d(C$90,F,$B95,Unom,Inom,Fnom,ID)</f>
        <v>0.78443681726415204</v>
      </c>
      <c r="D95" s="10">
        <f>[1]!motor_Eff_d(D$90,F,$B95,Unom,Inom,Fnom,ID)</f>
        <v>0.80874250477175702</v>
      </c>
      <c r="E95" s="10">
        <f>[1]!motor_Eff_d(E$90,F,$B95,Unom,Inom,Fnom,ID)</f>
        <v>0.81765554424805809</v>
      </c>
    </row>
    <row r="96" spans="1:6" x14ac:dyDescent="0.25">
      <c r="A96" s="8">
        <v>1.05</v>
      </c>
      <c r="B96" s="8">
        <f>Unom*A96</f>
        <v>1050</v>
      </c>
      <c r="C96" s="10">
        <f>[1]!motor_Eff_d(C$90,F,$B96,Unom,Inom,Fnom,ID)</f>
        <v>0.77504952576125152</v>
      </c>
      <c r="D96" s="10">
        <f>[1]!motor_Eff_d(D$90,F,$B96,Unom,Inom,Fnom,ID)</f>
        <v>0.80347342092980911</v>
      </c>
      <c r="E96" s="10">
        <f>[1]!motor_Eff_d(E$90,F,$B96,Unom,Inom,Fnom,ID)</f>
        <v>0.81635647389300026</v>
      </c>
    </row>
    <row r="97" spans="1:5" x14ac:dyDescent="0.25">
      <c r="A97" s="8">
        <v>1.1000000000000001</v>
      </c>
      <c r="B97" s="8">
        <f>Unom*A97</f>
        <v>1100</v>
      </c>
      <c r="C97" s="10">
        <f>[1]!motor_Eff_d(C$90,F,$B97,Unom,Inom,Fnom,ID)</f>
        <v>0.7638942599984907</v>
      </c>
      <c r="D97" s="10">
        <f>[1]!motor_Eff_d(D$90,F,$B97,Unom,Inom,Fnom,ID)</f>
        <v>0.79634007265630546</v>
      </c>
      <c r="E97" s="10">
        <f>[1]!motor_Eff_d(E$90,F,$B97,Unom,Inom,Fnom,ID)</f>
        <v>0.81281216838584269</v>
      </c>
    </row>
    <row r="98" spans="1:5" x14ac:dyDescent="0.25">
      <c r="A98" s="8">
        <v>1.1499999999999999</v>
      </c>
      <c r="B98" s="8">
        <f>Unom*A98</f>
        <v>1150</v>
      </c>
      <c r="C98" s="10">
        <f>[1]!motor_Eff_d(C$90,F,$B98,Unom,Inom,Fnom,ID)</f>
        <v>0.75128810084915187</v>
      </c>
      <c r="D98" s="10">
        <f>[1]!motor_Eff_d(D$90,F,$B98,Unom,Inom,Fnom,ID)</f>
        <v>0.78758686640541309</v>
      </c>
      <c r="E98" s="10">
        <f>[1]!motor_Eff_d(E$90,F,$B98,Unom,Inom,Fnom,ID)</f>
        <v>0.80733596164843802</v>
      </c>
    </row>
    <row r="99" spans="1:5" x14ac:dyDescent="0.25">
      <c r="A99" s="8">
        <v>1.2</v>
      </c>
      <c r="B99" s="8">
        <f>Unom*A99</f>
        <v>1200</v>
      </c>
      <c r="C99" s="10">
        <f>[1]!motor_Eff_d(C$90,F,$B99,Unom,Inom,Fnom,ID)</f>
        <v>0.73748936207564486</v>
      </c>
      <c r="D99" s="10">
        <f>[1]!motor_Eff_d(D$90,F,$B99,Unom,Inom,Fnom,ID)</f>
        <v>0.77740387892022922</v>
      </c>
      <c r="E99" s="10">
        <f>[1]!motor_Eff_d(E$90,F,$B99,Unom,Inom,Fnom,ID)</f>
        <v>0.80026503566440754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F</vt:lpstr>
      <vt:lpstr>Fnom</vt:lpstr>
      <vt:lpstr>ID</vt:lpstr>
      <vt:lpstr>Inom</vt:lpstr>
      <vt:lpstr>Pnom_</vt:lpstr>
      <vt:lpstr>U</vt:lpstr>
      <vt:lpstr>Unom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2019-06-11T10:40:46Z</dcterms:created>
  <dcterms:modified xsi:type="dcterms:W3CDTF">2019-06-11T15:37:17Z</dcterms:modified>
</cp:coreProperties>
</file>