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Упражнения\"/>
    </mc:Choice>
  </mc:AlternateContent>
  <xr:revisionPtr revIDLastSave="0" documentId="13_ncr:1_{6F150EA5-6F20-4072-B591-64FBEFBE5413}" xr6:coauthVersionLast="41" xr6:coauthVersionMax="41" xr10:uidLastSave="{00000000-0000-0000-0000-000000000000}"/>
  <bookViews>
    <workbookView xWindow="-103" yWindow="-103" windowWidth="22149" windowHeight="12103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'!$J$25</definedName>
    <definedName name="betta_gas1_">#REF!</definedName>
    <definedName name="betta_gas2_" localSheetId="1">'Упражнение MF 1 '!$K$25</definedName>
    <definedName name="betta_gas2_">#REF!</definedName>
    <definedName name="betta_gas3_" localSheetId="1">'Упражнение MF 1 '!$L$25</definedName>
    <definedName name="betta_gas3_">#REF!</definedName>
    <definedName name="Bob_" localSheetId="1">'Упражнение MF 1 '!$C$14</definedName>
    <definedName name="fw_" localSheetId="1">'Упражнение MF 1 '!$C$18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Q_" localSheetId="1">'Упражнение MF 1 '!$C$17</definedName>
    <definedName name="Q_">#REF!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6" i="118" l="1"/>
  <c r="D96" i="118"/>
  <c r="C97" i="118"/>
  <c r="D97" i="118"/>
  <c r="C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F97" i="118"/>
  <c r="J52" i="118"/>
  <c r="L51" i="118"/>
  <c r="F51" i="118"/>
  <c r="J50" i="118"/>
  <c r="L49" i="118"/>
  <c r="F49" i="118"/>
  <c r="J48" i="118"/>
  <c r="L47" i="118"/>
  <c r="F47" i="118"/>
  <c r="J46" i="118"/>
  <c r="L45" i="118"/>
  <c r="F45" i="118"/>
  <c r="J44" i="118"/>
  <c r="L43" i="118"/>
  <c r="F43" i="118"/>
  <c r="J42" i="118"/>
  <c r="L41" i="118"/>
  <c r="F41" i="118"/>
  <c r="J40" i="118"/>
  <c r="L39" i="118"/>
  <c r="F39" i="118"/>
  <c r="J38" i="118"/>
  <c r="L37" i="118"/>
  <c r="F37" i="118"/>
  <c r="J36" i="118"/>
  <c r="L35" i="118"/>
  <c r="F35" i="118"/>
  <c r="J34" i="118"/>
  <c r="L33" i="118"/>
  <c r="F33" i="118"/>
  <c r="J32" i="118"/>
  <c r="L31" i="118"/>
  <c r="F31" i="118"/>
  <c r="J30" i="118"/>
  <c r="L29" i="118"/>
  <c r="F29" i="118"/>
  <c r="J28" i="118"/>
  <c r="L27" i="118"/>
  <c r="F27" i="118"/>
  <c r="G47" i="118"/>
  <c r="G45" i="118"/>
  <c r="G43" i="118"/>
  <c r="K42" i="118"/>
  <c r="E40" i="118"/>
  <c r="G37" i="118"/>
  <c r="K36" i="118"/>
  <c r="E34" i="118"/>
  <c r="G31" i="118"/>
  <c r="K30" i="118"/>
  <c r="E28" i="118"/>
  <c r="E122" i="118"/>
  <c r="E121" i="118"/>
  <c r="E120" i="118"/>
  <c r="E119" i="118"/>
  <c r="E118" i="118"/>
  <c r="E117" i="118"/>
  <c r="E116" i="118"/>
  <c r="E115" i="118"/>
  <c r="E114" i="118"/>
  <c r="E113" i="118"/>
  <c r="E112" i="118"/>
  <c r="E111" i="118"/>
  <c r="E110" i="118"/>
  <c r="E109" i="118"/>
  <c r="E108" i="118"/>
  <c r="E107" i="118"/>
  <c r="E106" i="118"/>
  <c r="E105" i="118"/>
  <c r="E104" i="118"/>
  <c r="E103" i="118"/>
  <c r="E102" i="118"/>
  <c r="E101" i="118"/>
  <c r="E100" i="118"/>
  <c r="E99" i="118"/>
  <c r="E98" i="118"/>
  <c r="E97" i="118"/>
  <c r="G52" i="118"/>
  <c r="K51" i="118"/>
  <c r="E51" i="118"/>
  <c r="G50" i="118"/>
  <c r="K49" i="118"/>
  <c r="E49" i="118"/>
  <c r="G48" i="118"/>
  <c r="K47" i="118"/>
  <c r="E47" i="118"/>
  <c r="G46" i="118"/>
  <c r="K45" i="118"/>
  <c r="E45" i="118"/>
  <c r="G44" i="118"/>
  <c r="K43" i="118"/>
  <c r="E43" i="118"/>
  <c r="G42" i="118"/>
  <c r="K41" i="118"/>
  <c r="E41" i="118"/>
  <c r="G40" i="118"/>
  <c r="K39" i="118"/>
  <c r="E39" i="118"/>
  <c r="G38" i="118"/>
  <c r="K37" i="118"/>
  <c r="E37" i="118"/>
  <c r="G36" i="118"/>
  <c r="K35" i="118"/>
  <c r="E35" i="118"/>
  <c r="G34" i="118"/>
  <c r="K33" i="118"/>
  <c r="E33" i="118"/>
  <c r="G32" i="118"/>
  <c r="K31" i="118"/>
  <c r="E31" i="118"/>
  <c r="G30" i="118"/>
  <c r="K29" i="118"/>
  <c r="E29" i="118"/>
  <c r="G28" i="118"/>
  <c r="K27" i="118"/>
  <c r="E27" i="118"/>
  <c r="F32" i="118"/>
  <c r="J31" i="118"/>
  <c r="F30" i="118"/>
  <c r="L28" i="118"/>
  <c r="J27" i="118"/>
  <c r="G122" i="118"/>
  <c r="G120" i="118"/>
  <c r="G118" i="118"/>
  <c r="G116" i="118"/>
  <c r="G114" i="118"/>
  <c r="G112" i="118"/>
  <c r="G110" i="118"/>
  <c r="G108" i="118"/>
  <c r="G106" i="118"/>
  <c r="G104" i="118"/>
  <c r="G102" i="118"/>
  <c r="G100" i="118"/>
  <c r="G98" i="118"/>
  <c r="K52" i="118"/>
  <c r="G51" i="118"/>
  <c r="E50" i="118"/>
  <c r="K48" i="118"/>
  <c r="K46" i="118"/>
  <c r="K44" i="118"/>
  <c r="E42" i="118"/>
  <c r="G39" i="118"/>
  <c r="E38" i="118"/>
  <c r="G35" i="118"/>
  <c r="K34" i="118"/>
  <c r="K32" i="118"/>
  <c r="E30" i="118"/>
  <c r="G27" i="118"/>
  <c r="H122" i="118"/>
  <c r="H121" i="118"/>
  <c r="H120" i="118"/>
  <c r="H119" i="118"/>
  <c r="H118" i="118"/>
  <c r="H117" i="118"/>
  <c r="H116" i="118"/>
  <c r="H115" i="118"/>
  <c r="H114" i="118"/>
  <c r="H113" i="118"/>
  <c r="H112" i="118"/>
  <c r="H111" i="118"/>
  <c r="H110" i="118"/>
  <c r="H109" i="118"/>
  <c r="H108" i="118"/>
  <c r="H107" i="118"/>
  <c r="H106" i="118"/>
  <c r="H105" i="118"/>
  <c r="H104" i="118"/>
  <c r="H103" i="118"/>
  <c r="H102" i="118"/>
  <c r="H101" i="118"/>
  <c r="H100" i="118"/>
  <c r="H99" i="118"/>
  <c r="H98" i="118"/>
  <c r="H97" i="118"/>
  <c r="L52" i="118"/>
  <c r="F52" i="118"/>
  <c r="J51" i="118"/>
  <c r="L50" i="118"/>
  <c r="F50" i="118"/>
  <c r="J49" i="118"/>
  <c r="L48" i="118"/>
  <c r="F48" i="118"/>
  <c r="J47" i="118"/>
  <c r="L46" i="118"/>
  <c r="F46" i="118"/>
  <c r="J45" i="118"/>
  <c r="L44" i="118"/>
  <c r="F44" i="118"/>
  <c r="J43" i="118"/>
  <c r="L42" i="118"/>
  <c r="F42" i="118"/>
  <c r="J41" i="118"/>
  <c r="L40" i="118"/>
  <c r="F40" i="118"/>
  <c r="J39" i="118"/>
  <c r="L38" i="118"/>
  <c r="F38" i="118"/>
  <c r="J37" i="118"/>
  <c r="L36" i="118"/>
  <c r="F36" i="118"/>
  <c r="J35" i="118"/>
  <c r="L34" i="118"/>
  <c r="F34" i="118"/>
  <c r="J33" i="118"/>
  <c r="L32" i="118"/>
  <c r="L30" i="118"/>
  <c r="J29" i="118"/>
  <c r="F28" i="118"/>
  <c r="G121" i="118"/>
  <c r="G119" i="118"/>
  <c r="G117" i="118"/>
  <c r="G115" i="118"/>
  <c r="G113" i="118"/>
  <c r="G111" i="118"/>
  <c r="G109" i="118"/>
  <c r="G107" i="118"/>
  <c r="G105" i="118"/>
  <c r="G103" i="118"/>
  <c r="G101" i="118"/>
  <c r="G99" i="118"/>
  <c r="G97" i="118"/>
  <c r="E52" i="118"/>
  <c r="K50" i="118"/>
  <c r="G49" i="118"/>
  <c r="E48" i="118"/>
  <c r="E46" i="118"/>
  <c r="E44" i="118"/>
  <c r="G41" i="118"/>
  <c r="K40" i="118"/>
  <c r="K38" i="118"/>
  <c r="E36" i="118"/>
  <c r="G33" i="118"/>
  <c r="E32" i="118"/>
  <c r="G29" i="118"/>
  <c r="K28" i="118"/>
  <c r="D28" i="118" l="1"/>
  <c r="D29" i="118" l="1"/>
  <c r="D98" i="118"/>
  <c r="L26" i="118"/>
  <c r="K26" i="118"/>
  <c r="J26" i="118"/>
  <c r="E13" i="118"/>
  <c r="E12" i="118"/>
  <c r="E11" i="118"/>
  <c r="E10" i="118"/>
  <c r="E9" i="118"/>
  <c r="E7" i="118"/>
  <c r="D30" i="118" l="1"/>
  <c r="D99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122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<sst xmlns="http://schemas.openxmlformats.org/spreadsheetml/2006/main" count="2596" uniqueCount="163">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</sst>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19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'!$E$26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'!$E$27:$E$52</c:f>
              <c:numCache>
                <c:formatCode>0</c:formatCode>
                <c:ptCount val="26"/>
                <c:pt idx="0">
                  <c:v>4384.91317180031</c:v>
                </c:pt>
                <c:pt idx="1">
                  <c:v>895.52389328973493</c:v>
                </c:pt>
                <c:pt idx="2">
                  <c:v>457.5146106939066</c:v>
                </c:pt>
                <c:pt idx="3">
                  <c:v>237.55122480325755</c:v>
                </c:pt>
                <c:pt idx="4">
                  <c:v>127.33762255708915</c:v>
                </c:pt>
                <c:pt idx="5">
                  <c:v>90.954711029040908</c:v>
                </c:pt>
                <c:pt idx="6">
                  <c:v>73.123970974295119</c:v>
                </c:pt>
                <c:pt idx="7">
                  <c:v>62.693558352522828</c:v>
                </c:pt>
                <c:pt idx="8">
                  <c:v>58.271238735412169</c:v>
                </c:pt>
                <c:pt idx="9">
                  <c:v>58.039125456242061</c:v>
                </c:pt>
                <c:pt idx="10">
                  <c:v>57.864828808707408</c:v>
                </c:pt>
                <c:pt idx="11">
                  <c:v>57.728806477592684</c:v>
                </c:pt>
                <c:pt idx="12">
                  <c:v>57.619403426112186</c:v>
                </c:pt>
                <c:pt idx="13">
                  <c:v>57.529237538811273</c:v>
                </c:pt>
                <c:pt idx="14">
                  <c:v>57.453405907538425</c:v>
                </c:pt>
                <c:pt idx="15">
                  <c:v>57.388524690859334</c:v>
                </c:pt>
                <c:pt idx="16">
                  <c:v>57.332183099860593</c:v>
                </c:pt>
                <c:pt idx="17">
                  <c:v>57.282617097943046</c:v>
                </c:pt>
                <c:pt idx="18">
                  <c:v>57.238506151101639</c:v>
                </c:pt>
                <c:pt idx="19">
                  <c:v>57.19884209330462</c:v>
                </c:pt>
                <c:pt idx="20">
                  <c:v>57.162841922210916</c:v>
                </c:pt>
                <c:pt idx="21">
                  <c:v>57.129888263754772</c:v>
                </c:pt>
                <c:pt idx="22">
                  <c:v>57.099487777914256</c:v>
                </c:pt>
                <c:pt idx="23">
                  <c:v>57.071241499620996</c:v>
                </c:pt>
                <c:pt idx="24">
                  <c:v>57.044823301711318</c:v>
                </c:pt>
                <c:pt idx="25">
                  <c:v>57.019963998303112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'!$F$26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'!$F$27:$F$52</c:f>
              <c:numCache>
                <c:formatCode>0.00</c:formatCode>
                <c:ptCount val="26"/>
                <c:pt idx="0">
                  <c:v>0.99039750150286576</c:v>
                </c:pt>
                <c:pt idx="1">
                  <c:v>0.95307201204010428</c:v>
                </c:pt>
                <c:pt idx="2">
                  <c:v>0.90852236549019161</c:v>
                </c:pt>
                <c:pt idx="3">
                  <c:v>0.82541659423923996</c:v>
                </c:pt>
                <c:pt idx="4">
                  <c:v>0.67910479878913532</c:v>
                </c:pt>
                <c:pt idx="5">
                  <c:v>0.55431955501945562</c:v>
                </c:pt>
                <c:pt idx="6">
                  <c:v>0.44665705326104288</c:v>
                </c:pt>
                <c:pt idx="7">
                  <c:v>0.35266923243548826</c:v>
                </c:pt>
                <c:pt idx="8">
                  <c:v>0.26957537181522956</c:v>
                </c:pt>
                <c:pt idx="9">
                  <c:v>0.19512054961207939</c:v>
                </c:pt>
                <c:pt idx="10">
                  <c:v>0.12746507433155538</c:v>
                </c:pt>
                <c:pt idx="11">
                  <c:v>6.5087547443042959E-2</c:v>
                </c:pt>
                <c:pt idx="12">
                  <c:v>6.6991097541798618E-3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'!$G$26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'!$C$27:$C$52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'!$G$27:$G$52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</a:t>
            </a:r>
            <a:r>
              <a:rPr lang="ru-RU" baseline="0"/>
              <a:t>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'!$J$26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'!$J$27:$J$52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74.871826171875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'!$K$26</c:f>
              <c:strCache>
                <c:ptCount val="1"/>
                <c:pt idx="0">
                  <c:v>Р при 
βgas =0.5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'!$K$27:$K$52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85.235595703125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206.25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'!$L$26</c:f>
              <c:strCache>
                <c:ptCount val="1"/>
                <c:pt idx="0">
                  <c:v>Р при 
βgas =0.75</c:v>
                </c:pt>
              </c:strCache>
            </c:strRef>
          </c:tx>
          <c:xVal>
            <c:numRef>
              <c:f>'Упражнение MF 1 '!$I$27:$I$52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'!$L$27:$L$52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69.9462890625</c:v>
                </c:pt>
                <c:pt idx="8">
                  <c:v>78.0029296875</c:v>
                </c:pt>
                <c:pt idx="9">
                  <c:v>85.51025390625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137.6953125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210.9375</c:v>
                </c:pt>
                <c:pt idx="25">
                  <c:v>236.71875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</a:t>
                </a:r>
                <a:r>
                  <a:rPr lang="en-US" baseline="0"/>
                  <a:t>  </a:t>
                </a:r>
                <a:r>
                  <a:rPr lang="ru-RU" baseline="0"/>
                  <a:t>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'!$F$96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'!$F$97:$F$122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'!$G$96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'!$G$97:$G$122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'!$H$96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'!$H$97:$H$122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'!$E$96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'!$C$97:$C$122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'!$E$97:$E$122</c:f>
              <c:numCache>
                <c:formatCode>0.00</c:formatCode>
                <c:ptCount val="26"/>
                <c:pt idx="0">
                  <c:v>2.3674543428037403E-2</c:v>
                </c:pt>
                <c:pt idx="1">
                  <c:v>0.11129109373942278</c:v>
                </c:pt>
                <c:pt idx="2">
                  <c:v>0.20524117386846791</c:v>
                </c:pt>
                <c:pt idx="3">
                  <c:v>0.34967394989631778</c:v>
                </c:pt>
                <c:pt idx="4">
                  <c:v>0.52220077197635517</c:v>
                </c:pt>
                <c:pt idx="5">
                  <c:v>0.60895944262934731</c:v>
                </c:pt>
                <c:pt idx="6">
                  <c:v>0.65276404823389078</c:v>
                </c:pt>
                <c:pt idx="7">
                  <c:v>0.6738658369980669</c:v>
                </c:pt>
                <c:pt idx="8">
                  <c:v>0.6825359408548034</c:v>
                </c:pt>
                <c:pt idx="9">
                  <c:v>0.68431832292498951</c:v>
                </c:pt>
                <c:pt idx="10">
                  <c:v>0.68235976466916093</c:v>
                </c:pt>
                <c:pt idx="11">
                  <c:v>0.67852384407074773</c:v>
                </c:pt>
                <c:pt idx="12">
                  <c:v>0.67396097104945618</c:v>
                </c:pt>
                <c:pt idx="13">
                  <c:v>0.69014325927321707</c:v>
                </c:pt>
                <c:pt idx="14">
                  <c:v>0.70971075413157869</c:v>
                </c:pt>
                <c:pt idx="15">
                  <c:v>0.73077016189829946</c:v>
                </c:pt>
                <c:pt idx="16">
                  <c:v>0.75319420374755874</c:v>
                </c:pt>
                <c:pt idx="17">
                  <c:v>0.77686770684419537</c:v>
                </c:pt>
                <c:pt idx="18">
                  <c:v>0.80168409819403508</c:v>
                </c:pt>
                <c:pt idx="19">
                  <c:v>0.82754304161115555</c:v>
                </c:pt>
                <c:pt idx="20">
                  <c:v>0.8543489427097708</c:v>
                </c:pt>
                <c:pt idx="21">
                  <c:v>0.88201012202481133</c:v>
                </c:pt>
                <c:pt idx="22">
                  <c:v>0.91043848568489238</c:v>
                </c:pt>
                <c:pt idx="23">
                  <c:v>0.93954952102713085</c:v>
                </c:pt>
                <c:pt idx="24">
                  <c:v>0.96926242575083466</c:v>
                </c:pt>
                <c:pt idx="25">
                  <c:v>0.9995001628072171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52</xdr:row>
      <xdr:rowOff>61894</xdr:rowOff>
    </xdr:from>
    <xdr:to>
      <xdr:col>4</xdr:col>
      <xdr:colOff>552061</xdr:colOff>
      <xdr:row>79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52</xdr:row>
      <xdr:rowOff>69881</xdr:rowOff>
    </xdr:from>
    <xdr:to>
      <xdr:col>10</xdr:col>
      <xdr:colOff>471877</xdr:colOff>
      <xdr:row>79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17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52</xdr:row>
      <xdr:rowOff>59872</xdr:rowOff>
    </xdr:from>
    <xdr:to>
      <xdr:col>17</xdr:col>
      <xdr:colOff>479036</xdr:colOff>
      <xdr:row>79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81</xdr:row>
      <xdr:rowOff>136285</xdr:rowOff>
    </xdr:from>
    <xdr:to>
      <xdr:col>17</xdr:col>
      <xdr:colOff>433745</xdr:colOff>
      <xdr:row>91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12</xdr:col>
      <xdr:colOff>302558</xdr:colOff>
      <xdr:row>19</xdr:row>
      <xdr:rowOff>67235</xdr:rowOff>
    </xdr:from>
    <xdr:to>
      <xdr:col>19</xdr:col>
      <xdr:colOff>150182</xdr:colOff>
      <xdr:row>44</xdr:row>
      <xdr:rowOff>120883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96</xdr:row>
      <xdr:rowOff>0</xdr:rowOff>
    </xdr:from>
    <xdr:to>
      <xdr:col>16</xdr:col>
      <xdr:colOff>577968</xdr:colOff>
      <xdr:row>123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F_GasFraction_d"/>
      <definedName name="MF_Mumix_cP"/>
      <definedName name="MF_PGasFraction_atma"/>
      <definedName name="MF_Qmix_m3day"/>
      <definedName name="PVT_Mug_cP"/>
      <definedName name="PVT_Muo_cP"/>
      <definedName name="PVT_Muw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5234375" defaultRowHeight="14.6" x14ac:dyDescent="0.4"/>
  <cols>
    <col min="1" max="1" width="9.15234375" style="1"/>
    <col min="2" max="2" width="5" style="1" bestFit="1" customWidth="1"/>
    <col min="3" max="3" width="19" style="1" bestFit="1" customWidth="1"/>
    <col min="4" max="4" width="28.84375" style="1" bestFit="1" customWidth="1"/>
    <col min="5" max="5" width="14.84375" style="1" bestFit="1" customWidth="1"/>
    <col min="6" max="6" width="12" style="1" bestFit="1" customWidth="1"/>
    <col min="7" max="7" width="14.15234375" style="1" bestFit="1" customWidth="1"/>
    <col min="8" max="8" width="15.15234375" style="1" bestFit="1" customWidth="1"/>
    <col min="9" max="9" width="23.382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5234375" style="1" customWidth="1"/>
    <col min="18" max="18" width="12.3828125" style="1" customWidth="1"/>
    <col min="19" max="19" width="15.15234375" style="1" customWidth="1"/>
    <col min="20" max="21" width="9.15234375" style="1"/>
    <col min="22" max="22" width="14.15234375" style="1" customWidth="1"/>
    <col min="23" max="23" width="15.15234375" style="1" customWidth="1"/>
    <col min="24" max="24" width="19.53515625" style="1" customWidth="1"/>
    <col min="25" max="25" width="17.84375" style="1" customWidth="1"/>
    <col min="26" max="16384" width="9.15234375" style="1"/>
  </cols>
  <sheetData>
    <row r="2" spans="2:25" x14ac:dyDescent="0.4">
      <c r="B2" s="25" t="s">
        <v>2</v>
      </c>
      <c r="C2" s="25"/>
      <c r="D2" s="25"/>
      <c r="E2" s="25"/>
      <c r="F2" s="25"/>
      <c r="G2" s="25"/>
      <c r="H2" s="25"/>
      <c r="I2" s="25"/>
      <c r="J2" s="25"/>
      <c r="K2" s="25"/>
      <c r="L2" s="25" t="s">
        <v>3</v>
      </c>
      <c r="M2" s="25"/>
      <c r="N2" s="25"/>
      <c r="O2" s="25"/>
      <c r="V2" s="26" t="s">
        <v>4</v>
      </c>
      <c r="W2" s="26"/>
      <c r="X2" s="26"/>
    </row>
    <row r="3" spans="2:25" s="3" customFormat="1" ht="43.75" x14ac:dyDescent="0.4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4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4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4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4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4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4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4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4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4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4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4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4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4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4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4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4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4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4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4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4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4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4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4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4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4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4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4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4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4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4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4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4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4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4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4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4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4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4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4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4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4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4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4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4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4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4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4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4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4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4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4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4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4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4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4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4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4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4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4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4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4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4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4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4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4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4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4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4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4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4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4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4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4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4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4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4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4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4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4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4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4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4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4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4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4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4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4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4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4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4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4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4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4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4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4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4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4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4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4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4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4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4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4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4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4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4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4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4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4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4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4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4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4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4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4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4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4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4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4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4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4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4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4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4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4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4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4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4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4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4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4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4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4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4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4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4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4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4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4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4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4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4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4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4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4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4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4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4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4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4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4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4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4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4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4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4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4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4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4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4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4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4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4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4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4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4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4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4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4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4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4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4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4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4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4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4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4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4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4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4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4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4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4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4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4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4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4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4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4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4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4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4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4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4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4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4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4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4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4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4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4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4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4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4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4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4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4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4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4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4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4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4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4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4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4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4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4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4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4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4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4">
      <c r="B224" s="1">
        <v>753</v>
      </c>
      <c r="C224" s="1" t="s">
        <v>29</v>
      </c>
      <c r="D224" s="1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4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4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4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4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4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4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4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4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4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4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4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4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4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4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4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4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4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4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4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4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4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4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4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4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4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4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4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4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4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4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4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4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4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4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4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4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4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4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4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4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4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4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4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4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4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4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4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4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4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4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4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4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4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4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4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4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4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4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4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4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4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4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4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4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4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4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4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4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4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4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4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4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4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4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4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4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4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4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4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4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4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4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4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4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4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4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4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4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4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4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4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4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4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4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4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4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4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4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4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4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4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4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4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4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4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4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4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4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4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4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4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4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4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4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4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4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4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4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4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4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4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4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4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4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4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4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4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4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4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4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4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4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4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4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4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4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4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4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4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4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4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4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4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4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4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4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4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4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4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4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4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4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4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4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4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4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4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4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4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4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4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4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4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4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4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4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4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4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4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4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4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4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4">
      <c r="B397" s="1">
        <v>766</v>
      </c>
      <c r="C397" s="1" t="s">
        <v>29</v>
      </c>
      <c r="D397" s="1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4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4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4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4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4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4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4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4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4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4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4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4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4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4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4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4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4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4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4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4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4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4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4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4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4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4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4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4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4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4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4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4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4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4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4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4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4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4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4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4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4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4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4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4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4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4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4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4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4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4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4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4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4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4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4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4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4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4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4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4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4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4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4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4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4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4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4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4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4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4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4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4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4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4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4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4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4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4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4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4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4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4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4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4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4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4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4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4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4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4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4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4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4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4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4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4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4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4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4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4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4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4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4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4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4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4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4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4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4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4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4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4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4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4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4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4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4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4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4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4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4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4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4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4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4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4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4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4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4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4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4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4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4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4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4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4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4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4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4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4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4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4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4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4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4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4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4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4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4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4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4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4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4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4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4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4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4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4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4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4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4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4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4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4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4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4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4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4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4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4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4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4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4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4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4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4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4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4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4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4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4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4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4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4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4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4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4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4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4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4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4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4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4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4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4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4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4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4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4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4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4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4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4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4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4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4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4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4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4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4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4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4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4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4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4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4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4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4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4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4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4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4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4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4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4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4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4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4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4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4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4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4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4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4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4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4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4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4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4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4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4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4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4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4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4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4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4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4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4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4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4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4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4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4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4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4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4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4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4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4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4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4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4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4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4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4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4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4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4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4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4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4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4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4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4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4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4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4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4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4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4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4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4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4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4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4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4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4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4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4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4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4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4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4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4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4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4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4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4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4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4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4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4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4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4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4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4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4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4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4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4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4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4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4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4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4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4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4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4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4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4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4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4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4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4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4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4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4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4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4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4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4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4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4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4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4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4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4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4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4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4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4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4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4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4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4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4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4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4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4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4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4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4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4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4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4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4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4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4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4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4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4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4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4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4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4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4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4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4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4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4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4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4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4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4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4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4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4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4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4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4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4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4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4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4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4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4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4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4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4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4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4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4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4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4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4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4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4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4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4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4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4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4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4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4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4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4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4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4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4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4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4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4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4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4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4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4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4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4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4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4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4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4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4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4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4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4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4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4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4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4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4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4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4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4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4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4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4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4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4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4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4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4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4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4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4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4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4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4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4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4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4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4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4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4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4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4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4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4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4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4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4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4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4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4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4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4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4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4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4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4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4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4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4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4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4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4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4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4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4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4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4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4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4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4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4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4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4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4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4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4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4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4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4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4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4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4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4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4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4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4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4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4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4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4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4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4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4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4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4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4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4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4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4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4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4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4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4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4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4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4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4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4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4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4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4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4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4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4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4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4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4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4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4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4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4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4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4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4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4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4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4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4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4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4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4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4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4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4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4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4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4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4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4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4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4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4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4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4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4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4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4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4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4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4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4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4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4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4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4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4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4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4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4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4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4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4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4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4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4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4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4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4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4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4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4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4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4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4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4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4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4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4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4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4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4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4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4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4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4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4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4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4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4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4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4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4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4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4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4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4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4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4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4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4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4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4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4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4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4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4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4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4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4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4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4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4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4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4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4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4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4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4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4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4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4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4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4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4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4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4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4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4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4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4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4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4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4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4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4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4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4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4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4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4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4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4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4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4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4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4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4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4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4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4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4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4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4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4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4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4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4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4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4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4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4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4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4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4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4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4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4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4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4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4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4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4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4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4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4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4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4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4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4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4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4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4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4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4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4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4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4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4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4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4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4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4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4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4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4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4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4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4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4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4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4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4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4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4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4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4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4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4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4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4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4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4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4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4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4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4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4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4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4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4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4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4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4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4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4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4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4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4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4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4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4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4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4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4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4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4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4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4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4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4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4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4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4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4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4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4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4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4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4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4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4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4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4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4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4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4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4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4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4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4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4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4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4">
      <c r="B1175" s="1">
        <v>1024</v>
      </c>
      <c r="C1175" s="1" t="s">
        <v>29</v>
      </c>
      <c r="D1175" s="1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4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4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4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4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4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4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4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4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4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4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4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4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4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4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4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4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4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4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4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4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4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4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4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4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4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4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4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4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4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4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4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4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4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4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4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4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4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4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4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4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4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4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4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4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4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4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4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4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4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4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4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4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4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4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4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4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4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4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4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4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4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4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4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4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4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4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4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4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4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4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4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4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4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4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4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4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4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4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4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4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4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4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4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4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4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4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4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4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4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4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4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4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2:L122"/>
  <sheetViews>
    <sheetView tabSelected="1" zoomScale="85" zoomScaleNormal="85" workbookViewId="0">
      <selection activeCell="F3" sqref="F3"/>
    </sheetView>
  </sheetViews>
  <sheetFormatPr defaultRowHeight="12.45" outlineLevelRow="1" x14ac:dyDescent="0.3"/>
  <cols>
    <col min="2" max="2" width="26.3046875" customWidth="1"/>
    <col min="3" max="3" width="12.3046875" customWidth="1"/>
    <col min="4" max="4" width="9.84375" customWidth="1"/>
    <col min="5" max="5" width="11.3046875" customWidth="1"/>
    <col min="6" max="6" width="9.84375" customWidth="1"/>
    <col min="7" max="7" width="10.3046875" customWidth="1"/>
    <col min="8" max="8" width="12.3046875" customWidth="1"/>
    <col min="10" max="10" width="11.3046875" customWidth="1"/>
    <col min="11" max="12" width="10.15234375" customWidth="1"/>
    <col min="22" max="32" width="9.15234375" customWidth="1"/>
  </cols>
  <sheetData>
    <row r="2" spans="1:6" x14ac:dyDescent="0.3">
      <c r="A2" s="4" t="s">
        <v>147</v>
      </c>
    </row>
    <row r="3" spans="1:6" x14ac:dyDescent="0.3">
      <c r="B3" t="s">
        <v>157</v>
      </c>
    </row>
    <row r="6" spans="1:6" x14ac:dyDescent="0.3">
      <c r="A6" s="4" t="s">
        <v>129</v>
      </c>
    </row>
    <row r="7" spans="1:6" outlineLevel="1" x14ac:dyDescent="0.3">
      <c r="B7" s="5" t="s">
        <v>130</v>
      </c>
      <c r="C7" s="6">
        <v>0.86</v>
      </c>
      <c r="D7" s="5"/>
      <c r="E7" s="7">
        <f>gamma_oil_*1000</f>
        <v>860</v>
      </c>
      <c r="F7" s="8" t="s">
        <v>131</v>
      </c>
    </row>
    <row r="8" spans="1:6" outlineLevel="1" x14ac:dyDescent="0.3">
      <c r="B8" s="5" t="s">
        <v>145</v>
      </c>
      <c r="C8" s="6">
        <v>1</v>
      </c>
      <c r="D8" s="5"/>
      <c r="E8" s="7"/>
      <c r="F8" s="8"/>
    </row>
    <row r="9" spans="1:6" outlineLevel="1" x14ac:dyDescent="0.3">
      <c r="B9" s="5" t="s">
        <v>132</v>
      </c>
      <c r="C9" s="6">
        <v>0.8</v>
      </c>
      <c r="D9" s="5"/>
      <c r="E9" s="7">
        <f>gamma_gas_*1.22</f>
        <v>0.97599999999999998</v>
      </c>
      <c r="F9" s="8" t="s">
        <v>131</v>
      </c>
    </row>
    <row r="10" spans="1:6" ht="24.9" outlineLevel="1" x14ac:dyDescent="0.3">
      <c r="B10" s="9" t="s">
        <v>133</v>
      </c>
      <c r="C10" s="6">
        <v>80</v>
      </c>
      <c r="D10" s="5" t="s">
        <v>134</v>
      </c>
      <c r="E10" s="10">
        <f>Rsb_/gamma_oil_</f>
        <v>93.023255813953483</v>
      </c>
      <c r="F10" s="8" t="s">
        <v>135</v>
      </c>
    </row>
    <row r="11" spans="1:6" outlineLevel="1" x14ac:dyDescent="0.3">
      <c r="B11" s="9" t="s">
        <v>136</v>
      </c>
      <c r="C11" s="6">
        <v>80</v>
      </c>
      <c r="D11" s="5" t="s">
        <v>134</v>
      </c>
      <c r="E11" s="10">
        <f>Rsb_/gamma_oil_</f>
        <v>93.023255813953483</v>
      </c>
      <c r="F11" s="8" t="s">
        <v>135</v>
      </c>
    </row>
    <row r="12" spans="1:6" ht="24.9" outlineLevel="1" x14ac:dyDescent="0.3">
      <c r="B12" s="9" t="s">
        <v>137</v>
      </c>
      <c r="C12" s="6">
        <v>120</v>
      </c>
      <c r="D12" s="5" t="s">
        <v>150</v>
      </c>
      <c r="E12" s="10">
        <f>Pb_*1.01325</f>
        <v>121.59</v>
      </c>
      <c r="F12" s="8" t="s">
        <v>151</v>
      </c>
    </row>
    <row r="13" spans="1:6" outlineLevel="1" x14ac:dyDescent="0.3">
      <c r="B13" s="5" t="s">
        <v>138</v>
      </c>
      <c r="C13" s="6">
        <v>100</v>
      </c>
      <c r="D13" s="5" t="s">
        <v>139</v>
      </c>
      <c r="E13" s="10">
        <f>Tres_*9/5+32</f>
        <v>212</v>
      </c>
      <c r="F13" s="8" t="s">
        <v>152</v>
      </c>
    </row>
    <row r="14" spans="1:6" ht="37.299999999999997" outlineLevel="1" x14ac:dyDescent="0.3">
      <c r="B14" s="9" t="s">
        <v>140</v>
      </c>
      <c r="C14" s="6">
        <v>1.2</v>
      </c>
      <c r="D14" s="5" t="s">
        <v>134</v>
      </c>
    </row>
    <row r="15" spans="1:6" ht="24.9" outlineLevel="1" x14ac:dyDescent="0.3">
      <c r="B15" s="9" t="s">
        <v>148</v>
      </c>
      <c r="C15" s="6">
        <v>1</v>
      </c>
      <c r="D15" s="5" t="s">
        <v>149</v>
      </c>
    </row>
    <row r="16" spans="1:6" x14ac:dyDescent="0.3">
      <c r="A16" s="4" t="s">
        <v>159</v>
      </c>
    </row>
    <row r="17" spans="1:12" x14ac:dyDescent="0.3">
      <c r="B17" s="9" t="s">
        <v>153</v>
      </c>
      <c r="C17" s="6">
        <v>50</v>
      </c>
      <c r="D17" s="5" t="s">
        <v>146</v>
      </c>
    </row>
    <row r="18" spans="1:12" x14ac:dyDescent="0.3">
      <c r="B18" s="5" t="s">
        <v>1</v>
      </c>
      <c r="C18" s="6">
        <v>10</v>
      </c>
      <c r="D18" s="5" t="s">
        <v>141</v>
      </c>
    </row>
    <row r="19" spans="1:12" x14ac:dyDescent="0.3">
      <c r="B19" s="16"/>
    </row>
    <row r="22" spans="1:12" x14ac:dyDescent="0.3">
      <c r="A22" t="s">
        <v>143</v>
      </c>
    </row>
    <row r="23" spans="1:12" outlineLevel="1" x14ac:dyDescent="0.3"/>
    <row r="24" spans="1:12" outlineLevel="1" x14ac:dyDescent="0.3"/>
    <row r="25" spans="1:12" outlineLevel="1" x14ac:dyDescent="0.3">
      <c r="J25" s="11">
        <v>0.25</v>
      </c>
      <c r="K25" s="11">
        <v>0.5</v>
      </c>
      <c r="L25" s="11">
        <v>0.75</v>
      </c>
    </row>
    <row r="26" spans="1:12" ht="32.15" customHeight="1" outlineLevel="1" x14ac:dyDescent="0.55000000000000004">
      <c r="C26" s="15" t="s">
        <v>0</v>
      </c>
      <c r="D26" s="15" t="s">
        <v>142</v>
      </c>
      <c r="E26" s="15" t="s">
        <v>155</v>
      </c>
      <c r="F26" s="17" t="s">
        <v>154</v>
      </c>
      <c r="G26" s="18" t="s">
        <v>156</v>
      </c>
      <c r="I26" s="15" t="s">
        <v>158</v>
      </c>
      <c r="J26" s="19" t="str">
        <f>"Р при 
βgas ="&amp;betta_gas1_</f>
        <v>Р при 
βgas =0.25</v>
      </c>
      <c r="K26" s="19" t="str">
        <f>"Р при 
βgas ="&amp;betta_gas2_</f>
        <v>Р при 
βgas =0.5</v>
      </c>
      <c r="L26" s="19" t="str">
        <f>"Р при 
βgas ="&amp;betta_gas3_</f>
        <v>Р при 
βgas =0.75</v>
      </c>
    </row>
    <row r="27" spans="1:12" outlineLevel="1" x14ac:dyDescent="0.3">
      <c r="C27" s="6">
        <v>1</v>
      </c>
      <c r="D27" s="6">
        <v>80</v>
      </c>
      <c r="E27" s="12">
        <f>[1]!MF_Qmix_m3day(Q_,fw_,C27,D27,gamma_gas_,gamma_oil_,gamma_wat_,Rsb_,Rp_,Pb_,Tres_,Bob_,muob_)</f>
        <v>4384.91317180031</v>
      </c>
      <c r="F27" s="13">
        <f>[1]!MF_GasFraction_d(C27,D27,fw_)+N27</f>
        <v>0.99039750150286576</v>
      </c>
      <c r="G27" s="13">
        <f>[1]!MF_Mumix_cP(Q_,fw_,C27,D27)</f>
        <v>2.3674543428037403E-2</v>
      </c>
      <c r="I27" s="6">
        <v>10</v>
      </c>
      <c r="J27" s="12">
        <f>[1]!MF_PGasFraction_atma(betta_gas1_,20,gamma_gas_,gamma_oil_,gamma_wat_,fw_,Rsb_,I27,Pb_,Tres_,Bob_,muob_)</f>
        <v>21.0205078125</v>
      </c>
      <c r="K27" s="12">
        <f>[1]!MF_PGasFraction_atma(betta_gas2_,20,gamma_gas_,gamma_oil_,gamma_wat_,fw_,Rsb_,I27,Pb_,Tres_,Bob_,muob_)</f>
        <v>8.31298828125</v>
      </c>
      <c r="L27" s="12">
        <f>[1]!MF_PGasFraction_atma(betta_gas3_,20,gamma_gas_,gamma_oil_,gamma_wat_,fw_,Rsb_,I27,Pb_,Tres_,Bob_,muob_)</f>
        <v>2.941131591796875</v>
      </c>
    </row>
    <row r="28" spans="1:12" outlineLevel="1" x14ac:dyDescent="0.3">
      <c r="C28" s="6">
        <v>5</v>
      </c>
      <c r="D28" s="6">
        <f>D27</f>
        <v>80</v>
      </c>
      <c r="E28" s="12">
        <f>[1]!MF_Qmix_m3day(Q_,fw_,C28,D28,gamma_gas_,gamma_oil_,gamma_wat_,Rsb_,Rp_,Pb_,Tres_,Bob_,muob_)</f>
        <v>895.52389328973493</v>
      </c>
      <c r="F28" s="13">
        <f>[1]!MF_GasFraction_d(C28,D28,fw_)+N28</f>
        <v>0.95307201204010428</v>
      </c>
      <c r="G28" s="13">
        <f>[1]!MF_Mumix_cP(Q_,fw_,C28,D28)</f>
        <v>0.11129109373942278</v>
      </c>
      <c r="I28" s="6">
        <v>50</v>
      </c>
      <c r="J28" s="12">
        <f>[1]!MF_PGasFraction_atma(betta_gas1_,20,gamma_gas_,gamma_oil_,gamma_wat_,fw_,Rsb_,I28,Pb_,Tres_,Bob_,muob_)</f>
        <v>53.155517578125</v>
      </c>
      <c r="K28" s="12">
        <f>[1]!MF_PGasFraction_atma(betta_gas2_,20,gamma_gas_,gamma_oil_,gamma_wat_,fw_,Rsb_,I28,Pb_,Tres_,Bob_,muob_)</f>
        <v>29.901123046875</v>
      </c>
      <c r="L28" s="12">
        <f>[1]!MF_PGasFraction_atma(betta_gas3_,20,gamma_gas_,gamma_oil_,gamma_wat_,fw_,Rsb_,I28,Pb_,Tres_,Bob_,muob_)</f>
        <v>12.982177734375</v>
      </c>
    </row>
    <row r="29" spans="1:12" outlineLevel="1" x14ac:dyDescent="0.3">
      <c r="C29" s="6">
        <v>10</v>
      </c>
      <c r="D29" s="6">
        <f t="shared" ref="D29:D52" si="0">D28</f>
        <v>80</v>
      </c>
      <c r="E29" s="12">
        <f>[1]!MF_Qmix_m3day(Q_,fw_,C29,D29,gamma_gas_,gamma_oil_,gamma_wat_,Rsb_,Rp_,Pb_,Tres_,Bob_,muob_)</f>
        <v>457.5146106939066</v>
      </c>
      <c r="F29" s="13">
        <f>[1]!MF_GasFraction_d(C29,D29,fw_)+N29</f>
        <v>0.90852236549019161</v>
      </c>
      <c r="G29" s="13">
        <f>[1]!MF_Mumix_cP(Q_,fw_,C29,D29)</f>
        <v>0.20524117386846791</v>
      </c>
      <c r="I29" s="6">
        <v>100</v>
      </c>
      <c r="J29" s="12">
        <f>[1]!MF_PGasFraction_atma(betta_gas1_,20,gamma_gas_,gamma_oil_,gamma_wat_,fw_,Rsb_,I29,Pb_,Tres_,Bob_,muob_)</f>
        <v>74.871826171875</v>
      </c>
      <c r="K29" s="12">
        <f>[1]!MF_PGasFraction_atma(betta_gas2_,20,gamma_gas_,gamma_oil_,gamma_wat_,fw_,Rsb_,I29,Pb_,Tres_,Bob_,muob_)</f>
        <v>47.882080078125</v>
      </c>
      <c r="L29" s="12">
        <f>[1]!MF_PGasFraction_atma(betta_gas3_,20,gamma_gas_,gamma_oil_,gamma_wat_,fw_,Rsb_,I29,Pb_,Tres_,Bob_,muob_)</f>
        <v>23.32763671875</v>
      </c>
    </row>
    <row r="30" spans="1:12" outlineLevel="1" x14ac:dyDescent="0.3">
      <c r="C30" s="6">
        <v>20</v>
      </c>
      <c r="D30" s="6">
        <f t="shared" si="0"/>
        <v>80</v>
      </c>
      <c r="E30" s="12">
        <f>[1]!MF_Qmix_m3day(Q_,fw_,C30,D30,gamma_gas_,gamma_oil_,gamma_wat_,Rsb_,Rp_,Pb_,Tres_,Bob_,muob_)</f>
        <v>237.55122480325755</v>
      </c>
      <c r="F30" s="13">
        <f>[1]!MF_GasFraction_d(C30,D30,fw_)+N30</f>
        <v>0.82541659423923996</v>
      </c>
      <c r="G30" s="13">
        <f>[1]!MF_Mumix_cP(Q_,fw_,C30,D30)</f>
        <v>0.34967394989631778</v>
      </c>
      <c r="I30" s="6">
        <v>150</v>
      </c>
      <c r="J30" s="12">
        <f>[1]!MF_PGasFraction_atma(betta_gas1_,20,gamma_gas_,gamma_oil_,gamma_wat_,fw_,Rsb_,I30,Pb_,Tres_,Bob_,muob_)</f>
        <v>123.1201171875</v>
      </c>
      <c r="K30" s="12">
        <f>[1]!MF_PGasFraction_atma(betta_gas2_,20,gamma_gas_,gamma_oil_,gamma_wat_,fw_,Rsb_,I30,Pb_,Tres_,Bob_,muob_)</f>
        <v>67.529296875</v>
      </c>
      <c r="L30" s="12">
        <f>[1]!MF_PGasFraction_atma(betta_gas3_,20,gamma_gas_,gamma_oil_,gamma_wat_,fw_,Rsb_,I30,Pb_,Tres_,Bob_,muob_)</f>
        <v>33.6181640625</v>
      </c>
    </row>
    <row r="31" spans="1:12" outlineLevel="1" x14ac:dyDescent="0.3">
      <c r="C31" s="6">
        <v>40</v>
      </c>
      <c r="D31" s="6">
        <f t="shared" si="0"/>
        <v>80</v>
      </c>
      <c r="E31" s="12">
        <f>[1]!MF_Qmix_m3day(Q_,fw_,C31,D31,gamma_gas_,gamma_oil_,gamma_wat_,Rsb_,Rp_,Pb_,Tres_,Bob_,muob_)</f>
        <v>127.33762255708915</v>
      </c>
      <c r="F31" s="13">
        <f>[1]!MF_GasFraction_d(C31,D31,fw_)+N31</f>
        <v>0.67910479878913532</v>
      </c>
      <c r="G31" s="13">
        <f>[1]!MF_Mumix_cP(Q_,fw_,C31,D31)</f>
        <v>0.52220077197635517</v>
      </c>
      <c r="I31" s="6">
        <v>200</v>
      </c>
      <c r="J31" s="12">
        <f>[1]!MF_PGasFraction_atma(betta_gas1_,20,gamma_gas_,gamma_oil_,gamma_wat_,fw_,Rsb_,I31,Pb_,Tres_,Bob_,muob_)</f>
        <v>192.7734375</v>
      </c>
      <c r="K31" s="12">
        <f>[1]!MF_PGasFraction_atma(betta_gas2_,20,gamma_gas_,gamma_oil_,gamma_wat_,fw_,Rsb_,I31,Pb_,Tres_,Bob_,muob_)</f>
        <v>85.235595703125</v>
      </c>
      <c r="L31" s="12">
        <f>[1]!MF_PGasFraction_atma(betta_gas3_,20,gamma_gas_,gamma_oil_,gamma_wat_,fw_,Rsb_,I31,Pb_,Tres_,Bob_,muob_)</f>
        <v>43.359375</v>
      </c>
    </row>
    <row r="32" spans="1:12" outlineLevel="1" x14ac:dyDescent="0.3">
      <c r="C32" s="6">
        <v>60</v>
      </c>
      <c r="D32" s="6">
        <f t="shared" si="0"/>
        <v>80</v>
      </c>
      <c r="E32" s="12">
        <f>[1]!MF_Qmix_m3day(Q_,fw_,C32,D32,gamma_gas_,gamma_oil_,gamma_wat_,Rsb_,Rp_,Pb_,Tres_,Bob_,muob_)</f>
        <v>90.954711029040908</v>
      </c>
      <c r="F32" s="13">
        <f>[1]!MF_GasFraction_d(C32,D32,fw_)+N32</f>
        <v>0.55431955501945562</v>
      </c>
      <c r="G32" s="13">
        <f>[1]!MF_Mumix_cP(Q_,fw_,C32,D32)</f>
        <v>0.60895944262934731</v>
      </c>
      <c r="I32" s="6">
        <v>250</v>
      </c>
      <c r="J32" s="12">
        <f>[1]!MF_PGasFraction_atma(betta_gas1_,20,gamma_gas_,gamma_oil_,gamma_wat_,fw_,Rsb_,I32,Pb_,Tres_,Bob_,muob_)</f>
        <v>300</v>
      </c>
      <c r="K32" s="12">
        <f>[1]!MF_PGasFraction_atma(betta_gas2_,20,gamma_gas_,gamma_oil_,gamma_wat_,fw_,Rsb_,I32,Pb_,Tres_,Bob_,muob_)</f>
        <v>108.0322265625</v>
      </c>
      <c r="L32" s="12">
        <f>[1]!MF_PGasFraction_atma(betta_gas3_,20,gamma_gas_,gamma_oil_,gamma_wat_,fw_,Rsb_,I32,Pb_,Tres_,Bob_,muob_)</f>
        <v>52.62451171875</v>
      </c>
    </row>
    <row r="33" spans="3:12" outlineLevel="1" x14ac:dyDescent="0.3">
      <c r="C33" s="6">
        <v>80</v>
      </c>
      <c r="D33" s="6">
        <f t="shared" si="0"/>
        <v>80</v>
      </c>
      <c r="E33" s="12">
        <f>[1]!MF_Qmix_m3day(Q_,fw_,C33,D33,gamma_gas_,gamma_oil_,gamma_wat_,Rsb_,Rp_,Pb_,Tres_,Bob_,muob_)</f>
        <v>73.123970974295119</v>
      </c>
      <c r="F33" s="13">
        <f>[1]!MF_GasFraction_d(C33,D33,fw_)+N33</f>
        <v>0.44665705326104288</v>
      </c>
      <c r="G33" s="13">
        <f>[1]!MF_Mumix_cP(Q_,fw_,C33,D33)</f>
        <v>0.65276404823389078</v>
      </c>
      <c r="I33" s="6">
        <v>300</v>
      </c>
      <c r="J33" s="12">
        <f>[1]!MF_PGasFraction_atma(betta_gas1_,20,gamma_gas_,gamma_oil_,gamma_wat_,fw_,Rsb_,I33,Pb_,Tres_,Bob_,muob_)</f>
        <v>300</v>
      </c>
      <c r="K33" s="12">
        <f>[1]!MF_PGasFraction_atma(betta_gas2_,20,gamma_gas_,gamma_oil_,gamma_wat_,fw_,Rsb_,I33,Pb_,Tres_,Bob_,muob_)</f>
        <v>126.416015625</v>
      </c>
      <c r="L33" s="12">
        <f>[1]!MF_PGasFraction_atma(betta_gas3_,20,gamma_gas_,gamma_oil_,gamma_wat_,fw_,Rsb_,I33,Pb_,Tres_,Bob_,muob_)</f>
        <v>61.5234375</v>
      </c>
    </row>
    <row r="34" spans="3:12" outlineLevel="1" x14ac:dyDescent="0.3">
      <c r="C34" s="6">
        <v>100</v>
      </c>
      <c r="D34" s="6">
        <f t="shared" si="0"/>
        <v>80</v>
      </c>
      <c r="E34" s="12">
        <f>[1]!MF_Qmix_m3day(Q_,fw_,C34,D34,gamma_gas_,gamma_oil_,gamma_wat_,Rsb_,Rp_,Pb_,Tres_,Bob_,muob_)</f>
        <v>62.693558352522828</v>
      </c>
      <c r="F34" s="13">
        <f>[1]!MF_GasFraction_d(C34,D34,fw_)+N34</f>
        <v>0.35266923243548826</v>
      </c>
      <c r="G34" s="13">
        <f>[1]!MF_Mumix_cP(Q_,fw_,C34,D34)</f>
        <v>0.6738658369980669</v>
      </c>
      <c r="I34" s="6">
        <v>350</v>
      </c>
      <c r="J34" s="12">
        <f>[1]!MF_PGasFraction_atma(betta_gas1_,20,gamma_gas_,gamma_oil_,gamma_wat_,fw_,Rsb_,I34,Pb_,Tres_,Bob_,muob_)</f>
        <v>300</v>
      </c>
      <c r="K34" s="12">
        <f>[1]!MF_PGasFraction_atma(betta_gas2_,20,gamma_gas_,gamma_oil_,gamma_wat_,fw_,Rsb_,I34,Pb_,Tres_,Bob_,muob_)</f>
        <v>141.796875</v>
      </c>
      <c r="L34" s="12">
        <f>[1]!MF_PGasFraction_atma(betta_gas3_,20,gamma_gas_,gamma_oil_,gamma_wat_,fw_,Rsb_,I34,Pb_,Tres_,Bob_,muob_)</f>
        <v>69.9462890625</v>
      </c>
    </row>
    <row r="35" spans="3:12" outlineLevel="1" x14ac:dyDescent="0.3">
      <c r="C35" s="6">
        <v>120</v>
      </c>
      <c r="D35" s="6">
        <f t="shared" si="0"/>
        <v>80</v>
      </c>
      <c r="E35" s="12">
        <f>[1]!MF_Qmix_m3day(Q_,fw_,C35,D35,gamma_gas_,gamma_oil_,gamma_wat_,Rsb_,Rp_,Pb_,Tres_,Bob_,muob_)</f>
        <v>58.271238735412169</v>
      </c>
      <c r="F35" s="13">
        <f>[1]!MF_GasFraction_d(C35,D35,fw_)+N35</f>
        <v>0.26957537181522956</v>
      </c>
      <c r="G35" s="13">
        <f>[1]!MF_Mumix_cP(Q_,fw_,C35,D35)</f>
        <v>0.6825359408548034</v>
      </c>
      <c r="I35" s="6">
        <v>400</v>
      </c>
      <c r="J35" s="12">
        <f>[1]!MF_PGasFraction_atma(betta_gas1_,20,gamma_gas_,gamma_oil_,gamma_wat_,fw_,Rsb_,I35,Pb_,Tres_,Bob_,muob_)</f>
        <v>300</v>
      </c>
      <c r="K35" s="12">
        <f>[1]!MF_PGasFraction_atma(betta_gas2_,20,gamma_gas_,gamma_oil_,gamma_wat_,fw_,Rsb_,I35,Pb_,Tres_,Bob_,muob_)</f>
        <v>159.7412109375</v>
      </c>
      <c r="L35" s="12">
        <f>[1]!MF_PGasFraction_atma(betta_gas3_,20,gamma_gas_,gamma_oil_,gamma_wat_,fw_,Rsb_,I35,Pb_,Tres_,Bob_,muob_)</f>
        <v>78.0029296875</v>
      </c>
    </row>
    <row r="36" spans="3:12" outlineLevel="1" x14ac:dyDescent="0.3">
      <c r="C36" s="6">
        <v>140</v>
      </c>
      <c r="D36" s="6">
        <f t="shared" si="0"/>
        <v>80</v>
      </c>
      <c r="E36" s="12">
        <f>[1]!MF_Qmix_m3day(Q_,fw_,C36,D36,gamma_gas_,gamma_oil_,gamma_wat_,Rsb_,Rp_,Pb_,Tres_,Bob_,muob_)</f>
        <v>58.039125456242061</v>
      </c>
      <c r="F36" s="13">
        <f>[1]!MF_GasFraction_d(C36,D36,fw_)+N36</f>
        <v>0.19512054961207939</v>
      </c>
      <c r="G36" s="13">
        <f>[1]!MF_Mumix_cP(Q_,fw_,C36,D36)</f>
        <v>0.68431832292498951</v>
      </c>
      <c r="I36" s="6">
        <v>450</v>
      </c>
      <c r="J36" s="12">
        <f>[1]!MF_PGasFraction_atma(betta_gas1_,20,gamma_gas_,gamma_oil_,gamma_wat_,fw_,Rsb_,I36,Pb_,Tres_,Bob_,muob_)</f>
        <v>300</v>
      </c>
      <c r="K36" s="12">
        <f>[1]!MF_PGasFraction_atma(betta_gas2_,20,gamma_gas_,gamma_oil_,gamma_wat_,fw_,Rsb_,I36,Pb_,Tres_,Bob_,muob_)</f>
        <v>206.25</v>
      </c>
      <c r="L36" s="12">
        <f>[1]!MF_PGasFraction_atma(betta_gas3_,20,gamma_gas_,gamma_oil_,gamma_wat_,fw_,Rsb_,I36,Pb_,Tres_,Bob_,muob_)</f>
        <v>85.51025390625</v>
      </c>
    </row>
    <row r="37" spans="3:12" outlineLevel="1" x14ac:dyDescent="0.3">
      <c r="C37" s="6">
        <v>160</v>
      </c>
      <c r="D37" s="6">
        <f t="shared" si="0"/>
        <v>80</v>
      </c>
      <c r="E37" s="12">
        <f>[1]!MF_Qmix_m3day(Q_,fw_,C37,D37,gamma_gas_,gamma_oil_,gamma_wat_,Rsb_,Rp_,Pb_,Tres_,Bob_,muob_)</f>
        <v>57.864828808707408</v>
      </c>
      <c r="F37" s="13">
        <f>[1]!MF_GasFraction_d(C37,D37,fw_)+N37</f>
        <v>0.12746507433155538</v>
      </c>
      <c r="G37" s="13">
        <f>[1]!MF_Mumix_cP(Q_,fw_,C37,D37)</f>
        <v>0.68235976466916093</v>
      </c>
      <c r="I37" s="6">
        <v>500</v>
      </c>
      <c r="J37" s="12">
        <f>[1]!MF_PGasFraction_atma(betta_gas1_,20,gamma_gas_,gamma_oil_,gamma_wat_,fw_,Rsb_,I37,Pb_,Tres_,Bob_,muob_)</f>
        <v>300</v>
      </c>
      <c r="K37" s="12">
        <f>[1]!MF_PGasFraction_atma(betta_gas2_,20,gamma_gas_,gamma_oil_,gamma_wat_,fw_,Rsb_,I37,Pb_,Tres_,Bob_,muob_)</f>
        <v>294.140625</v>
      </c>
      <c r="L37" s="12">
        <f>[1]!MF_PGasFraction_atma(betta_gas3_,20,gamma_gas_,gamma_oil_,gamma_wat_,fw_,Rsb_,I37,Pb_,Tres_,Bob_,muob_)</f>
        <v>93.6767578125</v>
      </c>
    </row>
    <row r="38" spans="3:12" outlineLevel="1" x14ac:dyDescent="0.3">
      <c r="C38" s="6">
        <v>180</v>
      </c>
      <c r="D38" s="6">
        <f t="shared" si="0"/>
        <v>80</v>
      </c>
      <c r="E38" s="12">
        <f>[1]!MF_Qmix_m3day(Q_,fw_,C38,D38,gamma_gas_,gamma_oil_,gamma_wat_,Rsb_,Rp_,Pb_,Tres_,Bob_,muob_)</f>
        <v>57.728806477592684</v>
      </c>
      <c r="F38" s="13">
        <f>[1]!MF_GasFraction_d(C38,D38,fw_)+N38</f>
        <v>6.5087547443042959E-2</v>
      </c>
      <c r="G38" s="13">
        <f>[1]!MF_Mumix_cP(Q_,fw_,C38,D38)</f>
        <v>0.67852384407074773</v>
      </c>
      <c r="I38" s="6">
        <v>550</v>
      </c>
      <c r="J38" s="12">
        <f>[1]!MF_PGasFraction_atma(betta_gas1_,20,gamma_gas_,gamma_oil_,gamma_wat_,fw_,Rsb_,I38,Pb_,Tres_,Bob_,muob_)</f>
        <v>300</v>
      </c>
      <c r="K38" s="12">
        <f>[1]!MF_PGasFraction_atma(betta_gas2_,20,gamma_gas_,gamma_oil_,gamma_wat_,fw_,Rsb_,I38,Pb_,Tres_,Bob_,muob_)</f>
        <v>300</v>
      </c>
      <c r="L38" s="12">
        <f>[1]!MF_PGasFraction_atma(betta_gas3_,20,gamma_gas_,gamma_oil_,gamma_wat_,fw_,Rsb_,I38,Pb_,Tres_,Bob_,muob_)</f>
        <v>102.0263671875</v>
      </c>
    </row>
    <row r="39" spans="3:12" outlineLevel="1" x14ac:dyDescent="0.3">
      <c r="C39" s="6">
        <v>200</v>
      </c>
      <c r="D39" s="6">
        <f t="shared" si="0"/>
        <v>80</v>
      </c>
      <c r="E39" s="12">
        <f>[1]!MF_Qmix_m3day(Q_,fw_,C39,D39,gamma_gas_,gamma_oil_,gamma_wat_,Rsb_,Rp_,Pb_,Tres_,Bob_,muob_)</f>
        <v>57.619403426112186</v>
      </c>
      <c r="F39" s="13">
        <f>[1]!MF_GasFraction_d(C39,D39,fw_)+N39</f>
        <v>6.6991097541798618E-3</v>
      </c>
      <c r="G39" s="13">
        <f>[1]!MF_Mumix_cP(Q_,fw_,C39,D39)</f>
        <v>0.67396097104945618</v>
      </c>
      <c r="I39" s="6">
        <v>600</v>
      </c>
      <c r="J39" s="12">
        <f>[1]!MF_PGasFraction_atma(betta_gas1_,20,gamma_gas_,gamma_oil_,gamma_wat_,fw_,Rsb_,I39,Pb_,Tres_,Bob_,muob_)</f>
        <v>300</v>
      </c>
      <c r="K39" s="12">
        <f>[1]!MF_PGasFraction_atma(betta_gas2_,20,gamma_gas_,gamma_oil_,gamma_wat_,fw_,Rsb_,I39,Pb_,Tres_,Bob_,muob_)</f>
        <v>300</v>
      </c>
      <c r="L39" s="12">
        <f>[1]!MF_PGasFraction_atma(betta_gas3_,20,gamma_gas_,gamma_oil_,gamma_wat_,fw_,Rsb_,I39,Pb_,Tres_,Bob_,muob_)</f>
        <v>109.423828125</v>
      </c>
    </row>
    <row r="40" spans="3:12" outlineLevel="1" x14ac:dyDescent="0.3">
      <c r="C40" s="6">
        <v>220</v>
      </c>
      <c r="D40" s="6">
        <f t="shared" si="0"/>
        <v>80</v>
      </c>
      <c r="E40" s="12">
        <f>[1]!MF_Qmix_m3day(Q_,fw_,C40,D40,gamma_gas_,gamma_oil_,gamma_wat_,Rsb_,Rp_,Pb_,Tres_,Bob_,muob_)</f>
        <v>57.529237538811273</v>
      </c>
      <c r="F40" s="13">
        <f>[1]!MF_GasFraction_d(C40,D40,fw_)+N40</f>
        <v>0</v>
      </c>
      <c r="G40" s="13">
        <f>[1]!MF_Mumix_cP(Q_,fw_,C40,D40)</f>
        <v>0.69014325927321707</v>
      </c>
      <c r="I40" s="6">
        <v>650</v>
      </c>
      <c r="J40" s="12">
        <f>[1]!MF_PGasFraction_atma(betta_gas1_,20,gamma_gas_,gamma_oil_,gamma_wat_,fw_,Rsb_,I40,Pb_,Tres_,Bob_,muob_)</f>
        <v>300</v>
      </c>
      <c r="K40" s="12">
        <f>[1]!MF_PGasFraction_atma(betta_gas2_,20,gamma_gas_,gamma_oil_,gamma_wat_,fw_,Rsb_,I40,Pb_,Tres_,Bob_,muob_)</f>
        <v>300</v>
      </c>
      <c r="L40" s="12">
        <f>[1]!MF_PGasFraction_atma(betta_gas3_,20,gamma_gas_,gamma_oil_,gamma_wat_,fw_,Rsb_,I40,Pb_,Tres_,Bob_,muob_)</f>
        <v>116.015625</v>
      </c>
    </row>
    <row r="41" spans="3:12" outlineLevel="1" x14ac:dyDescent="0.3">
      <c r="C41" s="6">
        <v>240</v>
      </c>
      <c r="D41" s="6">
        <f t="shared" si="0"/>
        <v>80</v>
      </c>
      <c r="E41" s="12">
        <f>[1]!MF_Qmix_m3day(Q_,fw_,C41,D41,gamma_gas_,gamma_oil_,gamma_wat_,Rsb_,Rp_,Pb_,Tres_,Bob_,muob_)</f>
        <v>57.453405907538425</v>
      </c>
      <c r="F41" s="13">
        <f>[1]!MF_GasFraction_d(C41,D41,fw_)+N41</f>
        <v>0</v>
      </c>
      <c r="G41" s="13">
        <f>[1]!MF_Mumix_cP(Q_,fw_,C41,D41)</f>
        <v>0.70971075413157869</v>
      </c>
      <c r="I41" s="6">
        <v>700</v>
      </c>
      <c r="J41" s="12">
        <f>[1]!MF_PGasFraction_atma(betta_gas1_,20,gamma_gas_,gamma_oil_,gamma_wat_,fw_,Rsb_,I41,Pb_,Tres_,Bob_,muob_)</f>
        <v>300</v>
      </c>
      <c r="K41" s="12">
        <f>[1]!MF_PGasFraction_atma(betta_gas2_,20,gamma_gas_,gamma_oil_,gamma_wat_,fw_,Rsb_,I41,Pb_,Tres_,Bob_,muob_)</f>
        <v>300</v>
      </c>
      <c r="L41" s="12">
        <f>[1]!MF_PGasFraction_atma(betta_gas3_,20,gamma_gas_,gamma_oil_,gamma_wat_,fw_,Rsb_,I41,Pb_,Tres_,Bob_,muob_)</f>
        <v>122.021484375</v>
      </c>
    </row>
    <row r="42" spans="3:12" outlineLevel="1" x14ac:dyDescent="0.3">
      <c r="C42" s="6">
        <v>260</v>
      </c>
      <c r="D42" s="6">
        <f t="shared" si="0"/>
        <v>80</v>
      </c>
      <c r="E42" s="12">
        <f>[1]!MF_Qmix_m3day(Q_,fw_,C42,D42,gamma_gas_,gamma_oil_,gamma_wat_,Rsb_,Rp_,Pb_,Tres_,Bob_,muob_)</f>
        <v>57.388524690859334</v>
      </c>
      <c r="F42" s="13">
        <f>[1]!MF_GasFraction_d(C42,D42,fw_)+N42</f>
        <v>0</v>
      </c>
      <c r="G42" s="13">
        <f>[1]!MF_Mumix_cP(Q_,fw_,C42,D42)</f>
        <v>0.73077016189829946</v>
      </c>
      <c r="I42" s="6">
        <v>750</v>
      </c>
      <c r="J42" s="12">
        <f>[1]!MF_PGasFraction_atma(betta_gas1_,20,gamma_gas_,gamma_oil_,gamma_wat_,fw_,Rsb_,I42,Pb_,Tres_,Bob_,muob_)</f>
        <v>300</v>
      </c>
      <c r="K42" s="12">
        <f>[1]!MF_PGasFraction_atma(betta_gas2_,20,gamma_gas_,gamma_oil_,gamma_wat_,fw_,Rsb_,I42,Pb_,Tres_,Bob_,muob_)</f>
        <v>300</v>
      </c>
      <c r="L42" s="12">
        <f>[1]!MF_PGasFraction_atma(betta_gas3_,20,gamma_gas_,gamma_oil_,gamma_wat_,fw_,Rsb_,I42,Pb_,Tres_,Bob_,muob_)</f>
        <v>127.5146484375</v>
      </c>
    </row>
    <row r="43" spans="3:12" outlineLevel="1" x14ac:dyDescent="0.3">
      <c r="C43" s="6">
        <v>280</v>
      </c>
      <c r="D43" s="6">
        <f t="shared" si="0"/>
        <v>80</v>
      </c>
      <c r="E43" s="12">
        <f>[1]!MF_Qmix_m3day(Q_,fw_,C43,D43,gamma_gas_,gamma_oil_,gamma_wat_,Rsb_,Rp_,Pb_,Tres_,Bob_,muob_)</f>
        <v>57.332183099860593</v>
      </c>
      <c r="F43" s="13">
        <f>[1]!MF_GasFraction_d(C43,D43,fw_)+N43</f>
        <v>0</v>
      </c>
      <c r="G43" s="13">
        <f>[1]!MF_Mumix_cP(Q_,fw_,C43,D43)</f>
        <v>0.75319420374755874</v>
      </c>
      <c r="I43" s="6">
        <v>800</v>
      </c>
      <c r="J43" s="12">
        <f>[1]!MF_PGasFraction_atma(betta_gas1_,20,gamma_gas_,gamma_oil_,gamma_wat_,fw_,Rsb_,I43,Pb_,Tres_,Bob_,muob_)</f>
        <v>300</v>
      </c>
      <c r="K43" s="12">
        <f>[1]!MF_PGasFraction_atma(betta_gas2_,20,gamma_gas_,gamma_oil_,gamma_wat_,fw_,Rsb_,I43,Pb_,Tres_,Bob_,muob_)</f>
        <v>300</v>
      </c>
      <c r="L43" s="12">
        <f>[1]!MF_PGasFraction_atma(betta_gas3_,20,gamma_gas_,gamma_oil_,gamma_wat_,fw_,Rsb_,I43,Pb_,Tres_,Bob_,muob_)</f>
        <v>132.71484375</v>
      </c>
    </row>
    <row r="44" spans="3:12" outlineLevel="1" x14ac:dyDescent="0.3">
      <c r="C44" s="6">
        <v>300</v>
      </c>
      <c r="D44" s="6">
        <f t="shared" si="0"/>
        <v>80</v>
      </c>
      <c r="E44" s="12">
        <f>[1]!MF_Qmix_m3day(Q_,fw_,C44,D44,gamma_gas_,gamma_oil_,gamma_wat_,Rsb_,Rp_,Pb_,Tres_,Bob_,muob_)</f>
        <v>57.282617097943046</v>
      </c>
      <c r="F44" s="13">
        <f>[1]!MF_GasFraction_d(C44,D44,fw_)+N44</f>
        <v>0</v>
      </c>
      <c r="G44" s="13">
        <f>[1]!MF_Mumix_cP(Q_,fw_,C44,D44)</f>
        <v>0.77686770684419537</v>
      </c>
      <c r="I44" s="6">
        <v>850</v>
      </c>
      <c r="J44" s="12">
        <f>[1]!MF_PGasFraction_atma(betta_gas1_,20,gamma_gas_,gamma_oil_,gamma_wat_,fw_,Rsb_,I44,Pb_,Tres_,Bob_,muob_)</f>
        <v>300</v>
      </c>
      <c r="K44" s="12">
        <f>[1]!MF_PGasFraction_atma(betta_gas2_,20,gamma_gas_,gamma_oil_,gamma_wat_,fw_,Rsb_,I44,Pb_,Tres_,Bob_,muob_)</f>
        <v>300</v>
      </c>
      <c r="L44" s="12">
        <f>[1]!MF_PGasFraction_atma(betta_gas3_,20,gamma_gas_,gamma_oil_,gamma_wat_,fw_,Rsb_,I44,Pb_,Tres_,Bob_,muob_)</f>
        <v>137.6953125</v>
      </c>
    </row>
    <row r="45" spans="3:12" outlineLevel="1" x14ac:dyDescent="0.3">
      <c r="C45" s="6">
        <v>320</v>
      </c>
      <c r="D45" s="6">
        <f t="shared" si="0"/>
        <v>80</v>
      </c>
      <c r="E45" s="12">
        <f>[1]!MF_Qmix_m3day(Q_,fw_,C45,D45,gamma_gas_,gamma_oil_,gamma_wat_,Rsb_,Rp_,Pb_,Tres_,Bob_,muob_)</f>
        <v>57.238506151101639</v>
      </c>
      <c r="F45" s="13">
        <f>[1]!MF_GasFraction_d(C45,D45,fw_)+N45</f>
        <v>0</v>
      </c>
      <c r="G45" s="13">
        <f>[1]!MF_Mumix_cP(Q_,fw_,C45,D45)</f>
        <v>0.80168409819403508</v>
      </c>
      <c r="I45" s="6">
        <v>900</v>
      </c>
      <c r="J45" s="12">
        <f>[1]!MF_PGasFraction_atma(betta_gas1_,20,gamma_gas_,gamma_oil_,gamma_wat_,fw_,Rsb_,I45,Pb_,Tres_,Bob_,muob_)</f>
        <v>300</v>
      </c>
      <c r="K45" s="12">
        <f>[1]!MF_PGasFraction_atma(betta_gas2_,20,gamma_gas_,gamma_oil_,gamma_wat_,fw_,Rsb_,I45,Pb_,Tres_,Bob_,muob_)</f>
        <v>300</v>
      </c>
      <c r="L45" s="12">
        <f>[1]!MF_PGasFraction_atma(betta_gas3_,20,gamma_gas_,gamma_oil_,gamma_wat_,fw_,Rsb_,I45,Pb_,Tres_,Bob_,muob_)</f>
        <v>142.822265625</v>
      </c>
    </row>
    <row r="46" spans="3:12" outlineLevel="1" x14ac:dyDescent="0.3">
      <c r="C46" s="6">
        <v>340</v>
      </c>
      <c r="D46" s="6">
        <f t="shared" si="0"/>
        <v>80</v>
      </c>
      <c r="E46" s="12">
        <f>[1]!MF_Qmix_m3day(Q_,fw_,C46,D46,gamma_gas_,gamma_oil_,gamma_wat_,Rsb_,Rp_,Pb_,Tres_,Bob_,muob_)</f>
        <v>57.19884209330462</v>
      </c>
      <c r="F46" s="13">
        <f>[1]!MF_GasFraction_d(C46,D46,fw_)+N46</f>
        <v>0</v>
      </c>
      <c r="G46" s="13">
        <f>[1]!MF_Mumix_cP(Q_,fw_,C46,D46)</f>
        <v>0.82754304161115555</v>
      </c>
      <c r="I46" s="6">
        <v>950</v>
      </c>
      <c r="J46" s="12">
        <f>[1]!MF_PGasFraction_atma(betta_gas1_,20,gamma_gas_,gamma_oil_,gamma_wat_,fw_,Rsb_,I46,Pb_,Tres_,Bob_,muob_)</f>
        <v>300</v>
      </c>
      <c r="K46" s="12">
        <f>[1]!MF_PGasFraction_atma(betta_gas2_,20,gamma_gas_,gamma_oil_,gamma_wat_,fw_,Rsb_,I46,Pb_,Tres_,Bob_,muob_)</f>
        <v>300</v>
      </c>
      <c r="L46" s="12">
        <f>[1]!MF_PGasFraction_atma(betta_gas3_,20,gamma_gas_,gamma_oil_,gamma_wat_,fw_,Rsb_,I46,Pb_,Tres_,Bob_,muob_)</f>
        <v>148.095703125</v>
      </c>
    </row>
    <row r="47" spans="3:12" outlineLevel="1" x14ac:dyDescent="0.3">
      <c r="C47" s="6">
        <v>360</v>
      </c>
      <c r="D47" s="6">
        <f t="shared" si="0"/>
        <v>80</v>
      </c>
      <c r="E47" s="12">
        <f>[1]!MF_Qmix_m3day(Q_,fw_,C47,D47,gamma_gas_,gamma_oil_,gamma_wat_,Rsb_,Rp_,Pb_,Tres_,Bob_,muob_)</f>
        <v>57.162841922210916</v>
      </c>
      <c r="F47" s="13">
        <f>[1]!MF_GasFraction_d(C47,D47,fw_)+N47</f>
        <v>0</v>
      </c>
      <c r="G47" s="13">
        <f>[1]!MF_Mumix_cP(Q_,fw_,C47,D47)</f>
        <v>0.8543489427097708</v>
      </c>
      <c r="I47" s="6">
        <v>1000</v>
      </c>
      <c r="J47" s="12">
        <f>[1]!MF_PGasFraction_atma(betta_gas1_,20,gamma_gas_,gamma_oil_,gamma_wat_,fw_,Rsb_,I47,Pb_,Tres_,Bob_,muob_)</f>
        <v>300</v>
      </c>
      <c r="K47" s="12">
        <f>[1]!MF_PGasFraction_atma(betta_gas2_,20,gamma_gas_,gamma_oil_,gamma_wat_,fw_,Rsb_,I47,Pb_,Tres_,Bob_,muob_)</f>
        <v>300</v>
      </c>
      <c r="L47" s="12">
        <f>[1]!MF_PGasFraction_atma(betta_gas3_,20,gamma_gas_,gamma_oil_,gamma_wat_,fw_,Rsb_,I47,Pb_,Tres_,Bob_,muob_)</f>
        <v>154.1015625</v>
      </c>
    </row>
    <row r="48" spans="3:12" outlineLevel="1" x14ac:dyDescent="0.3">
      <c r="C48" s="6">
        <v>380</v>
      </c>
      <c r="D48" s="6">
        <f t="shared" si="0"/>
        <v>80</v>
      </c>
      <c r="E48" s="12">
        <f>[1]!MF_Qmix_m3day(Q_,fw_,C48,D48,gamma_gas_,gamma_oil_,gamma_wat_,Rsb_,Rp_,Pb_,Tres_,Bob_,muob_)</f>
        <v>57.129888263754772</v>
      </c>
      <c r="F48" s="13">
        <f>[1]!MF_GasFraction_d(C48,D48,fw_)+N48</f>
        <v>0</v>
      </c>
      <c r="G48" s="13">
        <f>[1]!MF_Mumix_cP(Q_,fw_,C48,D48)</f>
        <v>0.88201012202481133</v>
      </c>
      <c r="I48" s="6">
        <v>1050</v>
      </c>
      <c r="J48" s="12">
        <f>[1]!MF_PGasFraction_atma(betta_gas1_,20,gamma_gas_,gamma_oil_,gamma_wat_,fw_,Rsb_,I48,Pb_,Tres_,Bob_,muob_)</f>
        <v>300</v>
      </c>
      <c r="K48" s="12">
        <f>[1]!MF_PGasFraction_atma(betta_gas2_,20,gamma_gas_,gamma_oil_,gamma_wat_,fw_,Rsb_,I48,Pb_,Tres_,Bob_,muob_)</f>
        <v>300</v>
      </c>
      <c r="L48" s="12">
        <f>[1]!MF_PGasFraction_atma(betta_gas3_,20,gamma_gas_,gamma_oil_,gamma_wat_,fw_,Rsb_,I48,Pb_,Tres_,Bob_,muob_)</f>
        <v>161.42578125</v>
      </c>
    </row>
    <row r="49" spans="3:12" outlineLevel="1" x14ac:dyDescent="0.3">
      <c r="C49" s="6">
        <v>400</v>
      </c>
      <c r="D49" s="6">
        <f t="shared" si="0"/>
        <v>80</v>
      </c>
      <c r="E49" s="12">
        <f>[1]!MF_Qmix_m3day(Q_,fw_,C49,D49,gamma_gas_,gamma_oil_,gamma_wat_,Rsb_,Rp_,Pb_,Tres_,Bob_,muob_)</f>
        <v>57.099487777914256</v>
      </c>
      <c r="F49" s="13">
        <f>[1]!MF_GasFraction_d(C49,D49,fw_)+N49</f>
        <v>0</v>
      </c>
      <c r="G49" s="13">
        <f>[1]!MF_Mumix_cP(Q_,fw_,C49,D49)</f>
        <v>0.91043848568489238</v>
      </c>
      <c r="I49" s="6">
        <v>1100</v>
      </c>
      <c r="J49" s="12">
        <f>[1]!MF_PGasFraction_atma(betta_gas1_,20,gamma_gas_,gamma_oil_,gamma_wat_,fw_,Rsb_,I49,Pb_,Tres_,Bob_,muob_)</f>
        <v>300</v>
      </c>
      <c r="K49" s="12">
        <f>[1]!MF_PGasFraction_atma(betta_gas2_,20,gamma_gas_,gamma_oil_,gamma_wat_,fw_,Rsb_,I49,Pb_,Tres_,Bob_,muob_)</f>
        <v>300</v>
      </c>
      <c r="L49" s="12">
        <f>[1]!MF_PGasFraction_atma(betta_gas3_,20,gamma_gas_,gamma_oil_,gamma_wat_,fw_,Rsb_,I49,Pb_,Tres_,Bob_,muob_)</f>
        <v>171.6796875</v>
      </c>
    </row>
    <row r="50" spans="3:12" outlineLevel="1" x14ac:dyDescent="0.3">
      <c r="C50" s="6">
        <v>420</v>
      </c>
      <c r="D50" s="6">
        <f t="shared" si="0"/>
        <v>80</v>
      </c>
      <c r="E50" s="12">
        <f>[1]!MF_Qmix_m3day(Q_,fw_,C50,D50,gamma_gas_,gamma_oil_,gamma_wat_,Rsb_,Rp_,Pb_,Tres_,Bob_,muob_)</f>
        <v>57.071241499620996</v>
      </c>
      <c r="F50" s="13">
        <f>[1]!MF_GasFraction_d(C50,D50,fw_)+N50</f>
        <v>0</v>
      </c>
      <c r="G50" s="13">
        <f>[1]!MF_Mumix_cP(Q_,fw_,C50,D50)</f>
        <v>0.93954952102713085</v>
      </c>
      <c r="I50" s="6">
        <v>1150</v>
      </c>
      <c r="J50" s="12">
        <f>[1]!MF_PGasFraction_atma(betta_gas1_,20,gamma_gas_,gamma_oil_,gamma_wat_,fw_,Rsb_,I50,Pb_,Tres_,Bob_,muob_)</f>
        <v>300</v>
      </c>
      <c r="K50" s="12">
        <f>[1]!MF_PGasFraction_atma(betta_gas2_,20,gamma_gas_,gamma_oil_,gamma_wat_,fw_,Rsb_,I50,Pb_,Tres_,Bob_,muob_)</f>
        <v>300</v>
      </c>
      <c r="L50" s="12">
        <f>[1]!MF_PGasFraction_atma(betta_gas3_,20,gamma_gas_,gamma_oil_,gamma_wat_,fw_,Rsb_,I50,Pb_,Tres_,Bob_,muob_)</f>
        <v>188.671875</v>
      </c>
    </row>
    <row r="51" spans="3:12" outlineLevel="1" x14ac:dyDescent="0.3">
      <c r="C51" s="6">
        <v>440</v>
      </c>
      <c r="D51" s="6">
        <f t="shared" si="0"/>
        <v>80</v>
      </c>
      <c r="E51" s="12">
        <f>[1]!MF_Qmix_m3day(Q_,fw_,C51,D51,gamma_gas_,gamma_oil_,gamma_wat_,Rsb_,Rp_,Pb_,Tres_,Bob_,muob_)</f>
        <v>57.044823301711318</v>
      </c>
      <c r="F51" s="13">
        <f>[1]!MF_GasFraction_d(C51,D51,fw_)+N51</f>
        <v>0</v>
      </c>
      <c r="G51" s="13">
        <f>[1]!MF_Mumix_cP(Q_,fw_,C51,D51)</f>
        <v>0.96926242575083466</v>
      </c>
      <c r="I51" s="6">
        <v>1200</v>
      </c>
      <c r="J51" s="12">
        <f>[1]!MF_PGasFraction_atma(betta_gas1_,20,gamma_gas_,gamma_oil_,gamma_wat_,fw_,Rsb_,I51,Pb_,Tres_,Bob_,muob_)</f>
        <v>300</v>
      </c>
      <c r="K51" s="12">
        <f>[1]!MF_PGasFraction_atma(betta_gas2_,20,gamma_gas_,gamma_oil_,gamma_wat_,fw_,Rsb_,I51,Pb_,Tres_,Bob_,muob_)</f>
        <v>300</v>
      </c>
      <c r="L51" s="12">
        <f>[1]!MF_PGasFraction_atma(betta_gas3_,20,gamma_gas_,gamma_oil_,gamma_wat_,fw_,Rsb_,I51,Pb_,Tres_,Bob_,muob_)</f>
        <v>210.9375</v>
      </c>
    </row>
    <row r="52" spans="3:12" outlineLevel="1" x14ac:dyDescent="0.3">
      <c r="C52" s="6">
        <v>460</v>
      </c>
      <c r="D52" s="6">
        <f t="shared" si="0"/>
        <v>80</v>
      </c>
      <c r="E52" s="12">
        <f>[1]!MF_Qmix_m3day(Q_,fw_,C52,D52,gamma_gas_,gamma_oil_,gamma_wat_,Rsb_,Rp_,Pb_,Tres_,Bob_,muob_)</f>
        <v>57.019963998303112</v>
      </c>
      <c r="F52" s="13">
        <f>[1]!MF_GasFraction_d(C52,D52,fw_)+N52</f>
        <v>0</v>
      </c>
      <c r="G52" s="13">
        <f>[1]!MF_Mumix_cP(Q_,fw_,C52,D52)</f>
        <v>0.9995001628072171</v>
      </c>
      <c r="I52" s="6">
        <v>1250</v>
      </c>
      <c r="J52" s="12">
        <f>[1]!MF_PGasFraction_atma(betta_gas1_,20,gamma_gas_,gamma_oil_,gamma_wat_,fw_,Rsb_,I52,Pb_,Tres_,Bob_,muob_)</f>
        <v>300</v>
      </c>
      <c r="K52" s="12">
        <f>[1]!MF_PGasFraction_atma(betta_gas2_,20,gamma_gas_,gamma_oil_,gamma_wat_,fw_,Rsb_,I52,Pb_,Tres_,Bob_,muob_)</f>
        <v>300</v>
      </c>
      <c r="L52" s="12">
        <f>[1]!MF_PGasFraction_atma(betta_gas3_,20,gamma_gas_,gamma_oil_,gamma_wat_,fw_,Rsb_,I52,Pb_,Tres_,Bob_,muob_)</f>
        <v>236.71875</v>
      </c>
    </row>
    <row r="53" spans="3:12" outlineLevel="1" x14ac:dyDescent="0.3"/>
    <row r="96" spans="3:8" ht="17.600000000000001" x14ac:dyDescent="0.55000000000000004">
      <c r="C96" s="20" t="str">
        <f t="shared" ref="C96:D105" si="1">C26</f>
        <v>P</v>
      </c>
      <c r="D96" s="20" t="str">
        <f t="shared" si="1"/>
        <v>T</v>
      </c>
      <c r="E96" s="22" t="s">
        <v>156</v>
      </c>
      <c r="F96" s="22" t="s">
        <v>160</v>
      </c>
      <c r="G96" s="22" t="s">
        <v>162</v>
      </c>
      <c r="H96" s="22" t="s">
        <v>161</v>
      </c>
    </row>
    <row r="97" spans="3:11" x14ac:dyDescent="0.3">
      <c r="C97" s="21">
        <f t="shared" si="1"/>
        <v>1</v>
      </c>
      <c r="D97" s="21">
        <f t="shared" si="1"/>
        <v>80</v>
      </c>
      <c r="E97" s="23">
        <f>[1]!MF_Mumix_cP(Q_,fw_,C97,D97)</f>
        <v>2.3674543428037403E-2</v>
      </c>
      <c r="F97" s="24">
        <f>[1]!PVT_Mug_cP(C97,D97,gamma_gas_,gamma_oil_,gamma_wat_,Rsb_,Rp_,Pb_,Tres_,Bob_,muob_)</f>
        <v>1.2105546241270334E-2</v>
      </c>
      <c r="G97" s="24">
        <f>[1]!PVT_Muo_cP(C97,D97,gamma_gas_,gamma_oil_,gamma_wat_,Rsb_,Rp_,Pb_,Tres_,Bob_,muob_)</f>
        <v>3.4463445519065772</v>
      </c>
      <c r="H97" s="24">
        <f>[1]!PVT_Muw_cP(C97,D97,gamma_gas_,gamma_oil_,gamma_wat_,Rsb_,Rp_,Pb_,Tres_,Bob_,muob_)</f>
        <v>0.33586886209810729</v>
      </c>
    </row>
    <row r="98" spans="3:11" x14ac:dyDescent="0.3">
      <c r="C98" s="21">
        <f t="shared" si="1"/>
        <v>5</v>
      </c>
      <c r="D98" s="21">
        <f t="shared" si="1"/>
        <v>80</v>
      </c>
      <c r="E98" s="23">
        <f>[1]!MF_Mumix_cP(Q_,fw_,C98,D98)</f>
        <v>0.11129109373942278</v>
      </c>
      <c r="F98" s="24">
        <f>[1]!PVT_Mug_cP(C98,D98,gamma_gas_,gamma_oil_,gamma_wat_,Rsb_,Rp_,Pb_,Tres_,Bob_,muob_)</f>
        <v>1.2152607093515563E-2</v>
      </c>
      <c r="G98" s="24">
        <f>[1]!PVT_Muo_cP(C98,D98,gamma_gas_,gamma_oil_,gamma_wat_,Rsb_,Rp_,Pb_,Tres_,Bob_,muob_)</f>
        <v>3.2336371116505358</v>
      </c>
      <c r="H98" s="24">
        <f>[1]!PVT_Muw_cP(C98,D98,gamma_gas_,gamma_oil_,gamma_wat_,Rsb_,Rp_,Pb_,Tres_,Bob_,muob_)</f>
        <v>0.3366698582445789</v>
      </c>
    </row>
    <row r="99" spans="3:11" x14ac:dyDescent="0.3">
      <c r="C99" s="21">
        <f t="shared" si="1"/>
        <v>10</v>
      </c>
      <c r="D99" s="21">
        <f t="shared" si="1"/>
        <v>80</v>
      </c>
      <c r="E99" s="23">
        <f>[1]!MF_Mumix_cP(Q_,fw_,C99,D99)</f>
        <v>0.20524117386846791</v>
      </c>
      <c r="F99" s="24">
        <f>[1]!PVT_Mug_cP(C99,D99,gamma_gas_,gamma_oil_,gamma_wat_,Rsb_,Rp_,Pb_,Tres_,Bob_,muob_)</f>
        <v>1.2231437157962866E-2</v>
      </c>
      <c r="G99" s="24">
        <f>[1]!PVT_Muo_cP(C99,D99,gamma_gas_,gamma_oil_,gamma_wat_,Rsb_,Rp_,Pb_,Tres_,Bob_,muob_)</f>
        <v>2.9618622051682864</v>
      </c>
      <c r="H99" s="24">
        <f>[1]!PVT_Muw_cP(C99,D99,gamma_gas_,gamma_oil_,gamma_wat_,Rsb_,Rp_,Pb_,Tres_,Bob_,muob_)</f>
        <v>0.33768124309210917</v>
      </c>
    </row>
    <row r="100" spans="3:11" x14ac:dyDescent="0.3">
      <c r="C100" s="21">
        <f t="shared" si="1"/>
        <v>20</v>
      </c>
      <c r="D100" s="21">
        <f t="shared" si="1"/>
        <v>80</v>
      </c>
      <c r="E100" s="23">
        <f>[1]!MF_Mumix_cP(Q_,fw_,C100,D100)</f>
        <v>0.34967394989631778</v>
      </c>
      <c r="F100" s="24">
        <f>[1]!PVT_Mug_cP(C100,D100,gamma_gas_,gamma_oil_,gamma_wat_,Rsb_,Rp_,Pb_,Tres_,Bob_,muob_)</f>
        <v>1.242965872389205E-2</v>
      </c>
      <c r="G100" s="24">
        <f>[1]!PVT_Muo_cP(C100,D100,gamma_gas_,gamma_oil_,gamma_wat_,Rsb_,Rp_,Pb_,Tres_,Bob_,muob_)</f>
        <v>2.4986426136130651</v>
      </c>
      <c r="H100" s="24">
        <f>[1]!PVT_Muw_cP(C100,D100,gamma_gas_,gamma_oil_,gamma_wat_,Rsb_,Rp_,Pb_,Tres_,Bob_,muob_)</f>
        <v>0.33973781166863876</v>
      </c>
    </row>
    <row r="101" spans="3:11" x14ac:dyDescent="0.3">
      <c r="C101" s="21">
        <f t="shared" si="1"/>
        <v>40</v>
      </c>
      <c r="D101" s="21">
        <f t="shared" si="1"/>
        <v>80</v>
      </c>
      <c r="E101" s="23">
        <f>[1]!MF_Mumix_cP(Q_,fw_,C101,D101)</f>
        <v>0.52220077197635517</v>
      </c>
      <c r="F101" s="24">
        <f>[1]!PVT_Mug_cP(C101,D101,gamma_gas_,gamma_oil_,gamma_wat_,Rsb_,Rp_,Pb_,Tres_,Bob_,muob_)</f>
        <v>1.2940038915198142E-2</v>
      </c>
      <c r="G101" s="24">
        <f>[1]!PVT_Muo_cP(C101,D101,gamma_gas_,gamma_oil_,gamma_wat_,Rsb_,Rp_,Pb_,Tres_,Bob_,muob_)</f>
        <v>1.8766576953859042</v>
      </c>
      <c r="H101" s="24">
        <f>[1]!PVT_Muw_cP(C101,D101,gamma_gas_,gamma_oil_,gamma_wat_,Rsb_,Rp_,Pb_,Tres_,Bob_,muob_)</f>
        <v>0.34398614434757446</v>
      </c>
    </row>
    <row r="102" spans="3:11" x14ac:dyDescent="0.3">
      <c r="C102" s="21">
        <f t="shared" si="1"/>
        <v>60</v>
      </c>
      <c r="D102" s="21">
        <f t="shared" si="1"/>
        <v>80</v>
      </c>
      <c r="E102" s="23">
        <f>[1]!MF_Mumix_cP(Q_,fw_,C102,D102)</f>
        <v>0.60895944262934731</v>
      </c>
      <c r="F102" s="24">
        <f>[1]!PVT_Mug_cP(C102,D102,gamma_gas_,gamma_oil_,gamma_wat_,Rsb_,Rp_,Pb_,Tres_,Bob_,muob_)</f>
        <v>1.3565718967699225E-2</v>
      </c>
      <c r="G102" s="24">
        <f>[1]!PVT_Muo_cP(C102,D102,gamma_gas_,gamma_oil_,gamma_wat_,Rsb_,Rp_,Pb_,Tres_,Bob_,muob_)</f>
        <v>1.500453325635279</v>
      </c>
      <c r="H102" s="24">
        <f>[1]!PVT_Muw_cP(C102,D102,gamma_gas_,gamma_oil_,gamma_wat_,Rsb_,Rp_,Pb_,Tres_,Bob_,muob_)</f>
        <v>0.34841473772767878</v>
      </c>
    </row>
    <row r="103" spans="3:11" x14ac:dyDescent="0.3">
      <c r="C103" s="21">
        <f t="shared" si="1"/>
        <v>80</v>
      </c>
      <c r="D103" s="21">
        <f t="shared" si="1"/>
        <v>80</v>
      </c>
      <c r="E103" s="23">
        <f>[1]!MF_Mumix_cP(Q_,fw_,C103,D103)</f>
        <v>0.65276404823389078</v>
      </c>
      <c r="F103" s="24">
        <f>[1]!PVT_Mug_cP(C103,D103,gamma_gas_,gamma_oil_,gamma_wat_,Rsb_,Rp_,Pb_,Tres_,Bob_,muob_)</f>
        <v>1.4281265311255864E-2</v>
      </c>
      <c r="G103" s="24">
        <f>[1]!PVT_Muo_cP(C103,D103,gamma_gas_,gamma_oil_,gamma_wat_,Rsb_,Rp_,Pb_,Tres_,Bob_,muob_)</f>
        <v>1.2534060565552225</v>
      </c>
      <c r="H103" s="24">
        <f>[1]!PVT_Muw_cP(C103,D103,gamma_gas_,gamma_oil_,gamma_wat_,Rsb_,Rp_,Pb_,Tres_,Bob_,muob_)</f>
        <v>0.35302359180895171</v>
      </c>
    </row>
    <row r="104" spans="3:11" x14ac:dyDescent="0.3">
      <c r="C104" s="21">
        <f t="shared" si="1"/>
        <v>100</v>
      </c>
      <c r="D104" s="21">
        <f t="shared" si="1"/>
        <v>80</v>
      </c>
      <c r="E104" s="23">
        <f>[1]!MF_Mumix_cP(Q_,fw_,C104,D104)</f>
        <v>0.6738658369980669</v>
      </c>
      <c r="F104" s="24">
        <f>[1]!PVT_Mug_cP(C104,D104,gamma_gas_,gamma_oil_,gamma_wat_,Rsb_,Rp_,Pb_,Tres_,Bob_,muob_)</f>
        <v>1.5067188178231777E-2</v>
      </c>
      <c r="G104" s="24">
        <f>[1]!PVT_Muo_cP(C104,D104,gamma_gas_,gamma_oil_,gamma_wat_,Rsb_,Rp_,Pb_,Tres_,Bob_,muob_)</f>
        <v>1.0798118334263502</v>
      </c>
      <c r="H104" s="24">
        <f>[1]!PVT_Muw_cP(C104,D104,gamma_gas_,gamma_oil_,gamma_wat_,Rsb_,Rp_,Pb_,Tres_,Bob_,muob_)</f>
        <v>0.3578127065913933</v>
      </c>
    </row>
    <row r="105" spans="3:11" x14ac:dyDescent="0.3">
      <c r="C105" s="21">
        <f t="shared" si="1"/>
        <v>120</v>
      </c>
      <c r="D105" s="21">
        <f t="shared" si="1"/>
        <v>80</v>
      </c>
      <c r="E105" s="23">
        <f>[1]!MF_Mumix_cP(Q_,fw_,C105,D105)</f>
        <v>0.6825359408548034</v>
      </c>
      <c r="F105" s="24">
        <f>[1]!PVT_Mug_cP(C105,D105,gamma_gas_,gamma_oil_,gamma_wat_,Rsb_,Rp_,Pb_,Tres_,Bob_,muob_)</f>
        <v>1.5906881569035945E-2</v>
      </c>
      <c r="G105" s="24">
        <f>[1]!PVT_Muo_cP(C105,D105,gamma_gas_,gamma_oil_,gamma_wat_,Rsb_,Rp_,Pb_,Tres_,Bob_,muob_)</f>
        <v>1.0143832116351985</v>
      </c>
      <c r="H105" s="24">
        <f>[1]!PVT_Muw_cP(C105,D105,gamma_gas_,gamma_oil_,gamma_wat_,Rsb_,Rp_,Pb_,Tres_,Bob_,muob_)</f>
        <v>0.36278208207500345</v>
      </c>
    </row>
    <row r="106" spans="3:11" x14ac:dyDescent="0.3">
      <c r="C106" s="21">
        <f t="shared" ref="C106:D115" si="2">C36</f>
        <v>140</v>
      </c>
      <c r="D106" s="21">
        <f t="shared" si="2"/>
        <v>80</v>
      </c>
      <c r="E106" s="23">
        <f>[1]!MF_Mumix_cP(Q_,fw_,C106,D106)</f>
        <v>0.68431832292498951</v>
      </c>
      <c r="F106" s="24">
        <f>[1]!PVT_Mug_cP(C106,D106,gamma_gas_,gamma_oil_,gamma_wat_,Rsb_,Rp_,Pb_,Tres_,Bob_,muob_)</f>
        <v>1.6786635470529682E-2</v>
      </c>
      <c r="G106" s="24">
        <f>[1]!PVT_Muo_cP(C106,D106,gamma_gas_,gamma_oil_,gamma_wat_,Rsb_,Rp_,Pb_,Tres_,Bob_,muob_)</f>
        <v>1.0516696946026671</v>
      </c>
      <c r="H106" s="24">
        <f>[1]!PVT_Muw_cP(C106,D106,gamma_gas_,gamma_oil_,gamma_wat_,Rsb_,Rp_,Pb_,Tres_,Bob_,muob_)</f>
        <v>0.36793171825978227</v>
      </c>
    </row>
    <row r="107" spans="3:11" x14ac:dyDescent="0.3">
      <c r="C107" s="21">
        <f t="shared" si="2"/>
        <v>160</v>
      </c>
      <c r="D107" s="21">
        <f t="shared" si="2"/>
        <v>80</v>
      </c>
      <c r="E107" s="23">
        <f>[1]!MF_Mumix_cP(Q_,fw_,C107,D107)</f>
        <v>0.68235976466916093</v>
      </c>
      <c r="F107" s="24">
        <f>[1]!PVT_Mug_cP(C107,D107,gamma_gas_,gamma_oil_,gamma_wat_,Rsb_,Rp_,Pb_,Tres_,Bob_,muob_)</f>
        <v>1.7696649218225117E-2</v>
      </c>
      <c r="G107" s="24">
        <f>[1]!PVT_Muo_cP(C107,D107,gamma_gas_,gamma_oil_,gamma_wat_,Rsb_,Rp_,Pb_,Tres_,Bob_,muob_)</f>
        <v>1.0946410836040579</v>
      </c>
      <c r="H107" s="24">
        <f>[1]!PVT_Muw_cP(C107,D107,gamma_gas_,gamma_oil_,gamma_wat_,Rsb_,Rp_,Pb_,Tres_,Bob_,muob_)</f>
        <v>0.3732616151457297</v>
      </c>
    </row>
    <row r="108" spans="3:11" x14ac:dyDescent="0.3">
      <c r="C108" s="21">
        <f t="shared" si="2"/>
        <v>180</v>
      </c>
      <c r="D108" s="21">
        <f t="shared" si="2"/>
        <v>80</v>
      </c>
      <c r="E108" s="23">
        <f>[1]!MF_Mumix_cP(Q_,fw_,C108,D108)</f>
        <v>0.67852384407074773</v>
      </c>
      <c r="F108" s="24">
        <f>[1]!PVT_Mug_cP(C108,D108,gamma_gas_,gamma_oil_,gamma_wat_,Rsb_,Rp_,Pb_,Tres_,Bob_,muob_)</f>
        <v>1.8632637091865627E-2</v>
      </c>
      <c r="G108" s="24">
        <f>[1]!PVT_Muo_cP(C108,D108,gamma_gas_,gamma_oil_,gamma_wat_,Rsb_,Rp_,Pb_,Tres_,Bob_,muob_)</f>
        <v>1.1427623596214616</v>
      </c>
      <c r="H108" s="24">
        <f>[1]!PVT_Muw_cP(C108,D108,gamma_gas_,gamma_oil_,gamma_wat_,Rsb_,Rp_,Pb_,Tres_,Bob_,muob_)</f>
        <v>0.37877177273284574</v>
      </c>
    </row>
    <row r="109" spans="3:11" x14ac:dyDescent="0.3">
      <c r="C109" s="21">
        <f t="shared" si="2"/>
        <v>200</v>
      </c>
      <c r="D109" s="21">
        <f t="shared" si="2"/>
        <v>80</v>
      </c>
      <c r="E109" s="23">
        <f>[1]!MF_Mumix_cP(Q_,fw_,C109,D109)</f>
        <v>0.67396097104945618</v>
      </c>
      <c r="F109" s="24">
        <f>[1]!PVT_Mug_cP(C109,D109,gamma_gas_,gamma_oil_,gamma_wat_,Rsb_,Rp_,Pb_,Tres_,Bob_,muob_)</f>
        <v>1.959793520234334E-2</v>
      </c>
      <c r="G109" s="24">
        <f>[1]!PVT_Muo_cP(C109,D109,gamma_gas_,gamma_oil_,gamma_wat_,Rsb_,Rp_,Pb_,Tres_,Bob_,muob_)</f>
        <v>1.1956079698529825</v>
      </c>
      <c r="H109" s="24">
        <f>[1]!PVT_Muw_cP(C109,D109,gamma_gas_,gamma_oil_,gamma_wat_,Rsb_,Rp_,Pb_,Tres_,Bob_,muob_)</f>
        <v>0.38446219102113038</v>
      </c>
    </row>
    <row r="110" spans="3:11" x14ac:dyDescent="0.3">
      <c r="C110" s="21">
        <f t="shared" si="2"/>
        <v>220</v>
      </c>
      <c r="D110" s="21">
        <f t="shared" si="2"/>
        <v>80</v>
      </c>
      <c r="E110" s="23">
        <f>[1]!MF_Mumix_cP(Q_,fw_,C110,D110)</f>
        <v>0.69014325927321707</v>
      </c>
      <c r="F110" s="24">
        <f>[1]!PVT_Mug_cP(C110,D110,gamma_gas_,gamma_oil_,gamma_wat_,Rsb_,Rp_,Pb_,Tres_,Bob_,muob_)</f>
        <v>2.0606043940918212E-2</v>
      </c>
      <c r="G110" s="24">
        <f>[1]!PVT_Muo_cP(C110,D110,gamma_gas_,gamma_oil_,gamma_wat_,Rsb_,Rp_,Pb_,Tres_,Bob_,muob_)</f>
        <v>1.2528187080253694</v>
      </c>
      <c r="H110" s="24">
        <f>[1]!PVT_Muw_cP(C110,D110,gamma_gas_,gamma_oil_,gamma_wat_,Rsb_,Rp_,Pb_,Tres_,Bob_,muob_)</f>
        <v>0.39033287001058364</v>
      </c>
    </row>
    <row r="111" spans="3:11" x14ac:dyDescent="0.3">
      <c r="C111" s="21">
        <f t="shared" si="2"/>
        <v>240</v>
      </c>
      <c r="D111" s="21">
        <f t="shared" si="2"/>
        <v>80</v>
      </c>
      <c r="E111" s="23">
        <f>[1]!MF_Mumix_cP(Q_,fw_,C111,D111)</f>
        <v>0.70971075413157869</v>
      </c>
      <c r="F111" s="24">
        <f>[1]!PVT_Mug_cP(C111,D111,gamma_gas_,gamma_oil_,gamma_wat_,Rsb_,Rp_,Pb_,Tres_,Bob_,muob_)</f>
        <v>2.1683383160038823E-2</v>
      </c>
      <c r="G111" s="24">
        <f>[1]!PVT_Muo_cP(C111,D111,gamma_gas_,gamma_oil_,gamma_wat_,Rsb_,Rp_,Pb_,Tres_,Bob_,muob_)</f>
        <v>1.3140740183946704</v>
      </c>
      <c r="H111" s="24">
        <f>[1]!PVT_Muw_cP(C111,D111,gamma_gas_,gamma_oil_,gamma_wat_,Rsb_,Rp_,Pb_,Tres_,Bob_,muob_)</f>
        <v>0.39638380970120551</v>
      </c>
      <c r="K111" t="s">
        <v>144</v>
      </c>
    </row>
    <row r="112" spans="3:11" x14ac:dyDescent="0.3">
      <c r="C112" s="21">
        <f t="shared" si="2"/>
        <v>260</v>
      </c>
      <c r="D112" s="21">
        <f t="shared" si="2"/>
        <v>80</v>
      </c>
      <c r="E112" s="23">
        <f>[1]!MF_Mumix_cP(Q_,fw_,C112,D112)</f>
        <v>0.73077016189829946</v>
      </c>
      <c r="F112" s="24">
        <f>[1]!PVT_Mug_cP(C112,D112,gamma_gas_,gamma_oil_,gamma_wat_,Rsb_,Rp_,Pb_,Tres_,Bob_,muob_)</f>
        <v>2.2871605188958734E-2</v>
      </c>
      <c r="G112" s="24">
        <f>[1]!PVT_Muo_cP(C112,D112,gamma_gas_,gamma_oil_,gamma_wat_,Rsb_,Rp_,Pb_,Tres_,Bob_,muob_)</f>
        <v>1.3790736979594145</v>
      </c>
      <c r="H112" s="24">
        <f>[1]!PVT_Muw_cP(C112,D112,gamma_gas_,gamma_oil_,gamma_wat_,Rsb_,Rp_,Pb_,Tres_,Bob_,muob_)</f>
        <v>0.40261501009299605</v>
      </c>
    </row>
    <row r="113" spans="3:11" x14ac:dyDescent="0.3">
      <c r="C113" s="21">
        <f t="shared" si="2"/>
        <v>280</v>
      </c>
      <c r="D113" s="21">
        <f t="shared" si="2"/>
        <v>80</v>
      </c>
      <c r="E113" s="23">
        <f>[1]!MF_Mumix_cP(Q_,fw_,C113,D113)</f>
        <v>0.75319420374755874</v>
      </c>
      <c r="F113" s="24">
        <f>[1]!PVT_Mug_cP(C113,D113,gamma_gas_,gamma_oil_,gamma_wat_,Rsb_,Rp_,Pb_,Tres_,Bob_,muob_)</f>
        <v>2.422784902336915E-2</v>
      </c>
      <c r="G113" s="24">
        <f>[1]!PVT_Muo_cP(C113,D113,gamma_gas_,gamma_oil_,gamma_wat_,Rsb_,Rp_,Pb_,Tres_,Bob_,muob_)</f>
        <v>1.447525646071635</v>
      </c>
      <c r="H113" s="24">
        <f>[1]!PVT_Muw_cP(C113,D113,gamma_gas_,gamma_oil_,gamma_wat_,Rsb_,Rp_,Pb_,Tres_,Bob_,muob_)</f>
        <v>0.4090264711859552</v>
      </c>
    </row>
    <row r="114" spans="3:11" x14ac:dyDescent="0.3">
      <c r="C114" s="21">
        <f t="shared" si="2"/>
        <v>300</v>
      </c>
      <c r="D114" s="21">
        <f t="shared" si="2"/>
        <v>80</v>
      </c>
      <c r="E114" s="23">
        <f>[1]!MF_Mumix_cP(Q_,fw_,C114,D114)</f>
        <v>0.77686770684419537</v>
      </c>
      <c r="F114" s="24">
        <f>[1]!PVT_Mug_cP(C114,D114,gamma_gas_,gamma_oil_,gamma_wat_,Rsb_,Rp_,Pb_,Tres_,Bob_,muob_)</f>
        <v>2.5819443725453597E-2</v>
      </c>
      <c r="G114" s="24">
        <f>[1]!PVT_Muo_cP(C114,D114,gamma_gas_,gamma_oil_,gamma_wat_,Rsb_,Rp_,Pb_,Tres_,Bob_,muob_)</f>
        <v>1.5191376962112864</v>
      </c>
      <c r="H114" s="24">
        <f>[1]!PVT_Muw_cP(C114,D114,gamma_gas_,gamma_oil_,gamma_wat_,Rsb_,Rp_,Pb_,Tres_,Bob_,muob_)</f>
        <v>0.4156181929800829</v>
      </c>
    </row>
    <row r="115" spans="3:11" x14ac:dyDescent="0.3">
      <c r="C115" s="21">
        <f t="shared" si="2"/>
        <v>320</v>
      </c>
      <c r="D115" s="21">
        <f t="shared" si="2"/>
        <v>80</v>
      </c>
      <c r="E115" s="23">
        <f>[1]!MF_Mumix_cP(Q_,fw_,C115,D115)</f>
        <v>0.80168409819403508</v>
      </c>
      <c r="F115" s="24">
        <f>[1]!PVT_Mug_cP(C115,D115,gamma_gas_,gamma_oil_,gamma_wat_,Rsb_,Rp_,Pb_,Tres_,Bob_,muob_)</f>
        <v>2.7706850757567025E-2</v>
      </c>
      <c r="G115" s="24">
        <f>[1]!PVT_Muo_cP(C115,D115,gamma_gas_,gamma_oil_,gamma_wat_,Rsb_,Rp_,Pb_,Tres_,Bob_,muob_)</f>
        <v>1.5936123222926795</v>
      </c>
      <c r="H115" s="24">
        <f>[1]!PVT_Muw_cP(C115,D115,gamma_gas_,gamma_oil_,gamma_wat_,Rsb_,Rp_,Pb_,Tres_,Bob_,muob_)</f>
        <v>0.42239017547537927</v>
      </c>
    </row>
    <row r="116" spans="3:11" x14ac:dyDescent="0.3">
      <c r="C116" s="21">
        <f t="shared" ref="C116:D122" si="3">C46</f>
        <v>340</v>
      </c>
      <c r="D116" s="21">
        <f t="shared" si="3"/>
        <v>80</v>
      </c>
      <c r="E116" s="23">
        <f>[1]!MF_Mumix_cP(Q_,fw_,C116,D116)</f>
        <v>0.82754304161115555</v>
      </c>
      <c r="F116" s="24">
        <f>[1]!PVT_Mug_cP(C116,D116,gamma_gas_,gamma_oil_,gamma_wat_,Rsb_,Rp_,Pb_,Tres_,Bob_,muob_)</f>
        <v>2.9907947532178368E-2</v>
      </c>
      <c r="G116" s="24">
        <f>[1]!PVT_Muo_cP(C116,D116,gamma_gas_,gamma_oil_,gamma_wat_,Rsb_,Rp_,Pb_,Tres_,Bob_,muob_)</f>
        <v>1.6706434440866633</v>
      </c>
      <c r="H116" s="24">
        <f>[1]!PVT_Muw_cP(C116,D116,gamma_gas_,gamma_oil_,gamma_wat_,Rsb_,Rp_,Pb_,Tres_,Bob_,muob_)</f>
        <v>0.42934241867184425</v>
      </c>
    </row>
    <row r="117" spans="3:11" x14ac:dyDescent="0.3">
      <c r="C117" s="21">
        <f t="shared" si="3"/>
        <v>360</v>
      </c>
      <c r="D117" s="21">
        <f t="shared" si="3"/>
        <v>80</v>
      </c>
      <c r="E117" s="23">
        <f>[1]!MF_Mumix_cP(Q_,fw_,C117,D117)</f>
        <v>0.8543489427097708</v>
      </c>
      <c r="F117" s="24">
        <f>[1]!PVT_Mug_cP(C117,D117,gamma_gas_,gamma_oil_,gamma_wat_,Rsb_,Rp_,Pb_,Tres_,Bob_,muob_)</f>
        <v>3.234779767218704E-2</v>
      </c>
      <c r="G117" s="24">
        <f>[1]!PVT_Muo_cP(C117,D117,gamma_gas_,gamma_oil_,gamma_wat_,Rsb_,Rp_,Pb_,Tres_,Bob_,muob_)</f>
        <v>1.7499148114006253</v>
      </c>
      <c r="H117" s="24">
        <f>[1]!PVT_Muw_cP(C117,D117,gamma_gas_,gamma_oil_,gamma_wat_,Rsb_,Rp_,Pb_,Tres_,Bob_,muob_)</f>
        <v>0.4364749225694779</v>
      </c>
    </row>
    <row r="118" spans="3:11" x14ac:dyDescent="0.3">
      <c r="C118" s="21">
        <f t="shared" si="3"/>
        <v>380</v>
      </c>
      <c r="D118" s="21">
        <f t="shared" si="3"/>
        <v>80</v>
      </c>
      <c r="E118" s="23">
        <f>[1]!MF_Mumix_cP(Q_,fw_,C118,D118)</f>
        <v>0.88201012202481133</v>
      </c>
      <c r="F118" s="24">
        <f>[1]!PVT_Mug_cP(C118,D118,gamma_gas_,gamma_oil_,gamma_wat_,Rsb_,Rp_,Pb_,Tres_,Bob_,muob_)</f>
        <v>3.4831394992291626E-2</v>
      </c>
      <c r="G118" s="24">
        <f>[1]!PVT_Muo_cP(C118,D118,gamma_gas_,gamma_oil_,gamma_wat_,Rsb_,Rp_,Pb_,Tres_,Bob_,muob_)</f>
        <v>1.8310996013758258</v>
      </c>
      <c r="H118" s="24">
        <f>[1]!PVT_Muw_cP(C118,D118,gamma_gas_,gamma_oil_,gamma_wat_,Rsb_,Rp_,Pb_,Tres_,Bob_,muob_)</f>
        <v>0.4437876871682801</v>
      </c>
    </row>
    <row r="119" spans="3:11" x14ac:dyDescent="0.3">
      <c r="C119" s="21">
        <f t="shared" si="3"/>
        <v>400</v>
      </c>
      <c r="D119" s="21">
        <f t="shared" si="3"/>
        <v>80</v>
      </c>
      <c r="E119" s="23">
        <f>[1]!MF_Mumix_cP(Q_,fw_,C119,D119)</f>
        <v>0.91043848568489238</v>
      </c>
      <c r="F119" s="24">
        <f>[1]!PVT_Mug_cP(C119,D119,gamma_gas_,gamma_oil_,gamma_wat_,Rsb_,Rp_,Pb_,Tres_,Bob_,muob_)</f>
        <v>3.7103767854624728E-2</v>
      </c>
      <c r="G119" s="24">
        <f>[1]!PVT_Muo_cP(C119,D119,gamma_gas_,gamma_oil_,gamma_wat_,Rsb_,Rp_,Pb_,Tres_,Bob_,muob_)</f>
        <v>1.9138609593794527</v>
      </c>
      <c r="H119" s="24">
        <f>[1]!PVT_Muw_cP(C119,D119,gamma_gas_,gamma_oil_,gamma_wat_,Rsb_,Rp_,Pb_,Tres_,Bob_,muob_)</f>
        <v>0.45128071246825097</v>
      </c>
    </row>
    <row r="120" spans="3:11" x14ac:dyDescent="0.3">
      <c r="C120" s="21">
        <f t="shared" si="3"/>
        <v>420</v>
      </c>
      <c r="D120" s="21">
        <f t="shared" si="3"/>
        <v>80</v>
      </c>
      <c r="E120" s="23">
        <f>[1]!MF_Mumix_cP(Q_,fw_,C120,D120)</f>
        <v>0.93954952102713085</v>
      </c>
      <c r="F120" s="24">
        <f>[1]!PVT_Mug_cP(C120,D120,gamma_gas_,gamma_oil_,gamma_wat_,Rsb_,Rp_,Pb_,Tres_,Bob_,muob_)</f>
        <v>3.8995470709754662E-2</v>
      </c>
      <c r="G120" s="24">
        <f>[1]!PVT_Muo_cP(C120,D120,gamma_gas_,gamma_oil_,gamma_wat_,Rsb_,Rp_,Pb_,Tres_,Bob_,muob_)</f>
        <v>1.9978532751006954</v>
      </c>
      <c r="H120" s="24">
        <f>[1]!PVT_Muw_cP(C120,D120,gamma_gas_,gamma_oil_,gamma_wat_,Rsb_,Rp_,Pb_,Tres_,Bob_,muob_)</f>
        <v>0.45895399846939039</v>
      </c>
    </row>
    <row r="121" spans="3:11" x14ac:dyDescent="0.3">
      <c r="C121" s="21">
        <f t="shared" si="3"/>
        <v>440</v>
      </c>
      <c r="D121" s="21">
        <f t="shared" si="3"/>
        <v>80</v>
      </c>
      <c r="E121" s="23">
        <f>[1]!MF_Mumix_cP(Q_,fw_,C121,D121)</f>
        <v>0.96926242575083466</v>
      </c>
      <c r="F121" s="24">
        <f>[1]!PVT_Mug_cP(C121,D121,gamma_gas_,gamma_oil_,gamma_wat_,Rsb_,Rp_,Pb_,Tres_,Bob_,muob_)</f>
        <v>4.0517403578276795E-2</v>
      </c>
      <c r="G121" s="24">
        <f>[1]!PVT_Muo_cP(C121,D121,gamma_gas_,gamma_oil_,gamma_wat_,Rsb_,Rp_,Pb_,Tres_,Bob_,muob_)</f>
        <v>2.0827240254263466</v>
      </c>
      <c r="H121" s="24">
        <f>[1]!PVT_Muw_cP(C121,D121,gamma_gas_,gamma_oil_,gamma_wat_,Rsb_,Rp_,Pb_,Tres_,Bob_,muob_)</f>
        <v>0.46680754517169848</v>
      </c>
    </row>
    <row r="122" spans="3:11" x14ac:dyDescent="0.3">
      <c r="C122" s="21">
        <f t="shared" si="3"/>
        <v>460</v>
      </c>
      <c r="D122" s="21">
        <f t="shared" si="3"/>
        <v>80</v>
      </c>
      <c r="E122" s="23">
        <f>[1]!MF_Mumix_cP(Q_,fw_,C122,D122)</f>
        <v>0.9995001628072171</v>
      </c>
      <c r="F122" s="24">
        <f>[1]!PVT_Mug_cP(C122,D122,gamma_gas_,gamma_oil_,gamma_wat_,Rsb_,Rp_,Pb_,Tres_,Bob_,muob_)</f>
        <v>4.1800659307069124E-2</v>
      </c>
      <c r="G122" s="24">
        <f>[1]!PVT_Muo_cP(C122,D122,gamma_gas_,gamma_oil_,gamma_wat_,Rsb_,Rp_,Pb_,Tres_,Bob_,muob_)</f>
        <v>2.168116042785591</v>
      </c>
      <c r="H122" s="24">
        <f>[1]!PVT_Muw_cP(C122,D122,gamma_gas_,gamma_oil_,gamma_wat_,Rsb_,Rp_,Pb_,Tres_,Bob_,muob_)</f>
        <v>0.47484135257517518</v>
      </c>
      <c r="K122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2019-03-12T10:57:28Z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