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Упражнения!$C$13</definedName>
    <definedName name="Dcas_" localSheetId="0">Упражнения!$C$20</definedName>
    <definedName name="Dintake_" localSheetId="0">Упражнения!$C$23</definedName>
    <definedName name="Dtub_" localSheetId="0">Упражнения!$C$22</definedName>
    <definedName name="Dtub_out_" localSheetId="0">Упражнения!$C$21</definedName>
    <definedName name="Dштуц__мм">Фонтан!$B$34</definedName>
    <definedName name="Freq_" localSheetId="0">Упражнения!#REF!</definedName>
    <definedName name="Freq1_" localSheetId="0">Упражнения!#REF!</definedName>
    <definedName name="gamma_gas_" localSheetId="0">Упражнения!$C$8</definedName>
    <definedName name="gamma_oil_" localSheetId="0">Упражнения!$C$7</definedName>
    <definedName name="Head_ESP_" localSheetId="0">Упражнения!#REF!</definedName>
    <definedName name="Hmes_" localSheetId="0">Упражнения!$C$17</definedName>
    <definedName name="Hpump_" localSheetId="0">Упражнения!$C$19</definedName>
    <definedName name="Kdegr_" localSheetId="0">Упражнения!#REF!</definedName>
    <definedName name="KsepGasSep_" localSheetId="0">Упражнения!#REF!</definedName>
    <definedName name="N_" localSheetId="0">Упражнения!$C$36</definedName>
    <definedName name="NumStage_" localSheetId="0">Упражнения!#REF!</definedName>
    <definedName name="Pb_" localSheetId="0">Упражнения!$C$11</definedName>
    <definedName name="Pbuf_" localSheetId="0">Упражнения!$C$24</definedName>
    <definedName name="Pdis_" localSheetId="0">Упражнения!$C$28</definedName>
    <definedName name="PI_" localSheetId="0">Упражнения!$C$34</definedName>
    <definedName name="PI_1">Упражнения!$B$77</definedName>
    <definedName name="Pintake_" localSheetId="0">Упражнения!$C$25</definedName>
    <definedName name="Pres_" localSheetId="0">Упражнения!$C$33</definedName>
    <definedName name="PumpID_" localSheetId="0">Упражнения!#REF!</definedName>
    <definedName name="Pwf_" localSheetId="0">Упражнения!$C$27</definedName>
    <definedName name="Pwf_1">Упражнения!$B$74</definedName>
    <definedName name="Pwf_test">Упражнения!$C$18</definedName>
    <definedName name="Pwf1_" localSheetId="0">Упражнения!#REF!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Упражнения!#REF!</definedName>
    <definedName name="Q_ESP_" localSheetId="0">Упражнения!#REF!</definedName>
    <definedName name="Q_test">Упражнения!$C$17</definedName>
    <definedName name="Qmax" localSheetId="0">Упражнения!#REF!</definedName>
    <definedName name="Qmax_">Упражнения!$F$73</definedName>
    <definedName name="Qreal_" localSheetId="0">Упражнения!#REF!</definedName>
    <definedName name="Qtest_">Упражнения!$C$39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Упражнения!$C$10</definedName>
    <definedName name="Rsb_" localSheetId="0">Упражнения!$C$9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Упражнения!$C$32</definedName>
    <definedName name="Tintake_" localSheetId="0">Упражнения!$C$26</definedName>
    <definedName name="Tres_" localSheetId="0">Упражнения!$C$12</definedName>
    <definedName name="Udl_" localSheetId="0">Упражнения!$C$18</definedName>
    <definedName name="wc_" localSheetId="0">Упражнения!$C$14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B74" i="108" l="1"/>
  <c r="B77" i="108"/>
  <c r="C49" i="108" l="1"/>
  <c r="E50" i="108"/>
  <c r="E49" i="108"/>
  <c r="C34" i="108"/>
  <c r="E51" i="108"/>
  <c r="E52" i="108"/>
  <c r="E53" i="108" s="1"/>
  <c r="J67" i="108"/>
  <c r="J66" i="108" s="1"/>
  <c r="C50" i="108" l="1"/>
  <c r="C51" i="108" s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D67" i="108" s="1"/>
  <c r="D66" i="108" s="1"/>
  <c r="D65" i="108" s="1"/>
  <c r="D64" i="108" s="1"/>
  <c r="D63" i="108" s="1"/>
  <c r="D62" i="108" s="1"/>
  <c r="D61" i="108" s="1"/>
  <c r="D60" i="108" s="1"/>
  <c r="D59" i="108" s="1"/>
  <c r="D58" i="108" s="1"/>
  <c r="D57" i="108" s="1"/>
  <c r="D56" i="108" s="1"/>
  <c r="D55" i="108" s="1"/>
  <c r="D54" i="108" s="1"/>
  <c r="D53" i="108" s="1"/>
  <c r="D52" i="108" s="1"/>
  <c r="D51" i="108" s="1"/>
  <c r="D50" i="108" s="1"/>
  <c r="D49" i="108" s="1"/>
  <c r="D48" i="108" s="1"/>
  <c r="E48" i="108"/>
  <c r="E10" i="108"/>
  <c r="E9" i="108"/>
  <c r="E8" i="108"/>
  <c r="E7" i="108"/>
  <c r="J65" i="108"/>
  <c r="J64" i="108" s="1"/>
  <c r="G77" i="108"/>
  <c r="J63" i="108"/>
  <c r="H77" i="108"/>
  <c r="E54" i="108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J62" i="108"/>
  <c r="E55" i="108"/>
  <c r="F73" i="108"/>
  <c r="F77" i="108"/>
  <c r="E78" i="108" l="1"/>
  <c r="E79" i="108" s="1"/>
  <c r="F78" i="108"/>
  <c r="H78" i="108"/>
  <c r="G78" i="108"/>
  <c r="F79" i="108"/>
  <c r="E56" i="108"/>
  <c r="E57" i="108" s="1"/>
  <c r="E58" i="108" s="1"/>
  <c r="E59" i="108" s="1"/>
  <c r="E60" i="108" s="1"/>
  <c r="E61" i="108" s="1"/>
  <c r="E62" i="108" s="1"/>
  <c r="E63" i="108" s="1"/>
  <c r="E64" i="108" s="1"/>
  <c r="E65" i="108" s="1"/>
  <c r="E66" i="108" s="1"/>
  <c r="E67" i="108" s="1"/>
  <c r="E68" i="108"/>
  <c r="H79" i="108"/>
  <c r="J61" i="108"/>
  <c r="G79" i="108"/>
  <c r="E80" i="108" l="1"/>
  <c r="J60" i="108"/>
  <c r="F80" i="108"/>
  <c r="H80" i="108"/>
  <c r="G80" i="108"/>
  <c r="E81" i="108" l="1"/>
  <c r="J59" i="108"/>
  <c r="F81" i="108"/>
  <c r="H81" i="108"/>
  <c r="G81" i="108"/>
  <c r="E82" i="108" l="1"/>
  <c r="H82" i="108"/>
  <c r="F82" i="108"/>
  <c r="G82" i="108"/>
  <c r="J58" i="108"/>
  <c r="E83" i="108" l="1"/>
  <c r="H83" i="108"/>
  <c r="F83" i="108"/>
  <c r="G83" i="108"/>
  <c r="J57" i="108"/>
  <c r="E84" i="108" l="1"/>
  <c r="J56" i="108"/>
  <c r="H84" i="108"/>
  <c r="G84" i="108"/>
  <c r="F84" i="108"/>
  <c r="E85" i="108" l="1"/>
  <c r="H85" i="108"/>
  <c r="F85" i="108"/>
  <c r="G85" i="108"/>
  <c r="J55" i="108"/>
  <c r="E86" i="108" l="1"/>
  <c r="J54" i="108"/>
  <c r="F86" i="108"/>
  <c r="H86" i="108"/>
  <c r="G86" i="108"/>
  <c r="E87" i="108" l="1"/>
  <c r="J53" i="108"/>
  <c r="F87" i="108"/>
  <c r="H87" i="108"/>
  <c r="G87" i="108"/>
  <c r="E88" i="108" l="1"/>
  <c r="H88" i="108"/>
  <c r="F88" i="108"/>
  <c r="G88" i="108"/>
  <c r="J52" i="108"/>
  <c r="E89" i="108" l="1"/>
  <c r="J51" i="108"/>
  <c r="F89" i="108"/>
  <c r="H89" i="108"/>
  <c r="G89" i="108"/>
  <c r="E90" i="108" l="1"/>
  <c r="J50" i="108"/>
  <c r="F90" i="108"/>
  <c r="H90" i="108"/>
  <c r="G90" i="108"/>
  <c r="E91" i="108" l="1"/>
  <c r="J49" i="108"/>
  <c r="F91" i="108"/>
  <c r="H91" i="108"/>
  <c r="G91" i="108"/>
  <c r="E92" i="108" l="1"/>
  <c r="J48" i="108"/>
  <c r="F92" i="108"/>
  <c r="H92" i="108"/>
  <c r="G92" i="108"/>
  <c r="E93" i="108" l="1"/>
  <c r="H93" i="108"/>
  <c r="G93" i="108"/>
  <c r="F93" i="108"/>
  <c r="E94" i="108" l="1"/>
  <c r="H94" i="108"/>
  <c r="G94" i="108"/>
  <c r="F94" i="108"/>
  <c r="E95" i="108" l="1"/>
  <c r="H95" i="108"/>
  <c r="G95" i="108"/>
  <c r="F95" i="108"/>
  <c r="E96" i="108" l="1"/>
  <c r="G96" i="108"/>
  <c r="H96" i="108"/>
  <c r="F96" i="108"/>
  <c r="E97" i="108" l="1"/>
  <c r="H97" i="108"/>
  <c r="G97" i="108"/>
  <c r="F97" i="108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<sst xmlns="http://schemas.openxmlformats.org/spreadsheetml/2006/main" count="2823" uniqueCount="344">
  <si>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</si>
  <si>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</si>
  <si>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</si>
  <si>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</si>
  <si>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</si>
  <si>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</si>
  <si>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</si>
  <si>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</si>
  <si>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</si>
  <si>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</si>
  <si>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</si>
  <si>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</si>
  <si>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</si>
  <si>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</si>
  <si>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</si>
  <si>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</si>
  <si>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</si>
  <si>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</si>
  <si>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</si>
  <si>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</si>
  <si>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</si>
  <si>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</si>
  <si>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</si>
  <si>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</si>
  <si>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</si>
  <si>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</si>
  <si>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</si>
  <si>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</si>
  <si>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</si>
  <si>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</si>
  <si>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</si>
  <si>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</si>
  <si>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</si>
  <si>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</si>
  <si>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</si>
  <si>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</si>
  <si>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</si>
  <si>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</si>
  <si>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</si>
  <si>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</si>
  <si>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</si>
  <si>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</si>
  <si>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</si>
  <si>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</si>
  <si>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</si>
  <si>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</si>
  <si>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</si>
  <si>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</si>
  <si>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</si>
  <si>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</si>
  <si>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</si>
  <si>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</si>
  <si>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</si>
  <si>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</si>
  <si>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</si>
  <si>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</si>
  <si>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</si>
  <si>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</si>
  <si>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</si>
  <si>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</si>
  <si>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</si>
  <si>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</si>
  <si>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</si>
  <si>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</si>
  <si>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</si>
  <si>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</si>
  <si>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</si>
  <si>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</si>
  <si>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</si>
  <si>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</si>
  <si>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</si>
  <si>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</si>
  <si>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</si>
  <si>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</si>
  <si>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</si>
  <si>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</si>
  <si>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</si>
  <si>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</si>
  <si>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</si>
  <si>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</si>
  <si>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</si>
  <si>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</si>
  <si>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</si>
  <si>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</si>
  <si>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</si>
  <si>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</si>
  <si>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</si>
  <si>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</si>
  <si>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</si>
  <si>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</si>
  <si>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</si>
  <si>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</si>
  <si>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</si>
  <si>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</si>
  <si>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</si>
  <si>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</si>
  <si>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</si>
  <si>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</si>
  <si>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</si>
  <si>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</si>
  <si>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</si>
  <si>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</si>
  <si>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</si>
  <si>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</si>
  <si>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</si>
  <si>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</si>
  <si>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</si>
  <si>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</si>
  <si>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</si>
  <si>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</si>
  <si>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</si>
  <si>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</si>
  <si>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</si>
  <si>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</si>
  <si>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</si>
  <si>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</si>
  <si>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</si>
  <si>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</si>
  <si>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</si>
  <si>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</si>
  <si>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</si>
  <si>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</si>
  <si>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</si>
  <si>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</si>
  <si>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</si>
  <si>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</si>
  <si>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</si>
  <si>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</si>
  <si>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</si>
  <si>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</si>
  <si>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</si>
  <si>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</si>
  <si>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</si>
  <si>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</si>
  <si>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</si>
  <si>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</si>
  <si>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</si>
  <si>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</si>
  <si>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</si>
  <si>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</si>
  <si>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</si>
  <si>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</si>
  <si>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</si>
  <si>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</si>
  <si>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</si>
  <si>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</si>
  <si>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</si>
  <si>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</si>
  <si>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</si>
  <si>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</si>
  <si>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</si>
  <si>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</si>
  <si>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</si>
  <si>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</si>
  <si>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</si>
  <si>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</si>
  <si>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</si>
  <si>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</si>
  <si>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</si>
  <si>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</si>
  <si>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</si>
  <si>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</si>
  <si>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</si>
  <si>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</si>
  <si>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</si>
  <si>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</si>
  <si>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</si>
  <si>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</si>
  <si>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</si>
  <si>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</si>
  <si>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</si>
  <si>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</si>
  <si>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</si>
  <si>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</si>
  <si>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</si>
  <si>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</si>
  <si>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</si>
  <si>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</si>
  <si>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</si>
  <si>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</si>
  <si>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</si>
  <si>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</si>
  <si>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</si>
  <si>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</si>
  <si>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</si>
  <si>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</si>
  <si>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</si>
  <si>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</si>
  <si>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</si>
  <si>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</si>
  <si>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</si>
  <si>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</si>
  <si>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</si>
  <si>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</si>
  <si>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</si>
  <si>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</si>
  <si>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</si>
  <si>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</si>
  <si>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</si>
  <si>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</si>
  <si>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</si>
  <si>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</si>
  <si>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</si>
  <si>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</si>
  <si>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</si>
  <si>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</si>
  <si>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</si>
  <si>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</si>
  <si>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</si>
  <si>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</si>
  <si>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</si>
  <si>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</si>
  <si>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</si>
  <si>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</si>
  <si>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</si>
  <si>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</si>
  <si>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</si>
  <si>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</si>
  <si>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</si>
  <si>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</si>
  <si>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</si>
  <si>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</si>
  <si>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</si>
  <si>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</si>
  <si>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</si>
  <si>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</si>
  <si>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</si>
  <si>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</si>
  <si>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</si>
  <si>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</si>
  <si>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</si>
  <si>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</si>
  <si>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</si>
  <si>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</si>
  <si>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</si>
  <si>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</si>
  <si>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</si>
  <si>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</si>
  <si>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</si>
  <si>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</si>
  <si>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</si>
  <si>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</si>
  <si>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</si>
  <si>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</si>
  <si>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</si>
  <si>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</si>
  <si>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</si>
  <si>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</si>
  <si>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</si>
  <si>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</si>
  <si>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</si>
  <si>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</si>
  <si>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</si>
  <si>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</si>
  <si>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</si>
  <si>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</si>
  <si>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</si>
  <si>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</si>
  <si>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</si>
  <si>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</si>
  <si>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</si>
  <si>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</si>
  <si>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</si>
  <si>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</si>
  <si>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</si>
  <si>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</si>
  <si>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</si>
  <si>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</si>
  <si>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</si>
  <si>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</si>
  <si>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</si>
  <si>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</si>
  <si>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</si>
  <si>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</si>
  <si>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</si>
  <si>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</si>
  <si>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</si>
  <si>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</si>
  <si>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</si>
  <si>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</si>
  <si>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</si>
  <si>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</si>
  <si>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</si>
  <si>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</si>
  <si>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</si>
  <si>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</si>
  <si>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</si>
  <si>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</si>
  <si>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</si>
  <si>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</si>
  <si>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</si>
  <si>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</si>
  <si>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</si>
  <si>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</si>
  <si>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</si>
  <si>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</si>
  <si>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</si>
  <si>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</si>
  <si>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</si>
  <si>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</si>
  <si>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</si>
  <si>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</si>
  <si>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</si>
  <si>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</si>
  <si>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</si>
  <si>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</si>
  <si>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</si>
  <si>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</si>
  <si>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</si>
  <si>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</si>
  <si>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</si>
  <si>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</si>
  <si>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</si>
  <si>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</si>
  <si>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</si>
  <si>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</si>
  <si>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</si>
  <si>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</si>
  <si>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</si>
  <si>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</si>
  <si>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</si>
  <si>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</si>
  <si>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</si>
  <si>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Давление на выкиде</t>
  </si>
  <si>
    <t>Пласт</t>
  </si>
  <si>
    <t>Темп град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</si>
  <si>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</si>
  <si>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</si>
  <si>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</si>
  <si>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</si>
  <si>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</si>
  <si>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</si>
  <si>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</si>
  <si>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</si>
  <si>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Пластовое давление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</si>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</sst>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7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/>
    </xf>
    <xf numFmtId="0" fontId="0" fillId="0" borderId="0" xfId="0" quotePrefix="1"/>
    <xf numFmtId="0" fontId="6" fillId="0" borderId="0" xfId="0" applyFont="1" applyAlignment="1"/>
    <xf numFmtId="0" fontId="0" fillId="0" borderId="2" xfId="0" applyFill="1" applyBorder="1"/>
    <xf numFmtId="2" fontId="0" fillId="8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2" xfId="0" applyNumberFormat="1" applyFill="1" applyBorder="1"/>
    <xf numFmtId="0" fontId="6" fillId="0" borderId="0" xfId="0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2" fontId="0" fillId="0" borderId="2" xfId="0" applyNumberFormat="1" applyBorder="1"/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Упражнения!$E$47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Упражнения!$E$48:$E$68</c:f>
              <c:numCache>
                <c:formatCode>0.00</c:formatCode>
                <c:ptCount val="21"/>
                <c:pt idx="0">
                  <c:v>20</c:v>
                </c:pt>
                <c:pt idx="1">
                  <c:v>23.690039097911352</c:v>
                </c:pt>
                <c:pt idx="2">
                  <c:v>27.63241795481548</c:v>
                </c:pt>
                <c:pt idx="3">
                  <c:v>31.811012813865933</c:v>
                </c:pt>
                <c:pt idx="4">
                  <c:v>36.207904543694994</c:v>
                </c:pt>
                <c:pt idx="5">
                  <c:v>40.804196778963131</c:v>
                </c:pt>
                <c:pt idx="6">
                  <c:v>45.580697381992969</c:v>
                </c:pt>
                <c:pt idx="7">
                  <c:v>50.51848637279155</c:v>
                </c:pt>
                <c:pt idx="8">
                  <c:v>55.59949486859658</c:v>
                </c:pt>
                <c:pt idx="9">
                  <c:v>60.806433976025218</c:v>
                </c:pt>
                <c:pt idx="10">
                  <c:v>66.123207240048671</c:v>
                </c:pt>
                <c:pt idx="11">
                  <c:v>71.535029732553639</c:v>
                </c:pt>
                <c:pt idx="12">
                  <c:v>77.028475862477649</c:v>
                </c:pt>
                <c:pt idx="13">
                  <c:v>82.627540776409361</c:v>
                </c:pt>
                <c:pt idx="14">
                  <c:v>88.389713070743966</c:v>
                </c:pt>
                <c:pt idx="15">
                  <c:v>94.305729415515501</c:v>
                </c:pt>
                <c:pt idx="16">
                  <c:v>100.36051438473054</c:v>
                </c:pt>
                <c:pt idx="17">
                  <c:v>106.54148843863241</c:v>
                </c:pt>
                <c:pt idx="18">
                  <c:v>112.83684548745266</c:v>
                </c:pt>
                <c:pt idx="19">
                  <c:v>119.23533489466178</c:v>
                </c:pt>
                <c:pt idx="20">
                  <c:v>125.72637028585582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Упражнения!$J$48:$J$68</c:f>
              <c:numCache>
                <c:formatCode>0.00</c:formatCode>
                <c:ptCount val="21"/>
                <c:pt idx="0">
                  <c:v>30.481037783382391</c:v>
                </c:pt>
                <c:pt idx="1">
                  <c:v>34.868047829039725</c:v>
                </c:pt>
                <c:pt idx="2">
                  <c:v>39.464539243653078</c:v>
                </c:pt>
                <c:pt idx="3">
                  <c:v>44.250442931584352</c:v>
                </c:pt>
                <c:pt idx="4">
                  <c:v>49.205798569366905</c:v>
                </c:pt>
                <c:pt idx="5">
                  <c:v>54.311260476352359</c:v>
                </c:pt>
                <c:pt idx="6">
                  <c:v>59.548480790241911</c:v>
                </c:pt>
                <c:pt idx="7">
                  <c:v>64.900484393091332</c:v>
                </c:pt>
                <c:pt idx="8">
                  <c:v>70.351492642687361</c:v>
                </c:pt>
                <c:pt idx="9">
                  <c:v>75.887178111896787</c:v>
                </c:pt>
                <c:pt idx="10">
                  <c:v>81.543813571233215</c:v>
                </c:pt>
                <c:pt idx="11">
                  <c:v>87.372117032765289</c:v>
                </c:pt>
                <c:pt idx="12">
                  <c:v>93.358626954725224</c:v>
                </c:pt>
                <c:pt idx="13">
                  <c:v>99.487453869047357</c:v>
                </c:pt>
                <c:pt idx="14">
                  <c:v>105.74523483000064</c:v>
                </c:pt>
                <c:pt idx="15">
                  <c:v>112.11920169076619</c:v>
                </c:pt>
                <c:pt idx="16">
                  <c:v>118.59724339320155</c:v>
                </c:pt>
                <c:pt idx="17">
                  <c:v>125.16864715150933</c:v>
                </c:pt>
                <c:pt idx="18">
                  <c:v>131.78745941781119</c:v>
                </c:pt>
                <c:pt idx="19">
                  <c:v>138.39898468171211</c:v>
                </c:pt>
                <c:pt idx="20">
                  <c:v>145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75840"/>
        <c:axId val="296076416"/>
      </c:scatterChart>
      <c:valAx>
        <c:axId val="296075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76416"/>
        <c:crosses val="autoZero"/>
        <c:crossBetween val="midCat"/>
      </c:valAx>
      <c:valAx>
        <c:axId val="2960764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Упражнения!$N$48:$N$68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Упражнения!$M$48:$M$68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79296"/>
        <c:axId val="296079872"/>
      </c:scatterChart>
      <c:valAx>
        <c:axId val="296079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79872"/>
        <c:crosses val="autoZero"/>
        <c:crossBetween val="midCat"/>
      </c:valAx>
      <c:valAx>
        <c:axId val="2960798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7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7.5065677006626244</c:v>
                </c:pt>
                <c:pt idx="2">
                  <c:v>15.013135401325249</c:v>
                </c:pt>
                <c:pt idx="3">
                  <c:v>22.519703101987872</c:v>
                </c:pt>
                <c:pt idx="4">
                  <c:v>30.026270802650497</c:v>
                </c:pt>
                <c:pt idx="5">
                  <c:v>37.532838503313123</c:v>
                </c:pt>
                <c:pt idx="6">
                  <c:v>45.039406203975744</c:v>
                </c:pt>
                <c:pt idx="7">
                  <c:v>52.545973904638366</c:v>
                </c:pt>
                <c:pt idx="8">
                  <c:v>60.052541605300988</c:v>
                </c:pt>
                <c:pt idx="9">
                  <c:v>67.559109305963617</c:v>
                </c:pt>
                <c:pt idx="10">
                  <c:v>75.065677006626245</c:v>
                </c:pt>
                <c:pt idx="11">
                  <c:v>82.572244707288874</c:v>
                </c:pt>
                <c:pt idx="12">
                  <c:v>90.078812407951503</c:v>
                </c:pt>
                <c:pt idx="13">
                  <c:v>97.585380108614132</c:v>
                </c:pt>
                <c:pt idx="14">
                  <c:v>105.09194780927676</c:v>
                </c:pt>
                <c:pt idx="15">
                  <c:v>112.59851550993939</c:v>
                </c:pt>
                <c:pt idx="16">
                  <c:v>120.10508321060202</c:v>
                </c:pt>
                <c:pt idx="17">
                  <c:v>127.61165091126465</c:v>
                </c:pt>
                <c:pt idx="18">
                  <c:v>135.11821861192726</c:v>
                </c:pt>
                <c:pt idx="19">
                  <c:v>142.62478631258989</c:v>
                </c:pt>
                <c:pt idx="20">
                  <c:v>150.13135401325252</c:v>
                </c:pt>
              </c:numCache>
            </c:numRef>
          </c:xVal>
          <c:yVal>
            <c:numRef>
              <c:f>Упражнения!$F$77:$F$97</c:f>
              <c:numCache>
                <c:formatCode>0.00</c:formatCode>
                <c:ptCount val="21"/>
                <c:pt idx="0">
                  <c:v>250</c:v>
                </c:pt>
                <c:pt idx="1">
                  <c:v>240.79098856263326</c:v>
                </c:pt>
                <c:pt idx="2">
                  <c:v>231.58197712526652</c:v>
                </c:pt>
                <c:pt idx="3">
                  <c:v>222.37296568789978</c:v>
                </c:pt>
                <c:pt idx="4">
                  <c:v>213.16395425053304</c:v>
                </c:pt>
                <c:pt idx="5">
                  <c:v>203.9549428131663</c:v>
                </c:pt>
                <c:pt idx="6">
                  <c:v>194.74593137579956</c:v>
                </c:pt>
                <c:pt idx="7">
                  <c:v>185.53691993843282</c:v>
                </c:pt>
                <c:pt idx="8">
                  <c:v>176.3279085010661</c:v>
                </c:pt>
                <c:pt idx="9">
                  <c:v>167.11889706369934</c:v>
                </c:pt>
                <c:pt idx="10">
                  <c:v>157.9098856263326</c:v>
                </c:pt>
                <c:pt idx="11">
                  <c:v>148.69633859621277</c:v>
                </c:pt>
                <c:pt idx="12">
                  <c:v>139.17750645001865</c:v>
                </c:pt>
                <c:pt idx="13">
                  <c:v>129.10380262958219</c:v>
                </c:pt>
                <c:pt idx="14">
                  <c:v>118.35154009809099</c:v>
                </c:pt>
                <c:pt idx="15">
                  <c:v>106.74285346464455</c:v>
                </c:pt>
                <c:pt idx="16">
                  <c:v>94.005190967246946</c:v>
                </c:pt>
                <c:pt idx="17">
                  <c:v>79.68083865145735</c:v>
                </c:pt>
                <c:pt idx="18">
                  <c:v>62.880908180761416</c:v>
                </c:pt>
                <c:pt idx="19">
                  <c:v>41.330531975564476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VLP1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7.5065677006626244</c:v>
                </c:pt>
                <c:pt idx="2">
                  <c:v>15.013135401325249</c:v>
                </c:pt>
                <c:pt idx="3">
                  <c:v>22.519703101987872</c:v>
                </c:pt>
                <c:pt idx="4">
                  <c:v>30.026270802650497</c:v>
                </c:pt>
                <c:pt idx="5">
                  <c:v>37.532838503313123</c:v>
                </c:pt>
                <c:pt idx="6">
                  <c:v>45.039406203975744</c:v>
                </c:pt>
                <c:pt idx="7">
                  <c:v>52.545973904638366</c:v>
                </c:pt>
                <c:pt idx="8">
                  <c:v>60.052541605300988</c:v>
                </c:pt>
                <c:pt idx="9">
                  <c:v>67.559109305963617</c:v>
                </c:pt>
                <c:pt idx="10">
                  <c:v>75.065677006626245</c:v>
                </c:pt>
                <c:pt idx="11">
                  <c:v>82.572244707288874</c:v>
                </c:pt>
                <c:pt idx="12">
                  <c:v>90.078812407951503</c:v>
                </c:pt>
                <c:pt idx="13">
                  <c:v>97.585380108614132</c:v>
                </c:pt>
                <c:pt idx="14">
                  <c:v>105.09194780927676</c:v>
                </c:pt>
                <c:pt idx="15">
                  <c:v>112.59851550993939</c:v>
                </c:pt>
                <c:pt idx="16">
                  <c:v>120.10508321060202</c:v>
                </c:pt>
                <c:pt idx="17">
                  <c:v>127.61165091126465</c:v>
                </c:pt>
                <c:pt idx="18">
                  <c:v>135.11821861192726</c:v>
                </c:pt>
                <c:pt idx="19">
                  <c:v>142.62478631258989</c:v>
                </c:pt>
                <c:pt idx="20">
                  <c:v>150.13135401325252</c:v>
                </c:pt>
              </c:numCache>
            </c:numRef>
          </c:xVal>
          <c:yVal>
            <c:numRef>
              <c:f>Упражнения!$G$77:$G$97</c:f>
              <c:numCache>
                <c:formatCode>0.00</c:formatCode>
                <c:ptCount val="21"/>
                <c:pt idx="0">
                  <c:v>161.58056674595011</c:v>
                </c:pt>
                <c:pt idx="1">
                  <c:v>161.03192235075352</c:v>
                </c:pt>
                <c:pt idx="2">
                  <c:v>159.27288816086445</c:v>
                </c:pt>
                <c:pt idx="3">
                  <c:v>156.68999022188311</c:v>
                </c:pt>
                <c:pt idx="4">
                  <c:v>153.12114612691926</c:v>
                </c:pt>
                <c:pt idx="5">
                  <c:v>148.25457548987569</c:v>
                </c:pt>
                <c:pt idx="6">
                  <c:v>141.68154976334534</c:v>
                </c:pt>
                <c:pt idx="7">
                  <c:v>136.6775146261615</c:v>
                </c:pt>
                <c:pt idx="8">
                  <c:v>135.9861348803459</c:v>
                </c:pt>
                <c:pt idx="9">
                  <c:v>135.62203992006485</c:v>
                </c:pt>
                <c:pt idx="10">
                  <c:v>135.33364050039933</c:v>
                </c:pt>
                <c:pt idx="11">
                  <c:v>135.11158186648291</c:v>
                </c:pt>
                <c:pt idx="12">
                  <c:v>134.94664592029127</c:v>
                </c:pt>
                <c:pt idx="13">
                  <c:v>134.83106592243607</c:v>
                </c:pt>
                <c:pt idx="14">
                  <c:v>134.76153509274681</c:v>
                </c:pt>
                <c:pt idx="15">
                  <c:v>134.7361591350508</c:v>
                </c:pt>
                <c:pt idx="16">
                  <c:v>134.74959795417709</c:v>
                </c:pt>
                <c:pt idx="17">
                  <c:v>134.84870428711204</c:v>
                </c:pt>
                <c:pt idx="18">
                  <c:v>135.02896315414915</c:v>
                </c:pt>
                <c:pt idx="19">
                  <c:v>135.29500651476201</c:v>
                </c:pt>
                <c:pt idx="20">
                  <c:v>135.64055790256444</c:v>
                </c:pt>
              </c:numCache>
            </c:numRef>
          </c:yVal>
          <c:smooth val="0"/>
        </c:ser>
        <c:ser>
          <c:idx val="2"/>
          <c:order val="2"/>
          <c:tx>
            <c:v>VLP2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7.5065677006626244</c:v>
                </c:pt>
                <c:pt idx="2">
                  <c:v>15.013135401325249</c:v>
                </c:pt>
                <c:pt idx="3">
                  <c:v>22.519703101987872</c:v>
                </c:pt>
                <c:pt idx="4">
                  <c:v>30.026270802650497</c:v>
                </c:pt>
                <c:pt idx="5">
                  <c:v>37.532838503313123</c:v>
                </c:pt>
                <c:pt idx="6">
                  <c:v>45.039406203975744</c:v>
                </c:pt>
                <c:pt idx="7">
                  <c:v>52.545973904638366</c:v>
                </c:pt>
                <c:pt idx="8">
                  <c:v>60.052541605300988</c:v>
                </c:pt>
                <c:pt idx="9">
                  <c:v>67.559109305963617</c:v>
                </c:pt>
                <c:pt idx="10">
                  <c:v>75.065677006626245</c:v>
                </c:pt>
                <c:pt idx="11">
                  <c:v>82.572244707288874</c:v>
                </c:pt>
                <c:pt idx="12">
                  <c:v>90.078812407951503</c:v>
                </c:pt>
                <c:pt idx="13">
                  <c:v>97.585380108614132</c:v>
                </c:pt>
                <c:pt idx="14">
                  <c:v>105.09194780927676</c:v>
                </c:pt>
                <c:pt idx="15">
                  <c:v>112.59851550993939</c:v>
                </c:pt>
                <c:pt idx="16">
                  <c:v>120.10508321060202</c:v>
                </c:pt>
                <c:pt idx="17">
                  <c:v>127.61165091126465</c:v>
                </c:pt>
                <c:pt idx="18">
                  <c:v>135.11821861192726</c:v>
                </c:pt>
                <c:pt idx="19">
                  <c:v>142.62478631258989</c:v>
                </c:pt>
                <c:pt idx="20">
                  <c:v>150.13135401325252</c:v>
                </c:pt>
              </c:numCache>
            </c:numRef>
          </c:xVal>
          <c:yVal>
            <c:numRef>
              <c:f>Упражнения!$H$77:$H$97</c:f>
              <c:numCache>
                <c:formatCode>0.00</c:formatCode>
                <c:ptCount val="21"/>
                <c:pt idx="0">
                  <c:v>184.54639687213466</c:v>
                </c:pt>
                <c:pt idx="1">
                  <c:v>184.51823243539519</c:v>
                </c:pt>
                <c:pt idx="2">
                  <c:v>183.85055415868501</c:v>
                </c:pt>
                <c:pt idx="3">
                  <c:v>182.45053074547664</c:v>
                </c:pt>
                <c:pt idx="4">
                  <c:v>180.32293649801312</c:v>
                </c:pt>
                <c:pt idx="5">
                  <c:v>177.36227177641854</c:v>
                </c:pt>
                <c:pt idx="6">
                  <c:v>173.37940961517512</c:v>
                </c:pt>
                <c:pt idx="7">
                  <c:v>168.52107999922245</c:v>
                </c:pt>
                <c:pt idx="8">
                  <c:v>166.51215401594109</c:v>
                </c:pt>
                <c:pt idx="9">
                  <c:v>166.25168162453437</c:v>
                </c:pt>
                <c:pt idx="10">
                  <c:v>166.04324514231382</c:v>
                </c:pt>
                <c:pt idx="11">
                  <c:v>165.88301082263661</c:v>
                </c:pt>
                <c:pt idx="12">
                  <c:v>165.76143469429798</c:v>
                </c:pt>
                <c:pt idx="13">
                  <c:v>165.67889234057114</c:v>
                </c:pt>
                <c:pt idx="14">
                  <c:v>165.63174106658673</c:v>
                </c:pt>
                <c:pt idx="15">
                  <c:v>165.61240370234293</c:v>
                </c:pt>
                <c:pt idx="16">
                  <c:v>165.61966423475022</c:v>
                </c:pt>
                <c:pt idx="17">
                  <c:v>165.65204558339963</c:v>
                </c:pt>
                <c:pt idx="18">
                  <c:v>165.74948921232311</c:v>
                </c:pt>
                <c:pt idx="19">
                  <c:v>165.96259552447376</c:v>
                </c:pt>
                <c:pt idx="20">
                  <c:v>166.22681898460669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82176"/>
        <c:axId val="296082752"/>
      </c:scatterChart>
      <c:valAx>
        <c:axId val="2960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82752"/>
        <c:crosses val="autoZero"/>
        <c:crossBetween val="midCat"/>
      </c:valAx>
      <c:valAx>
        <c:axId val="2960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8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07808"/>
        <c:axId val="296808384"/>
      </c:scatterChart>
      <c:valAx>
        <c:axId val="29680780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808384"/>
        <c:crosses val="autoZero"/>
        <c:crossBetween val="midCat"/>
      </c:valAx>
      <c:valAx>
        <c:axId val="29680838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8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112"/>
        <c:axId val="296810688"/>
      </c:scatterChart>
      <c:valAx>
        <c:axId val="29681011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810688"/>
        <c:crosses val="autoZero"/>
        <c:crossBetween val="midCat"/>
      </c:valAx>
      <c:valAx>
        <c:axId val="29681068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8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55200"/>
        <c:axId val="296755776"/>
      </c:scatterChart>
      <c:valAx>
        <c:axId val="296755200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755776"/>
        <c:crosses val="autoZero"/>
        <c:crossBetween val="midCat"/>
      </c:valAx>
      <c:valAx>
        <c:axId val="296755776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75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43</xdr:row>
      <xdr:rowOff>9525</xdr:rowOff>
    </xdr:from>
    <xdr:to>
      <xdr:col>31</xdr:col>
      <xdr:colOff>571500</xdr:colOff>
      <xdr:row>66</xdr:row>
      <xdr:rowOff>78921</xdr:rowOff>
    </xdr:to>
    <xdr:sp macro="" textlink="">
      <xdr:nvSpPr>
        <xdr:cNvPr id="17" name="TextBox 16"/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39</xdr:row>
      <xdr:rowOff>0</xdr:rowOff>
    </xdr:from>
    <xdr:to>
      <xdr:col>32</xdr:col>
      <xdr:colOff>152400</xdr:colOff>
      <xdr:row>70</xdr:row>
      <xdr:rowOff>29135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369095</xdr:colOff>
      <xdr:row>72</xdr:row>
      <xdr:rowOff>59531</xdr:rowOff>
    </xdr:from>
    <xdr:to>
      <xdr:col>22</xdr:col>
      <xdr:colOff>508468</xdr:colOff>
      <xdr:row>101</xdr:row>
      <xdr:rowOff>129901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IPR_PI_sm3dayatm"/>
      <definedName name="IPR_Pwf_atma"/>
      <definedName name="IPR_Ql_sm3Day"/>
      <definedName name="MF_dPpipe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37"/>
  <sheetViews>
    <sheetView tabSelected="1" topLeftCell="A46" zoomScale="80" zoomScaleNormal="80" workbookViewId="0">
      <selection activeCell="H68" sqref="H68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2" spans="1:6" x14ac:dyDescent="0.2">
      <c r="B2" t="s">
        <v>302</v>
      </c>
    </row>
    <row r="6" spans="1:6" x14ac:dyDescent="0.2">
      <c r="A6" s="52" t="s">
        <v>303</v>
      </c>
    </row>
    <row r="7" spans="1:6" outlineLevel="1" x14ac:dyDescent="0.2">
      <c r="B7" s="53" t="s">
        <v>304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305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306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307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308</v>
      </c>
      <c r="C11" s="54">
        <v>150</v>
      </c>
      <c r="D11" s="53" t="s">
        <v>291</v>
      </c>
    </row>
    <row r="12" spans="1:6" outlineLevel="1" x14ac:dyDescent="0.2">
      <c r="B12" s="53" t="s">
        <v>309</v>
      </c>
      <c r="C12" s="54">
        <v>120</v>
      </c>
      <c r="D12" s="53" t="s">
        <v>292</v>
      </c>
    </row>
    <row r="13" spans="1:6" ht="38.25" outlineLevel="1" x14ac:dyDescent="0.2">
      <c r="B13" s="57" t="s">
        <v>310</v>
      </c>
      <c r="C13" s="54"/>
      <c r="D13" s="53" t="s">
        <v>289</v>
      </c>
    </row>
    <row r="14" spans="1:6" outlineLevel="1" x14ac:dyDescent="0.2">
      <c r="B14" s="57" t="s">
        <v>139</v>
      </c>
      <c r="C14" s="54">
        <v>10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311</v>
      </c>
      <c r="B16" s="59"/>
      <c r="C16" s="60"/>
    </row>
    <row r="17" spans="1:4" outlineLevel="1" x14ac:dyDescent="0.2">
      <c r="B17" s="57" t="s">
        <v>312</v>
      </c>
      <c r="C17" s="54">
        <v>2000</v>
      </c>
      <c r="D17" s="53" t="s">
        <v>294</v>
      </c>
    </row>
    <row r="18" spans="1:4" outlineLevel="1" x14ac:dyDescent="0.2">
      <c r="B18" s="57" t="s">
        <v>313</v>
      </c>
      <c r="C18" s="54">
        <v>0</v>
      </c>
      <c r="D18" s="53" t="s">
        <v>294</v>
      </c>
    </row>
    <row r="19" spans="1:4" outlineLevel="1" x14ac:dyDescent="0.2">
      <c r="B19" s="57" t="s">
        <v>314</v>
      </c>
      <c r="C19" s="54">
        <v>1500</v>
      </c>
      <c r="D19" s="53" t="s">
        <v>294</v>
      </c>
    </row>
    <row r="20" spans="1:4" outlineLevel="1" x14ac:dyDescent="0.2">
      <c r="B20" s="57" t="s">
        <v>315</v>
      </c>
      <c r="C20" s="54">
        <v>125</v>
      </c>
      <c r="D20" s="53" t="s">
        <v>295</v>
      </c>
    </row>
    <row r="21" spans="1:4" outlineLevel="1" x14ac:dyDescent="0.2">
      <c r="B21" s="57" t="s">
        <v>316</v>
      </c>
      <c r="C21" s="54">
        <v>73</v>
      </c>
      <c r="D21" s="53" t="s">
        <v>295</v>
      </c>
    </row>
    <row r="22" spans="1:4" outlineLevel="1" x14ac:dyDescent="0.2">
      <c r="B22" s="57" t="s">
        <v>317</v>
      </c>
      <c r="C22" s="54">
        <v>62</v>
      </c>
      <c r="D22" s="53" t="s">
        <v>295</v>
      </c>
    </row>
    <row r="23" spans="1:4" ht="25.5" outlineLevel="1" x14ac:dyDescent="0.2">
      <c r="B23" s="57" t="s">
        <v>318</v>
      </c>
      <c r="C23" s="54">
        <v>100</v>
      </c>
      <c r="D23" s="53" t="s">
        <v>295</v>
      </c>
    </row>
    <row r="24" spans="1:4" ht="25.5" outlineLevel="1" x14ac:dyDescent="0.2">
      <c r="B24" s="57" t="s">
        <v>319</v>
      </c>
      <c r="C24" s="54">
        <v>20</v>
      </c>
      <c r="D24" s="53" t="s">
        <v>291</v>
      </c>
    </row>
    <row r="25" spans="1:4" outlineLevel="1" x14ac:dyDescent="0.2">
      <c r="B25" s="57" t="s">
        <v>320</v>
      </c>
      <c r="C25" s="54">
        <v>80</v>
      </c>
      <c r="D25" s="53" t="s">
        <v>291</v>
      </c>
    </row>
    <row r="26" spans="1:4" ht="25.5" outlineLevel="1" x14ac:dyDescent="0.2">
      <c r="B26" s="57" t="s">
        <v>321</v>
      </c>
      <c r="C26" s="54">
        <v>80</v>
      </c>
      <c r="D26" s="53" t="s">
        <v>292</v>
      </c>
    </row>
    <row r="27" spans="1:4" outlineLevel="1" x14ac:dyDescent="0.2">
      <c r="B27" s="57" t="s">
        <v>322</v>
      </c>
      <c r="C27" s="54">
        <v>70</v>
      </c>
      <c r="D27" s="53" t="s">
        <v>291</v>
      </c>
    </row>
    <row r="28" spans="1:4" outlineLevel="1" x14ac:dyDescent="0.2">
      <c r="B28" s="57" t="s">
        <v>323</v>
      </c>
      <c r="C28" s="54">
        <v>150</v>
      </c>
      <c r="D28" s="53" t="s">
        <v>291</v>
      </c>
    </row>
    <row r="29" spans="1:4" outlineLevel="1" x14ac:dyDescent="0.2"/>
    <row r="31" spans="1:4" x14ac:dyDescent="0.2">
      <c r="A31" s="52" t="s">
        <v>324</v>
      </c>
    </row>
    <row r="32" spans="1:4" x14ac:dyDescent="0.2">
      <c r="B32" s="53" t="s">
        <v>325</v>
      </c>
      <c r="C32" s="54">
        <v>3</v>
      </c>
      <c r="D32" s="53" t="s">
        <v>297</v>
      </c>
    </row>
    <row r="33" spans="1:10" x14ac:dyDescent="0.2">
      <c r="B33" s="53" t="s">
        <v>334</v>
      </c>
      <c r="C33" s="54">
        <v>250</v>
      </c>
      <c r="D33" s="53" t="s">
        <v>291</v>
      </c>
    </row>
    <row r="34" spans="1:10" x14ac:dyDescent="0.2">
      <c r="B34" s="53" t="s">
        <v>335</v>
      </c>
      <c r="C34" s="70">
        <f>[1]!IPR_PI_sm3dayatm(Q_,Pwf_,Pres_,wc_,Pb_)</f>
        <v>0</v>
      </c>
      <c r="D34" s="53" t="s">
        <v>336</v>
      </c>
    </row>
    <row r="36" spans="1:10" x14ac:dyDescent="0.2">
      <c r="B36" s="53" t="s">
        <v>298</v>
      </c>
      <c r="C36" s="54">
        <v>20</v>
      </c>
      <c r="D36" s="53"/>
    </row>
    <row r="37" spans="1:10" outlineLevel="1" x14ac:dyDescent="0.2"/>
    <row r="38" spans="1:10" x14ac:dyDescent="0.2">
      <c r="A38" s="68" t="s">
        <v>337</v>
      </c>
      <c r="B38" s="68"/>
      <c r="C38" s="68"/>
      <c r="D38" s="52"/>
    </row>
    <row r="39" spans="1:10" outlineLevel="1" x14ac:dyDescent="0.2">
      <c r="B39" s="57" t="s">
        <v>174</v>
      </c>
      <c r="C39" s="54">
        <v>100</v>
      </c>
      <c r="D39" s="69" t="s">
        <v>296</v>
      </c>
    </row>
    <row r="40" spans="1:10" outlineLevel="1" x14ac:dyDescent="0.2">
      <c r="B40" s="72"/>
      <c r="C40" s="74"/>
      <c r="D40" s="73"/>
    </row>
    <row r="41" spans="1:10" outlineLevel="1" x14ac:dyDescent="0.2">
      <c r="A41" t="s">
        <v>330</v>
      </c>
    </row>
    <row r="42" spans="1:10" outlineLevel="1" x14ac:dyDescent="0.2">
      <c r="A42" t="s">
        <v>326</v>
      </c>
    </row>
    <row r="43" spans="1:10" outlineLevel="1" x14ac:dyDescent="0.2">
      <c r="A43" t="s">
        <v>327</v>
      </c>
    </row>
    <row r="44" spans="1:10" outlineLevel="1" x14ac:dyDescent="0.2"/>
    <row r="45" spans="1:10" outlineLevel="1" x14ac:dyDescent="0.2"/>
    <row r="46" spans="1:10" outlineLevel="1" x14ac:dyDescent="0.2"/>
    <row r="47" spans="1:10" ht="25.5" outlineLevel="1" x14ac:dyDescent="0.2">
      <c r="C47" s="61" t="s">
        <v>300</v>
      </c>
      <c r="D47" s="61" t="s">
        <v>299</v>
      </c>
      <c r="E47" s="63" t="s">
        <v>328</v>
      </c>
      <c r="J47" s="63" t="s">
        <v>329</v>
      </c>
    </row>
    <row r="48" spans="1:10" outlineLevel="1" x14ac:dyDescent="0.2">
      <c r="C48" s="64">
        <v>0</v>
      </c>
      <c r="D48" s="64">
        <f t="shared" ref="D48:D67" si="0">D49-Tgrad*(C49-C48)/100</f>
        <v>20</v>
      </c>
      <c r="E48" s="66">
        <f>Упражнения!Pbuf_</f>
        <v>20</v>
      </c>
      <c r="F48" s="65"/>
      <c r="G48" s="65"/>
      <c r="H48" s="65"/>
      <c r="J48" s="62">
        <f>[1]!MF_dPpipe_atma(Qtest_,wc_,C49,C48,J49,D49,,Dtub_,,gamma_gas_,gamma_oil_,,Rsb_,Rp_,Pb_,Tres_)</f>
        <v>30.481037783382391</v>
      </c>
    </row>
    <row r="49" spans="3:10" outlineLevel="1" x14ac:dyDescent="0.2">
      <c r="C49" s="64">
        <f t="shared" ref="C49:C68" si="1">C48+Hmes_/N_</f>
        <v>100</v>
      </c>
      <c r="D49" s="64">
        <f t="shared" si="0"/>
        <v>23</v>
      </c>
      <c r="E49" s="62">
        <f>[1]!MF_dPpipe_atma(Qtest_,wc_,C48,C49,E48,D48,,Dtub_,,gamma_gas_,gamma_oil_,,Rsb_,Rp_,Pb_,Tres_)</f>
        <v>23.690039097911352</v>
      </c>
      <c r="J49" s="62">
        <f>[1]!MF_dPpipe_atma(Qtest_,wc_,C50,C49,J50,D50,,Dtub_,,gamma_gas_,gamma_oil_,,Rsb_,Rp_,Pb_,Tres_)</f>
        <v>34.868047829039725</v>
      </c>
    </row>
    <row r="50" spans="3:10" outlineLevel="1" x14ac:dyDescent="0.2">
      <c r="C50" s="64">
        <f t="shared" si="1"/>
        <v>200</v>
      </c>
      <c r="D50" s="64">
        <f t="shared" si="0"/>
        <v>26</v>
      </c>
      <c r="E50" s="62">
        <f>[1]!MF_dPpipe_atma(Qtest_,wc_,C49,C50,E49,D49,,Dtub_,,gamma_gas_,gamma_oil_,,Rsb_,Rp_,Pb_,Tres_)</f>
        <v>27.63241795481548</v>
      </c>
      <c r="J50" s="62">
        <f>[1]!MF_dPpipe_atma(Qtest_,wc_,C51,C50,J51,D51,,Dtub_,,gamma_gas_,gamma_oil_,,Rsb_,Rp_,Pb_,Tres_)</f>
        <v>39.464539243653078</v>
      </c>
    </row>
    <row r="51" spans="3:10" outlineLevel="1" x14ac:dyDescent="0.2">
      <c r="C51" s="64">
        <f t="shared" si="1"/>
        <v>300</v>
      </c>
      <c r="D51" s="64">
        <f t="shared" si="0"/>
        <v>29</v>
      </c>
      <c r="E51" s="62">
        <f>[1]!MF_dPpipe_atma(Qtest_,wc_,C50,C51,E50,D50,,Dtub_,,gamma_gas_,gamma_oil_,,Rsb_,Rp_,Pb_,Tres_)</f>
        <v>31.811012813865933</v>
      </c>
      <c r="J51" s="62">
        <f>[1]!MF_dPpipe_atma(Qtest_,wc_,C52,C51,J52,D52,,Dtub_,,gamma_gas_,gamma_oil_,,Rsb_,Rp_,Pb_,Tres_)</f>
        <v>44.250442931584352</v>
      </c>
    </row>
    <row r="52" spans="3:10" outlineLevel="1" x14ac:dyDescent="0.2">
      <c r="C52" s="64">
        <f t="shared" si="1"/>
        <v>400</v>
      </c>
      <c r="D52" s="64">
        <f t="shared" si="0"/>
        <v>32</v>
      </c>
      <c r="E52" s="62">
        <f>[1]!MF_dPpipe_atma(Qtest_,wc_,C51,C52,E51,D51,,Dtub_,,gamma_gas_,gamma_oil_,,Rsb_,Rp_,Pb_,Tres_)</f>
        <v>36.207904543694994</v>
      </c>
      <c r="J52" s="62">
        <f>[1]!MF_dPpipe_atma(Qtest_,wc_,C53,C52,J53,D53,,Dtub_,,gamma_gas_,gamma_oil_,,Rsb_,Rp_,Pb_,Tres_)</f>
        <v>49.205798569366905</v>
      </c>
    </row>
    <row r="53" spans="3:10" outlineLevel="1" x14ac:dyDescent="0.2">
      <c r="C53" s="64">
        <f t="shared" si="1"/>
        <v>500</v>
      </c>
      <c r="D53" s="64">
        <f t="shared" si="0"/>
        <v>35</v>
      </c>
      <c r="E53" s="62">
        <f>[1]!MF_dPpipe_atma(Qtest_,wc_,C52,C53,E52,D52,,Dtub_,,gamma_gas_,gamma_oil_,,Rsb_,Rp_,Pb_,Tres_)</f>
        <v>40.804196778963131</v>
      </c>
      <c r="J53" s="62">
        <f>[1]!MF_dPpipe_atma(Qtest_,wc_,C54,C53,J54,D54,,Dtub_,,gamma_gas_,gamma_oil_,,Rsb_,Rp_,Pb_,Tres_)</f>
        <v>54.311260476352359</v>
      </c>
    </row>
    <row r="54" spans="3:10" outlineLevel="1" x14ac:dyDescent="0.2">
      <c r="C54" s="64">
        <f t="shared" si="1"/>
        <v>600</v>
      </c>
      <c r="D54" s="64">
        <f t="shared" si="0"/>
        <v>38</v>
      </c>
      <c r="E54" s="62">
        <f>[1]!MF_dPpipe_atma(Qtest_,wc_,C53,C54,E53,D53,,Dtub_,,gamma_gas_,gamma_oil_,,Rsb_,Rp_,Pb_,Tres_)</f>
        <v>45.580697381992969</v>
      </c>
      <c r="J54" s="62">
        <f>[1]!MF_dPpipe_atma(Qtest_,wc_,C55,C54,J55,D55,,Dtub_,,gamma_gas_,gamma_oil_,,Rsb_,Rp_,Pb_,Tres_)</f>
        <v>59.548480790241911</v>
      </c>
    </row>
    <row r="55" spans="3:10" outlineLevel="1" x14ac:dyDescent="0.2">
      <c r="C55" s="64">
        <f t="shared" si="1"/>
        <v>700</v>
      </c>
      <c r="D55" s="64">
        <f t="shared" si="0"/>
        <v>41</v>
      </c>
      <c r="E55" s="62">
        <f>[1]!MF_dPpipe_atma(Qtest_,wc_,C54,C55,E54,D54,,Dtub_,,gamma_gas_,gamma_oil_,,Rsb_,Rp_,Pb_,Tres_)</f>
        <v>50.51848637279155</v>
      </c>
      <c r="J55" s="62">
        <f>[1]!MF_dPpipe_atma(Qtest_,wc_,C56,C55,J56,D56,,Dtub_,,gamma_gas_,gamma_oil_,,Rsb_,Rp_,Pb_,Tres_)</f>
        <v>64.900484393091332</v>
      </c>
    </row>
    <row r="56" spans="3:10" outlineLevel="1" x14ac:dyDescent="0.2">
      <c r="C56" s="64">
        <f t="shared" si="1"/>
        <v>800</v>
      </c>
      <c r="D56" s="64">
        <f t="shared" si="0"/>
        <v>44</v>
      </c>
      <c r="E56" s="62">
        <f>[1]!MF_dPpipe_atma(Qtest_,wc_,C55,C56,E55,D55,,Dtub_,,gamma_gas_,gamma_oil_,,Rsb_,Rp_,Pb_,Tres_)</f>
        <v>55.59949486859658</v>
      </c>
      <c r="J56" s="62">
        <f>[1]!MF_dPpipe_atma(Qtest_,wc_,C57,C56,J57,D57,,Dtub_,,gamma_gas_,gamma_oil_,,Rsb_,Rp_,Pb_,Tres_)</f>
        <v>70.351492642687361</v>
      </c>
    </row>
    <row r="57" spans="3:10" outlineLevel="1" x14ac:dyDescent="0.2">
      <c r="C57" s="64">
        <f t="shared" si="1"/>
        <v>900</v>
      </c>
      <c r="D57" s="64">
        <f t="shared" si="0"/>
        <v>47</v>
      </c>
      <c r="E57" s="62">
        <f>[1]!MF_dPpipe_atma(Qtest_,wc_,C56,C57,E56,D56,,Dtub_,,gamma_gas_,gamma_oil_,,Rsb_,Rp_,Pb_,Tres_)</f>
        <v>60.806433976025218</v>
      </c>
      <c r="J57" s="62">
        <f>[1]!MF_dPpipe_atma(Qtest_,wc_,C58,C57,J58,D58,,Dtub_,,gamma_gas_,gamma_oil_,,Rsb_,Rp_,Pb_,Tres_)</f>
        <v>75.887178111896787</v>
      </c>
    </row>
    <row r="58" spans="3:10" outlineLevel="1" x14ac:dyDescent="0.2">
      <c r="C58" s="64">
        <f t="shared" si="1"/>
        <v>1000</v>
      </c>
      <c r="D58" s="64">
        <f t="shared" si="0"/>
        <v>50</v>
      </c>
      <c r="E58" s="62">
        <f>[1]!MF_dPpipe_atma(Qtest_,wc_,C57,C58,E57,D57,,Dtub_,,gamma_gas_,gamma_oil_,,Rsb_,Rp_,Pb_,Tres_)</f>
        <v>66.123207240048671</v>
      </c>
      <c r="J58" s="62">
        <f>[1]!MF_dPpipe_atma(Qtest_,wc_,C59,C58,J59,D59,,Dtub_,,gamma_gas_,gamma_oil_,,Rsb_,Rp_,Pb_,Tres_)</f>
        <v>81.543813571233215</v>
      </c>
    </row>
    <row r="59" spans="3:10" outlineLevel="1" x14ac:dyDescent="0.2">
      <c r="C59" s="64">
        <f t="shared" si="1"/>
        <v>1100</v>
      </c>
      <c r="D59" s="64">
        <f t="shared" si="0"/>
        <v>53</v>
      </c>
      <c r="E59" s="62">
        <f>[1]!MF_dPpipe_atma(Qtest_,wc_,C58,C59,E58,D58,,Dtub_,,gamma_gas_,gamma_oil_,,Rsb_,Rp_,Pb_,Tres_)</f>
        <v>71.535029732553639</v>
      </c>
      <c r="J59" s="62">
        <f>[1]!MF_dPpipe_atma(Qtest_,wc_,C60,C59,J60,D60,,Dtub_,,gamma_gas_,gamma_oil_,,Rsb_,Rp_,Pb_,Tres_)</f>
        <v>87.372117032765289</v>
      </c>
    </row>
    <row r="60" spans="3:10" outlineLevel="1" x14ac:dyDescent="0.2">
      <c r="C60" s="64">
        <f t="shared" si="1"/>
        <v>1200</v>
      </c>
      <c r="D60" s="64">
        <f t="shared" si="0"/>
        <v>56</v>
      </c>
      <c r="E60" s="62">
        <f>[1]!MF_dPpipe_atma(Qtest_,wc_,C59,C60,E59,D59,,Dtub_,,gamma_gas_,gamma_oil_,,Rsb_,Rp_,Pb_,Tres_)</f>
        <v>77.028475862477649</v>
      </c>
      <c r="J60" s="62">
        <f>[1]!MF_dPpipe_atma(Qtest_,wc_,C61,C60,J61,D61,,Dtub_,,gamma_gas_,gamma_oil_,,Rsb_,Rp_,Pb_,Tres_)</f>
        <v>93.358626954725224</v>
      </c>
    </row>
    <row r="61" spans="3:10" outlineLevel="1" x14ac:dyDescent="0.2">
      <c r="C61" s="64">
        <f t="shared" si="1"/>
        <v>1300</v>
      </c>
      <c r="D61" s="64">
        <f t="shared" si="0"/>
        <v>59</v>
      </c>
      <c r="E61" s="62">
        <f>[1]!MF_dPpipe_atma(Qtest_,wc_,C60,C61,E60,D60,,Dtub_,,gamma_gas_,gamma_oil_,,Rsb_,Rp_,Pb_,Tres_)</f>
        <v>82.627540776409361</v>
      </c>
      <c r="J61" s="62">
        <f>[1]!MF_dPpipe_atma(Qtest_,wc_,C62,C61,J62,D62,,Dtub_,,gamma_gas_,gamma_oil_,,Rsb_,Rp_,Pb_,Tres_)</f>
        <v>99.487453869047357</v>
      </c>
    </row>
    <row r="62" spans="3:10" outlineLevel="1" x14ac:dyDescent="0.2">
      <c r="C62" s="64">
        <f t="shared" si="1"/>
        <v>1400</v>
      </c>
      <c r="D62" s="64">
        <f t="shared" si="0"/>
        <v>62</v>
      </c>
      <c r="E62" s="62">
        <f>[1]!MF_dPpipe_atma(Qtest_,wc_,C61,C62,E61,D61,,Dtub_,,gamma_gas_,gamma_oil_,,Rsb_,Rp_,Pb_,Tres_)</f>
        <v>88.389713070743966</v>
      </c>
      <c r="J62" s="62">
        <f>[1]!MF_dPpipe_atma(Qtest_,wc_,C63,C62,J63,D63,,Dtub_,,gamma_gas_,gamma_oil_,,Rsb_,Rp_,Pb_,Tres_)</f>
        <v>105.74523483000064</v>
      </c>
    </row>
    <row r="63" spans="3:10" outlineLevel="1" x14ac:dyDescent="0.2">
      <c r="C63" s="64">
        <f t="shared" si="1"/>
        <v>1500</v>
      </c>
      <c r="D63" s="64">
        <f t="shared" si="0"/>
        <v>65</v>
      </c>
      <c r="E63" s="62">
        <f>[1]!MF_dPpipe_atma(Qtest_,wc_,C62,C63,E62,D62,,Dtub_,,gamma_gas_,gamma_oil_,,Rsb_,Rp_,Pb_,Tres_)</f>
        <v>94.305729415515501</v>
      </c>
      <c r="J63" s="62">
        <f>[1]!MF_dPpipe_atma(Qtest_,wc_,C64,C63,J64,D64,,Dtub_,,gamma_gas_,gamma_oil_,,Rsb_,Rp_,Pb_,Tres_)</f>
        <v>112.11920169076619</v>
      </c>
    </row>
    <row r="64" spans="3:10" outlineLevel="1" x14ac:dyDescent="0.2">
      <c r="C64" s="64">
        <f t="shared" si="1"/>
        <v>1600</v>
      </c>
      <c r="D64" s="64">
        <f t="shared" si="0"/>
        <v>68</v>
      </c>
      <c r="E64" s="62">
        <f>[1]!MF_dPpipe_atma(Qtest_,wc_,C63,C64,E63,D63,,Dtub_,,gamma_gas_,gamma_oil_,,Rsb_,Rp_,Pb_,Tres_)</f>
        <v>100.36051438473054</v>
      </c>
      <c r="J64" s="62">
        <f>[1]!MF_dPpipe_atma(Qtest_,wc_,C65,C64,J65,D65,,Dtub_,,gamma_gas_,gamma_oil_,,Rsb_,Rp_,Pb_,Tres_)</f>
        <v>118.59724339320155</v>
      </c>
    </row>
    <row r="65" spans="1:10" outlineLevel="1" x14ac:dyDescent="0.2">
      <c r="C65" s="64">
        <f t="shared" si="1"/>
        <v>1700</v>
      </c>
      <c r="D65" s="64">
        <f t="shared" si="0"/>
        <v>71</v>
      </c>
      <c r="E65" s="62">
        <f>[1]!MF_dPpipe_atma(Qtest_,wc_,C64,C65,E64,D64,,Dtub_,,gamma_gas_,gamma_oil_,,Rsb_,Rp_,Pb_,Tres_)</f>
        <v>106.54148843863241</v>
      </c>
      <c r="J65" s="62">
        <f>[1]!MF_dPpipe_atma(Qtest_,wc_,C66,C65,J66,D66,,Dtub_,,gamma_gas_,gamma_oil_,,Rsb_,Rp_,Pb_,Tres_)</f>
        <v>125.16864715150933</v>
      </c>
    </row>
    <row r="66" spans="1:10" outlineLevel="1" x14ac:dyDescent="0.2">
      <c r="C66" s="64">
        <f t="shared" si="1"/>
        <v>1800</v>
      </c>
      <c r="D66" s="64">
        <f t="shared" si="0"/>
        <v>74</v>
      </c>
      <c r="E66" s="62">
        <f>[1]!MF_dPpipe_atma(Qtest_,wc_,C65,C66,E65,D65,,Dtub_,,gamma_gas_,gamma_oil_,,Rsb_,Rp_,Pb_,Tres_)</f>
        <v>112.83684548745266</v>
      </c>
      <c r="J66" s="62">
        <f>[1]!MF_dPpipe_atma(Qtest_,wc_,C67,C66,J67,D67,,Dtub_,,gamma_gas_,gamma_oil_,,Rsb_,Rp_,Pb_,Tres_)</f>
        <v>131.78745941781119</v>
      </c>
    </row>
    <row r="67" spans="1:10" outlineLevel="1" x14ac:dyDescent="0.2">
      <c r="C67" s="64">
        <f t="shared" si="1"/>
        <v>1900</v>
      </c>
      <c r="D67" s="64">
        <f t="shared" si="0"/>
        <v>77</v>
      </c>
      <c r="E67" s="62">
        <f>[1]!MF_dPpipe_atma(Qtest_,wc_,C66,C67,E66,D66,,Dtub_,,gamma_gas_,gamma_oil_,,Rsb_,Rp_,Pb_,Tres_)</f>
        <v>119.23533489466178</v>
      </c>
      <c r="J67" s="62">
        <f>[1]!MF_dPpipe_atma(Qtest_,wc_,C68,C67,J68,D68,,Dtub_,,gamma_gas_,gamma_oil_,,Rsb_,Rp_,Pb_,Tres_)</f>
        <v>138.39898468171211</v>
      </c>
    </row>
    <row r="68" spans="1:10" outlineLevel="1" x14ac:dyDescent="0.2">
      <c r="C68" s="64">
        <f t="shared" si="1"/>
        <v>2000</v>
      </c>
      <c r="D68" s="64">
        <v>80</v>
      </c>
      <c r="E68" s="62">
        <f>[1]!MF_dPpipe_atma(Qtest_,wc_,C67,C68,E67,D67,,Dtub_,,gamma_gas_,gamma_oil_,,Rsb_,Rp_,Pb_,Tres_)</f>
        <v>125.72637028585582</v>
      </c>
      <c r="J68" s="66">
        <v>145</v>
      </c>
    </row>
    <row r="69" spans="1:10" outlineLevel="1" x14ac:dyDescent="0.2"/>
    <row r="70" spans="1:10" outlineLevel="1" x14ac:dyDescent="0.2">
      <c r="A70" t="s">
        <v>331</v>
      </c>
    </row>
    <row r="71" spans="1:10" outlineLevel="1" x14ac:dyDescent="0.2">
      <c r="A71" t="s">
        <v>332</v>
      </c>
    </row>
    <row r="72" spans="1:10" outlineLevel="1" x14ac:dyDescent="0.2"/>
    <row r="73" spans="1:10" x14ac:dyDescent="0.2">
      <c r="A73" t="s">
        <v>338</v>
      </c>
      <c r="E73" s="53" t="s">
        <v>333</v>
      </c>
      <c r="F73" s="116">
        <f>[1]!IPR_Ql_sm3Day(PI_1,Pres_,0,wc_,Pb_)</f>
        <v>150.13135401325249</v>
      </c>
    </row>
    <row r="74" spans="1:10" x14ac:dyDescent="0.2">
      <c r="A74" s="53" t="s">
        <v>339</v>
      </c>
      <c r="B74" s="77">
        <f>E68</f>
        <v>125.72637028585582</v>
      </c>
      <c r="C74" s="53" t="s">
        <v>291</v>
      </c>
      <c r="H74" s="53" t="s">
        <v>139</v>
      </c>
    </row>
    <row r="75" spans="1:10" x14ac:dyDescent="0.2">
      <c r="H75" s="53">
        <v>50</v>
      </c>
    </row>
    <row r="76" spans="1:10" x14ac:dyDescent="0.2">
      <c r="A76" t="s">
        <v>335</v>
      </c>
      <c r="E76" s="75" t="s">
        <v>15</v>
      </c>
      <c r="F76" s="75" t="s">
        <v>341</v>
      </c>
      <c r="G76" s="75" t="s">
        <v>342</v>
      </c>
      <c r="H76" s="75" t="s">
        <v>342</v>
      </c>
      <c r="I76" s="78"/>
    </row>
    <row r="77" spans="1:10" x14ac:dyDescent="0.2">
      <c r="A77" s="53" t="s">
        <v>340</v>
      </c>
      <c r="B77" s="77">
        <f>[1]!IPR_PI_sm3dayatm(Qtest_,B74,Pres_,wc_,Pb_)</f>
        <v>0.81513284587787216</v>
      </c>
      <c r="C77" s="53" t="s">
        <v>343</v>
      </c>
      <c r="E77" s="76">
        <v>0</v>
      </c>
      <c r="F77" s="62">
        <f>[1]!IPR_Pwf_atma(PI_1,Pres_,E77,wc_,Pb_)</f>
        <v>250</v>
      </c>
      <c r="G77" s="62">
        <f>[1]!MF_dPpipe_atma(0.01,wc_,0,Hmes_,Pbuf_,$D$48,,Dtub_,,gamma_gas_,gamma_oil_,,Rsb_,Rp_,Pb_,Tres_)</f>
        <v>161.58056674595011</v>
      </c>
      <c r="H77" s="62">
        <f>[1]!MF_dPpipe_atma(0.01,$H$75,0,Hmes_,Pbuf_,$D$48,,Dtub_,,gamma_gas_,gamma_oil_,,Rsb_,Rp_,Pb_,Tres_)</f>
        <v>184.54639687213466</v>
      </c>
      <c r="I77" s="71"/>
    </row>
    <row r="78" spans="1:10" x14ac:dyDescent="0.2">
      <c r="E78" s="76">
        <f t="shared" ref="E78:E97" si="2">E77+Qmax_/N_</f>
        <v>7.5065677006626244</v>
      </c>
      <c r="F78" s="62">
        <f>[1]!IPR_Pwf_atma(PI_1,Pres_,E78,wc_,Pb_)</f>
        <v>240.79098856263326</v>
      </c>
      <c r="G78" s="62">
        <f>[1]!MF_dPpipe_atma(E78,wc_,0,Hmes_,Pbuf_,$D$48,,Dtub_,,gamma_gas_,gamma_oil_,,Rsb_,Rp_,Pb_,Tres_)</f>
        <v>161.03192235075352</v>
      </c>
      <c r="H78" s="62">
        <f>[1]!MF_dPpipe_atma(E78,$H$75,0,Hmes_,Pbuf_,$D$48,,Dtub_,,gamma_gas_,gamma_oil_,,Rsb_,Rp_,Pb_,Tres_)</f>
        <v>184.51823243539519</v>
      </c>
      <c r="I78" s="71"/>
    </row>
    <row r="79" spans="1:10" x14ac:dyDescent="0.2">
      <c r="E79" s="76">
        <f t="shared" si="2"/>
        <v>15.013135401325249</v>
      </c>
      <c r="F79" s="62">
        <f>[1]!IPR_Pwf_atma(PI_1,Pres_,E79,wc_,Pb_)</f>
        <v>231.58197712526652</v>
      </c>
      <c r="G79" s="62">
        <f>[1]!MF_dPpipe_atma(E79,wc_,0,Hmes_,Pbuf_,$D$48,,Dtub_,,gamma_gas_,gamma_oil_,,Rsb_,Rp_,Pb_,Tres_)</f>
        <v>159.27288816086445</v>
      </c>
      <c r="H79" s="62">
        <f>[1]!MF_dPpipe_atma(E79,$H$75,0,Hmes_,Pbuf_,$D$48,,Dtub_,,gamma_gas_,gamma_oil_,,Rsb_,Rp_,Pb_,Tres_)</f>
        <v>183.85055415868501</v>
      </c>
      <c r="I79" s="71"/>
    </row>
    <row r="80" spans="1:10" x14ac:dyDescent="0.2">
      <c r="E80" s="76">
        <f t="shared" si="2"/>
        <v>22.519703101987872</v>
      </c>
      <c r="F80" s="62">
        <f>[1]!IPR_Pwf_atma(PI_1,Pres_,E80,wc_,Pb_)</f>
        <v>222.37296568789978</v>
      </c>
      <c r="G80" s="62">
        <f>[1]!MF_dPpipe_atma(E80,wc_,0,Hmes_,Pbuf_,$D$48,,Dtub_,,gamma_gas_,gamma_oil_,,Rsb_,Rp_,Pb_,Tres_)</f>
        <v>156.68999022188311</v>
      </c>
      <c r="H80" s="62">
        <f>[1]!MF_dPpipe_atma(E80,$H$75,0,Hmes_,Pbuf_,$D$48,,Dtub_,,gamma_gas_,gamma_oil_,,Rsb_,Rp_,Pb_,Tres_)</f>
        <v>182.45053074547664</v>
      </c>
      <c r="I80" s="71"/>
    </row>
    <row r="81" spans="5:9" x14ac:dyDescent="0.2">
      <c r="E81" s="76">
        <f t="shared" si="2"/>
        <v>30.026270802650497</v>
      </c>
      <c r="F81" s="62">
        <f>[1]!IPR_Pwf_atma(PI_1,Pres_,E81,wc_,Pb_)</f>
        <v>213.16395425053304</v>
      </c>
      <c r="G81" s="62">
        <f>[1]!MF_dPpipe_atma(E81,wc_,0,Hmes_,Pbuf_,$D$48,,Dtub_,,gamma_gas_,gamma_oil_,,Rsb_,Rp_,Pb_,Tres_)</f>
        <v>153.12114612691926</v>
      </c>
      <c r="H81" s="62">
        <f>[1]!MF_dPpipe_atma(E81,$H$75,0,Hmes_,Pbuf_,$D$48,,Dtub_,,gamma_gas_,gamma_oil_,,Rsb_,Rp_,Pb_,Tres_)</f>
        <v>180.32293649801312</v>
      </c>
      <c r="I81" s="71"/>
    </row>
    <row r="82" spans="5:9" x14ac:dyDescent="0.2">
      <c r="E82" s="76">
        <f t="shared" si="2"/>
        <v>37.532838503313123</v>
      </c>
      <c r="F82" s="62">
        <f>[1]!IPR_Pwf_atma(PI_1,Pres_,E82,wc_,Pb_)</f>
        <v>203.9549428131663</v>
      </c>
      <c r="G82" s="62">
        <f>[1]!MF_dPpipe_atma(E82,wc_,0,Hmes_,Pbuf_,$D$48,,Dtub_,,gamma_gas_,gamma_oil_,,Rsb_,Rp_,Pb_,Tres_)</f>
        <v>148.25457548987569</v>
      </c>
      <c r="H82" s="62">
        <f>[1]!MF_dPpipe_atma(E82,$H$75,0,Hmes_,Pbuf_,$D$48,,Dtub_,,gamma_gas_,gamma_oil_,,Rsb_,Rp_,Pb_,Tres_)</f>
        <v>177.36227177641854</v>
      </c>
      <c r="I82" s="71"/>
    </row>
    <row r="83" spans="5:9" x14ac:dyDescent="0.2">
      <c r="E83" s="76">
        <f t="shared" si="2"/>
        <v>45.039406203975744</v>
      </c>
      <c r="F83" s="62">
        <f>[1]!IPR_Pwf_atma(PI_1,Pres_,E83,wc_,Pb_)</f>
        <v>194.74593137579956</v>
      </c>
      <c r="G83" s="62">
        <f>[1]!MF_dPpipe_atma(E83,wc_,0,Hmes_,Pbuf_,$D$48,,Dtub_,,gamma_gas_,gamma_oil_,,Rsb_,Rp_,Pb_,Tres_)</f>
        <v>141.68154976334534</v>
      </c>
      <c r="H83" s="62">
        <f>[1]!MF_dPpipe_atma(E83,$H$75,0,Hmes_,Pbuf_,$D$48,,Dtub_,,gamma_gas_,gamma_oil_,,Rsb_,Rp_,Pb_,Tres_)</f>
        <v>173.37940961517512</v>
      </c>
      <c r="I83" s="71"/>
    </row>
    <row r="84" spans="5:9" x14ac:dyDescent="0.2">
      <c r="E84" s="76">
        <f t="shared" si="2"/>
        <v>52.545973904638366</v>
      </c>
      <c r="F84" s="62">
        <f>[1]!IPR_Pwf_atma(PI_1,Pres_,E84,wc_,Pb_)</f>
        <v>185.53691993843282</v>
      </c>
      <c r="G84" s="62">
        <f>[1]!MF_dPpipe_atma(E84,wc_,0,Hmes_,Pbuf_,$D$48,,Dtub_,,gamma_gas_,gamma_oil_,,Rsb_,Rp_,Pb_,Tres_)</f>
        <v>136.6775146261615</v>
      </c>
      <c r="H84" s="62">
        <f>[1]!MF_dPpipe_atma(E84,$H$75,0,Hmes_,Pbuf_,$D$48,,Dtub_,,gamma_gas_,gamma_oil_,,Rsb_,Rp_,Pb_,Tres_)</f>
        <v>168.52107999922245</v>
      </c>
      <c r="I84" s="71"/>
    </row>
    <row r="85" spans="5:9" x14ac:dyDescent="0.2">
      <c r="E85" s="76">
        <f t="shared" si="2"/>
        <v>60.052541605300988</v>
      </c>
      <c r="F85" s="62">
        <f>[1]!IPR_Pwf_atma(PI_1,Pres_,E85,wc_,Pb_)</f>
        <v>176.3279085010661</v>
      </c>
      <c r="G85" s="62">
        <f>[1]!MF_dPpipe_atma(E85,wc_,0,Hmes_,Pbuf_,$D$48,,Dtub_,,gamma_gas_,gamma_oil_,,Rsb_,Rp_,Pb_,Tres_)</f>
        <v>135.9861348803459</v>
      </c>
      <c r="H85" s="62">
        <f>[1]!MF_dPpipe_atma(E85,$H$75,0,Hmes_,Pbuf_,$D$48,,Dtub_,,gamma_gas_,gamma_oil_,,Rsb_,Rp_,Pb_,Tres_)</f>
        <v>166.51215401594109</v>
      </c>
      <c r="I85" s="71"/>
    </row>
    <row r="86" spans="5:9" x14ac:dyDescent="0.2">
      <c r="E86" s="76">
        <f t="shared" si="2"/>
        <v>67.559109305963617</v>
      </c>
      <c r="F86" s="62">
        <f>[1]!IPR_Pwf_atma(PI_1,Pres_,E86,wc_,Pb_)</f>
        <v>167.11889706369934</v>
      </c>
      <c r="G86" s="62">
        <f>[1]!MF_dPpipe_atma(E86,wc_,0,Hmes_,Pbuf_,$D$48,,Dtub_,,gamma_gas_,gamma_oil_,,Rsb_,Rp_,Pb_,Tres_)</f>
        <v>135.62203992006485</v>
      </c>
      <c r="H86" s="62">
        <f>[1]!MF_dPpipe_atma(E86,$H$75,0,Hmes_,Pbuf_,$D$48,,Dtub_,,gamma_gas_,gamma_oil_,,Rsb_,Rp_,Pb_,Tres_)</f>
        <v>166.25168162453437</v>
      </c>
      <c r="I86" s="71"/>
    </row>
    <row r="87" spans="5:9" x14ac:dyDescent="0.2">
      <c r="E87" s="76">
        <f t="shared" si="2"/>
        <v>75.065677006626245</v>
      </c>
      <c r="F87" s="62">
        <f>[1]!IPR_Pwf_atma(PI_1,Pres_,E87,wc_,Pb_)</f>
        <v>157.9098856263326</v>
      </c>
      <c r="G87" s="62">
        <f>[1]!MF_dPpipe_atma(E87,wc_,0,Hmes_,Pbuf_,$D$48,,Dtub_,,gamma_gas_,gamma_oil_,,Rsb_,Rp_,Pb_,Tres_)</f>
        <v>135.33364050039933</v>
      </c>
      <c r="H87" s="62">
        <f>[1]!MF_dPpipe_atma(E87,$H$75,0,Hmes_,Pbuf_,$D$48,,Dtub_,,gamma_gas_,gamma_oil_,,Rsb_,Rp_,Pb_,Tres_)</f>
        <v>166.04324514231382</v>
      </c>
      <c r="I87" s="71"/>
    </row>
    <row r="88" spans="5:9" x14ac:dyDescent="0.2">
      <c r="E88" s="76">
        <f t="shared" si="2"/>
        <v>82.572244707288874</v>
      </c>
      <c r="F88" s="62">
        <f>[1]!IPR_Pwf_atma(PI_1,Pres_,E88,wc_,Pb_)</f>
        <v>148.69633859621277</v>
      </c>
      <c r="G88" s="62">
        <f>[1]!MF_dPpipe_atma(E88,wc_,0,Hmes_,Pbuf_,$D$48,,Dtub_,,gamma_gas_,gamma_oil_,,Rsb_,Rp_,Pb_,Tres_)</f>
        <v>135.11158186648291</v>
      </c>
      <c r="H88" s="62">
        <f>[1]!MF_dPpipe_atma(E88,$H$75,0,Hmes_,Pbuf_,$D$48,,Dtub_,,gamma_gas_,gamma_oil_,,Rsb_,Rp_,Pb_,Tres_)</f>
        <v>165.88301082263661</v>
      </c>
      <c r="I88" s="71"/>
    </row>
    <row r="89" spans="5:9" x14ac:dyDescent="0.2">
      <c r="E89" s="76">
        <f t="shared" si="2"/>
        <v>90.078812407951503</v>
      </c>
      <c r="F89" s="62">
        <f>[1]!IPR_Pwf_atma(PI_1,Pres_,E89,wc_,Pb_)</f>
        <v>139.17750645001865</v>
      </c>
      <c r="G89" s="62">
        <f>[1]!MF_dPpipe_atma(E89,wc_,0,Hmes_,Pbuf_,$D$48,,Dtub_,,gamma_gas_,gamma_oil_,,Rsb_,Rp_,Pb_,Tres_)</f>
        <v>134.94664592029127</v>
      </c>
      <c r="H89" s="62">
        <f>[1]!MF_dPpipe_atma(E89,$H$75,0,Hmes_,Pbuf_,$D$48,,Dtub_,,gamma_gas_,gamma_oil_,,Rsb_,Rp_,Pb_,Tres_)</f>
        <v>165.76143469429798</v>
      </c>
      <c r="I89" s="71"/>
    </row>
    <row r="90" spans="5:9" x14ac:dyDescent="0.2">
      <c r="E90" s="76">
        <f t="shared" si="2"/>
        <v>97.585380108614132</v>
      </c>
      <c r="F90" s="62">
        <f>[1]!IPR_Pwf_atma(PI_1,Pres_,E90,wc_,Pb_)</f>
        <v>129.10380262958219</v>
      </c>
      <c r="G90" s="62">
        <f>[1]!MF_dPpipe_atma(E90,wc_,0,Hmes_,Pbuf_,$D$48,,Dtub_,,gamma_gas_,gamma_oil_,,Rsb_,Rp_,Pb_,Tres_)</f>
        <v>134.83106592243607</v>
      </c>
      <c r="H90" s="62">
        <f>[1]!MF_dPpipe_atma(E90,$H$75,0,Hmes_,Pbuf_,$D$48,,Dtub_,,gamma_gas_,gamma_oil_,,Rsb_,Rp_,Pb_,Tres_)</f>
        <v>165.67889234057114</v>
      </c>
      <c r="I90" s="71"/>
    </row>
    <row r="91" spans="5:9" x14ac:dyDescent="0.2">
      <c r="E91" s="76">
        <f t="shared" si="2"/>
        <v>105.09194780927676</v>
      </c>
      <c r="F91" s="62">
        <f>[1]!IPR_Pwf_atma(PI_1,Pres_,E91,wc_,Pb_)</f>
        <v>118.35154009809099</v>
      </c>
      <c r="G91" s="62">
        <f>[1]!MF_dPpipe_atma(E91,wc_,0,Hmes_,Pbuf_,$D$48,,Dtub_,,gamma_gas_,gamma_oil_,,Rsb_,Rp_,Pb_,Tres_)</f>
        <v>134.76153509274681</v>
      </c>
      <c r="H91" s="62">
        <f>[1]!MF_dPpipe_atma(E91,$H$75,0,Hmes_,Pbuf_,$D$48,,Dtub_,,gamma_gas_,gamma_oil_,,Rsb_,Rp_,Pb_,Tres_)</f>
        <v>165.63174106658673</v>
      </c>
      <c r="I91" s="71"/>
    </row>
    <row r="92" spans="5:9" x14ac:dyDescent="0.2">
      <c r="E92" s="76">
        <f t="shared" si="2"/>
        <v>112.59851550993939</v>
      </c>
      <c r="F92" s="62">
        <f>[1]!IPR_Pwf_atma(PI_1,Pres_,E92,wc_,Pb_)</f>
        <v>106.74285346464455</v>
      </c>
      <c r="G92" s="62">
        <f>[1]!MF_dPpipe_atma(E92,wc_,0,Hmes_,Pbuf_,$D$48,,Dtub_,,gamma_gas_,gamma_oil_,,Rsb_,Rp_,Pb_,Tres_)</f>
        <v>134.7361591350508</v>
      </c>
      <c r="H92" s="62">
        <f>[1]!MF_dPpipe_atma(E92,$H$75,0,Hmes_,Pbuf_,$D$48,,Dtub_,,gamma_gas_,gamma_oil_,,Rsb_,Rp_,Pb_,Tres_)</f>
        <v>165.61240370234293</v>
      </c>
      <c r="I92" s="71"/>
    </row>
    <row r="93" spans="5:9" x14ac:dyDescent="0.2">
      <c r="E93" s="76">
        <f t="shared" si="2"/>
        <v>120.10508321060202</v>
      </c>
      <c r="F93" s="62">
        <f>[1]!IPR_Pwf_atma(PI_1,Pres_,E93,wc_,Pb_)</f>
        <v>94.005190967246946</v>
      </c>
      <c r="G93" s="62">
        <f>[1]!MF_dPpipe_atma(E93,wc_,0,Hmes_,Pbuf_,$D$48,,Dtub_,,gamma_gas_,gamma_oil_,,Rsb_,Rp_,Pb_,Tres_)</f>
        <v>134.74959795417709</v>
      </c>
      <c r="H93" s="62">
        <f>[1]!MF_dPpipe_atma(E93,$H$75,0,Hmes_,Pbuf_,$D$48,,Dtub_,,gamma_gas_,gamma_oil_,,Rsb_,Rp_,Pb_,Tres_)</f>
        <v>165.61966423475022</v>
      </c>
      <c r="I93" s="71"/>
    </row>
    <row r="94" spans="5:9" x14ac:dyDescent="0.2">
      <c r="E94" s="76">
        <f t="shared" si="2"/>
        <v>127.61165091126465</v>
      </c>
      <c r="F94" s="62">
        <f>[1]!IPR_Pwf_atma(PI_1,Pres_,E94,wc_,Pb_)</f>
        <v>79.68083865145735</v>
      </c>
      <c r="G94" s="62">
        <f>[1]!MF_dPpipe_atma(E94,wc_,0,Hmes_,Pbuf_,$D$48,,Dtub_,,gamma_gas_,gamma_oil_,,Rsb_,Rp_,Pb_,Tres_)</f>
        <v>134.84870428711204</v>
      </c>
      <c r="H94" s="62">
        <f>[1]!MF_dPpipe_atma(E94,$H$75,0,Hmes_,Pbuf_,$D$48,,Dtub_,,gamma_gas_,gamma_oil_,,Rsb_,Rp_,Pb_,Tres_)</f>
        <v>165.65204558339963</v>
      </c>
      <c r="I94" s="71"/>
    </row>
    <row r="95" spans="5:9" x14ac:dyDescent="0.2">
      <c r="E95" s="76">
        <f t="shared" si="2"/>
        <v>135.11821861192726</v>
      </c>
      <c r="F95" s="62">
        <f>[1]!IPR_Pwf_atma(PI_1,Pres_,E95,wc_,Pb_)</f>
        <v>62.880908180761416</v>
      </c>
      <c r="G95" s="62">
        <f>[1]!MF_dPpipe_atma(E95,wc_,0,Hmes_,Pbuf_,$D$48,,Dtub_,,gamma_gas_,gamma_oil_,,Rsb_,Rp_,Pb_,Tres_)</f>
        <v>135.02896315414915</v>
      </c>
      <c r="H95" s="62">
        <f>[1]!MF_dPpipe_atma(E95,$H$75,0,Hmes_,Pbuf_,$D$48,,Dtub_,,gamma_gas_,gamma_oil_,,Rsb_,Rp_,Pb_,Tres_)</f>
        <v>165.74948921232311</v>
      </c>
      <c r="I95" s="71"/>
    </row>
    <row r="96" spans="5:9" x14ac:dyDescent="0.2">
      <c r="E96" s="76">
        <f t="shared" si="2"/>
        <v>142.62478631258989</v>
      </c>
      <c r="F96" s="62">
        <f>[1]!IPR_Pwf_atma(PI_1,Pres_,E96,wc_,Pb_)</f>
        <v>41.330531975564476</v>
      </c>
      <c r="G96" s="62">
        <f>[1]!MF_dPpipe_atma(E96,wc_,0,Hmes_,Pbuf_,$D$48,,Dtub_,,gamma_gas_,gamma_oil_,,Rsb_,Rp_,Pb_,Tres_)</f>
        <v>135.29500651476201</v>
      </c>
      <c r="H96" s="62">
        <f>[1]!MF_dPpipe_atma(E96,$H$75,0,Hmes_,Pbuf_,$D$48,,Dtub_,,gamma_gas_,gamma_oil_,,Rsb_,Rp_,Pb_,Tres_)</f>
        <v>165.96259552447376</v>
      </c>
      <c r="I96" s="71"/>
    </row>
    <row r="97" spans="3:9" x14ac:dyDescent="0.2">
      <c r="E97" s="76">
        <f t="shared" si="2"/>
        <v>150.13135401325252</v>
      </c>
      <c r="F97" s="62">
        <f>[1]!IPR_Pwf_atma(PI_1,Pres_,E97,wc_,Pb_)</f>
        <v>0</v>
      </c>
      <c r="G97" s="62">
        <f>[1]!MF_dPpipe_atma(E97,wc_,0,Hmes_,Pbuf_,$D$48,,Dtub_,,gamma_gas_,gamma_oil_,,Rsb_,Rp_,Pb_,Tres_)</f>
        <v>135.64055790256444</v>
      </c>
      <c r="H97" s="62">
        <f>[1]!MF_dPpipe_atma(E97,$H$75,0,Hmes_,Pbuf_,$D$48,,Dtub_,,gamma_gas_,gamma_oil_,,Rsb_,Rp_,Pb_,Tres_)</f>
        <v>166.22681898460669</v>
      </c>
      <c r="I97" s="71"/>
    </row>
    <row r="98" spans="3:9" x14ac:dyDescent="0.2">
      <c r="C98" s="65"/>
      <c r="G98" s="71"/>
    </row>
    <row r="99" spans="3:9" x14ac:dyDescent="0.2">
      <c r="C99" s="65"/>
      <c r="G99" s="71"/>
    </row>
    <row r="100" spans="3:9" x14ac:dyDescent="0.2">
      <c r="C100" s="65"/>
      <c r="G100" s="71"/>
    </row>
    <row r="101" spans="3:9" x14ac:dyDescent="0.2">
      <c r="C101" s="65"/>
      <c r="G101" s="71"/>
    </row>
    <row r="102" spans="3:9" x14ac:dyDescent="0.2">
      <c r="C102" s="65"/>
      <c r="G102" s="71"/>
    </row>
    <row r="103" spans="3:9" x14ac:dyDescent="0.2">
      <c r="C103" s="65"/>
      <c r="G103" s="71"/>
    </row>
    <row r="104" spans="3:9" x14ac:dyDescent="0.2">
      <c r="C104" s="65"/>
      <c r="G104" s="71"/>
    </row>
    <row r="105" spans="3:9" x14ac:dyDescent="0.2">
      <c r="C105" s="65"/>
      <c r="G105" s="71"/>
    </row>
    <row r="106" spans="3:9" x14ac:dyDescent="0.2">
      <c r="C106" s="65"/>
      <c r="G106" s="71"/>
    </row>
    <row r="107" spans="3:9" x14ac:dyDescent="0.2">
      <c r="C107" s="65"/>
      <c r="G107" s="71"/>
    </row>
    <row r="108" spans="3:9" x14ac:dyDescent="0.2">
      <c r="C108" s="65"/>
      <c r="G108" s="71"/>
    </row>
    <row r="109" spans="3:9" x14ac:dyDescent="0.2">
      <c r="C109" s="65"/>
      <c r="G109" s="71"/>
    </row>
    <row r="110" spans="3:9" x14ac:dyDescent="0.2">
      <c r="C110" s="65"/>
      <c r="G110" s="71"/>
    </row>
    <row r="111" spans="3:9" x14ac:dyDescent="0.2">
      <c r="C111" s="65"/>
      <c r="G111" s="71"/>
    </row>
    <row r="112" spans="3:9" x14ac:dyDescent="0.2">
      <c r="C112" s="65"/>
      <c r="G112" s="71"/>
    </row>
    <row r="113" spans="3:11" x14ac:dyDescent="0.2">
      <c r="C113" s="65"/>
      <c r="G113" s="71"/>
    </row>
    <row r="114" spans="3:11" x14ac:dyDescent="0.2">
      <c r="C114" s="65"/>
      <c r="G114" s="71"/>
    </row>
    <row r="115" spans="3:11" x14ac:dyDescent="0.2">
      <c r="C115" s="65"/>
      <c r="G115" s="71"/>
    </row>
    <row r="116" spans="3:11" x14ac:dyDescent="0.2">
      <c r="C116" s="65"/>
      <c r="G116" s="71"/>
    </row>
    <row r="117" spans="3:11" x14ac:dyDescent="0.2">
      <c r="C117" s="65"/>
      <c r="G117" s="71"/>
    </row>
    <row r="118" spans="3:11" x14ac:dyDescent="0.2">
      <c r="C118" s="65"/>
      <c r="G118" s="71"/>
    </row>
    <row r="119" spans="3:11" x14ac:dyDescent="0.2">
      <c r="C119" s="65"/>
      <c r="G119" s="71"/>
    </row>
    <row r="120" spans="3:11" x14ac:dyDescent="0.2">
      <c r="C120" s="65"/>
      <c r="G120" s="71"/>
    </row>
    <row r="126" spans="3:11" x14ac:dyDescent="0.2">
      <c r="K126" t="s">
        <v>301</v>
      </c>
    </row>
    <row r="137" spans="11:11" x14ac:dyDescent="0.2">
      <c r="K137" s="6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9" t="s">
        <v>161</v>
      </c>
      <c r="C2" s="79"/>
      <c r="D2" s="79"/>
      <c r="E2" s="79"/>
      <c r="F2" s="79"/>
      <c r="G2" s="79"/>
      <c r="H2" s="79"/>
      <c r="I2" s="79"/>
      <c r="J2" s="79"/>
      <c r="K2" s="79"/>
      <c r="L2" s="79" t="s">
        <v>162</v>
      </c>
      <c r="M2" s="79"/>
      <c r="N2" s="79"/>
      <c r="O2" s="79"/>
      <c r="V2" s="80" t="s">
        <v>163</v>
      </c>
      <c r="W2" s="80"/>
      <c r="X2" s="80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2" t="s">
        <v>23</v>
      </c>
      <c r="K1" s="83"/>
      <c r="L1" s="88">
        <f>AV7-1</f>
        <v>-1</v>
      </c>
      <c r="M1" s="89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4" t="s">
        <v>24</v>
      </c>
      <c r="K2" s="85"/>
      <c r="L2" s="86">
        <f>AY11-1</f>
        <v>-1</v>
      </c>
      <c r="M2" s="87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4" t="s">
        <v>21</v>
      </c>
      <c r="C4" s="86"/>
      <c r="D4" s="105"/>
    </row>
    <row r="5" spans="1:20" x14ac:dyDescent="0.2">
      <c r="A5" s="2" t="s">
        <v>3</v>
      </c>
      <c r="B5" s="106">
        <v>1</v>
      </c>
      <c r="C5" s="107"/>
      <c r="D5" s="108"/>
    </row>
    <row r="6" spans="1:20" ht="13.5" thickBot="1" x14ac:dyDescent="0.25">
      <c r="A6" s="3" t="s">
        <v>4</v>
      </c>
      <c r="B6" s="109" t="s">
        <v>6</v>
      </c>
      <c r="C6" s="110"/>
      <c r="D6" s="111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2" t="s">
        <v>22</v>
      </c>
      <c r="B8" s="113"/>
      <c r="D8" s="112" t="s">
        <v>70</v>
      </c>
      <c r="E8" s="113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4" t="s">
        <v>12</v>
      </c>
      <c r="B18" s="115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4" t="s">
        <v>5</v>
      </c>
      <c r="B23" s="115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2" t="s">
        <v>7</v>
      </c>
      <c r="B42" s="103"/>
      <c r="C42" s="92" t="s">
        <v>0</v>
      </c>
      <c r="D42" s="93"/>
      <c r="E42" s="93"/>
      <c r="F42" s="93"/>
      <c r="G42" s="93"/>
      <c r="H42" s="94"/>
      <c r="I42" s="95" t="s">
        <v>13</v>
      </c>
      <c r="J42" s="96"/>
      <c r="L42" s="81" t="s">
        <v>26</v>
      </c>
      <c r="M42" s="81"/>
      <c r="N42" s="81" t="s">
        <v>27</v>
      </c>
      <c r="O42" s="81"/>
      <c r="P42" s="81" t="s">
        <v>28</v>
      </c>
      <c r="Q42" s="81"/>
      <c r="R42" s="81" t="s">
        <v>31</v>
      </c>
      <c r="S42" s="81"/>
      <c r="T42" s="81" t="s">
        <v>33</v>
      </c>
      <c r="U42" s="81"/>
      <c r="V42" s="81" t="s">
        <v>79</v>
      </c>
      <c r="W42" s="81"/>
      <c r="X42" s="81" t="s">
        <v>35</v>
      </c>
      <c r="Y42" s="81"/>
      <c r="Z42" s="81" t="s">
        <v>36</v>
      </c>
      <c r="AA42" s="81"/>
      <c r="AB42" s="81" t="s">
        <v>37</v>
      </c>
      <c r="AC42" s="81"/>
      <c r="AD42" s="81" t="s">
        <v>38</v>
      </c>
      <c r="AE42" s="81"/>
      <c r="AF42" s="81" t="s">
        <v>39</v>
      </c>
      <c r="AG42" s="81"/>
      <c r="AH42" s="81" t="s">
        <v>40</v>
      </c>
      <c r="AI42" s="81"/>
      <c r="AJ42" s="81" t="s">
        <v>41</v>
      </c>
      <c r="AK42" s="81"/>
      <c r="AL42" s="81"/>
      <c r="AM42" s="81"/>
      <c r="AN42" s="81"/>
      <c r="AO42" s="81"/>
      <c r="AP42" s="81"/>
      <c r="AQ42" s="81"/>
      <c r="AR42" s="81"/>
      <c r="AS42" s="81"/>
      <c r="AT42" s="22"/>
    </row>
    <row r="43" spans="1:46" ht="13.5" thickBot="1" x14ac:dyDescent="0.25">
      <c r="A43" s="99"/>
      <c r="B43" s="100"/>
      <c r="C43" s="99" t="s">
        <v>69</v>
      </c>
      <c r="D43" s="100"/>
      <c r="E43" s="101"/>
      <c r="F43" s="99" t="s">
        <v>8</v>
      </c>
      <c r="G43" s="100"/>
      <c r="H43" s="101"/>
      <c r="I43" s="97"/>
      <c r="J43" s="98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0" t="s">
        <v>68</v>
      </c>
      <c r="D44" s="91"/>
      <c r="E44" s="9" t="s">
        <v>11</v>
      </c>
      <c r="F44" s="90" t="s">
        <v>68</v>
      </c>
      <c r="G44" s="91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71</vt:i4>
      </vt:variant>
    </vt:vector>
  </HeadingPairs>
  <TitlesOfParts>
    <vt:vector size="74" baseType="lpstr">
      <vt:lpstr>Упражнения</vt:lpstr>
      <vt:lpstr>База насосов</vt:lpstr>
      <vt:lpstr>Фонтан</vt:lpstr>
      <vt:lpstr>Упражнения!Bob_</vt:lpstr>
      <vt:lpstr>Упражнения!Dcas_</vt:lpstr>
      <vt:lpstr>Упражнения!Dintake_</vt:lpstr>
      <vt:lpstr>Упражнения!Dtub_</vt:lpstr>
      <vt:lpstr>Упражнения!Dtub_out_</vt:lpstr>
      <vt:lpstr>Dштуц__мм</vt:lpstr>
      <vt:lpstr>Упражнения!gamma_gas_</vt:lpstr>
      <vt:lpstr>Упражнения!gamma_oil_</vt:lpstr>
      <vt:lpstr>Упражнения!Hmes_</vt:lpstr>
      <vt:lpstr>Упражнения!Hpump_</vt:lpstr>
      <vt:lpstr>Упражнения!N_</vt:lpstr>
      <vt:lpstr>Упражнения!Pb_</vt:lpstr>
      <vt:lpstr>Упражнения!Pbuf_</vt:lpstr>
      <vt:lpstr>Упражнения!Pdis_</vt:lpstr>
      <vt:lpstr>Упражнения!PI_</vt:lpstr>
      <vt:lpstr>PI_1</vt:lpstr>
      <vt:lpstr>Упражнения!Pintake_</vt:lpstr>
      <vt:lpstr>Упражнения!Pres_</vt:lpstr>
      <vt:lpstr>Упражнения!Pwf_</vt:lpstr>
      <vt:lpstr>Pwf_1</vt:lpstr>
      <vt:lpstr>Pwf_test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Q_test</vt:lpstr>
      <vt:lpstr>Qmax_</vt:lpstr>
      <vt:lpstr>Qtest_</vt:lpstr>
      <vt:lpstr>Qж__м3_сут</vt:lpstr>
      <vt:lpstr>Qж_расч__м3_сут</vt:lpstr>
      <vt:lpstr>Qн__т_сут</vt:lpstr>
      <vt:lpstr>Qн_расч__т_сут</vt:lpstr>
      <vt:lpstr>Упражнения!Rp_</vt:lpstr>
      <vt:lpstr>Упражнения!Rsb_</vt:lpstr>
      <vt:lpstr>Rsb__м3_м3</vt:lpstr>
      <vt:lpstr>testRange</vt:lpstr>
      <vt:lpstr>testRange1</vt:lpstr>
      <vt:lpstr>testRange2</vt:lpstr>
      <vt:lpstr>Упражнения!Tgrad</vt:lpstr>
      <vt:lpstr>Упражнения!Tintake_</vt:lpstr>
      <vt:lpstr>Упражнения!Tres_</vt:lpstr>
      <vt:lpstr>Упражнения!Udl_</vt:lpstr>
      <vt:lpstr>Упражнения!wc_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2018-08-23T12:12:14Z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