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6C630109-4A78-4D30-AB83-8A81F711C13E}" xr6:coauthVersionLast="40" xr6:coauthVersionMax="40" xr10:uidLastSave="{00000000-0000-0000-0000-000000000000}"/>
  <bookViews>
    <workbookView xWindow="0" yWindow="120" windowWidth="14205" windowHeight="8025" tabRatio="591" firstSheet="1" activeTab="1" xr2:uid="{00000000-000D-0000-FFFF-FFFF00000000}"/>
  </bookViews>
  <sheets>
    <sheet name="База насосов" sheetId="104" state="hidden" r:id="rId1"/>
    <sheet name="Separation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Separation!$C$14</definedName>
    <definedName name="dcas_">Separation!$C$20</definedName>
    <definedName name="din_">Separation!$C$19</definedName>
    <definedName name="fw_">Separation!$C$22</definedName>
    <definedName name="gamma_gas_" localSheetId="1">Separation!$C$9</definedName>
    <definedName name="gamma_oil_" localSheetId="1">Separation!$C$7</definedName>
    <definedName name="gamma_wat_">Separation!$C$8</definedName>
    <definedName name="KsepGS_">Separation!$C$23</definedName>
    <definedName name="muob_">Separation!$C$15</definedName>
    <definedName name="Pb_" localSheetId="1">Separation!$C$12</definedName>
    <definedName name="Qliq_">Separation!$C$21</definedName>
    <definedName name="Rp_" localSheetId="1">Separation!$C$11</definedName>
    <definedName name="Rsb_" localSheetId="1">Separation!$C$10</definedName>
    <definedName name="Tres_" localSheetId="1">Separation!$C$13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D27" i="112"/>
  <c r="E27" i="112" s="1"/>
  <c r="I31" i="112"/>
  <c r="E31" i="112"/>
  <c r="H31" i="112"/>
  <c r="F31" i="112"/>
  <c r="J31" i="112"/>
  <c r="D31" i="112"/>
  <c r="G31" i="112"/>
  <c r="K31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<sst xmlns="http://schemas.openxmlformats.org/spreadsheetml/2006/main" count="2606" uniqueCount="172">
  <si>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</si>
  <si>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</si>
  <si>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</si>
  <si>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</si>
  <si>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</si>
  <si>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</si>
  <si>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</si>
  <si>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</si>
  <si>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</si>
  <si>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</si>
  <si>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</si>
  <si>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</si>
  <si>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</si>
  <si>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</si>
  <si>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</si>
  <si>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</si>
  <si>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</si>
  <si>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</si>
  <si>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</si>
  <si>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</si>
  <si>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</si>
  <si>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</si>
  <si>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</si>
  <si>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</si>
  <si>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</si>
  <si>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</si>
  <si>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</si>
  <si>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</si>
  <si>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</si>
  <si>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</si>
  <si>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</si>
  <si>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</si>
  <si>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</si>
  <si>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</si>
  <si>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</si>
  <si>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</si>
  <si>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</si>
  <si>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</si>
  <si>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</si>
  <si>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</si>
  <si>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</si>
  <si>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</si>
  <si>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</si>
  <si>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</si>
  <si>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</si>
  <si>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</si>
  <si>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</si>
  <si>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</si>
  <si>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</si>
  <si>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</si>
  <si>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</si>
  <si>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</si>
  <si>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</si>
  <si>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</si>
  <si>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</si>
  <si>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</si>
  <si>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</si>
  <si>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</si>
  <si>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</si>
  <si>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</si>
  <si>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</si>
  <si>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</si>
  <si>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</si>
  <si>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</si>
  <si>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</si>
  <si>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</si>
  <si>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</si>
  <si>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</si>
  <si>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</si>
  <si>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</si>
  <si>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</si>
  <si>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</si>
  <si>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</si>
  <si>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</si>
  <si>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</si>
  <si>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</si>
  <si>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</si>
  <si>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</si>
  <si>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</si>
  <si>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</si>
  <si>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</si>
  <si>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</si>
  <si>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</si>
  <si>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</si>
  <si>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</si>
  <si>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</si>
  <si>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</si>
  <si>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</si>
  <si>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</si>
  <si>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</si>
  <si>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</si>
  <si>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</si>
  <si>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</si>
  <si>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</si>
  <si>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</si>
  <si>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</si>
  <si>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</si>
  <si>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</si>
  <si>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</si>
  <si>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</si>
  <si>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</si>
  <si>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</si>
  <si>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</si>
  <si>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</si>
  <si>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</si>
  <si>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</si>
  <si>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</si>
  <si>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</si>
  <si>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</si>
  <si>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</si>
  <si>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</si>
  <si>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</si>
  <si>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</si>
  <si>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</si>
  <si>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</si>
  <si>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</si>
  <si>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</si>
  <si>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</si>
  <si>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</si>
  <si>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</si>
  <si>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</si>
  <si>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</si>
  <si>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</si>
  <si>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</si>
  <si>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</si>
  <si>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</si>
  <si>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</si>
  <si>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</si>
  <si>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</si>
  <si>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</si>
  <si>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</si>
  <si>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</si>
  <si>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</si>
  <si>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</si>
  <si>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</si>
  <si>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</si>
  <si>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</si>
  <si>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</si>
  <si>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</si>
  <si>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</si>
  <si>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</si>
  <si>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</si>
  <si>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</si>
  <si>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</si>
  <si>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</si>
  <si>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</si>
  <si>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</si>
  <si>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</si>
  <si>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</si>
  <si>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</si>
  <si>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</si>
  <si>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</si>
  <si>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</si>
  <si>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PVT data</t>
  </si>
  <si>
    <t>cP</t>
  </si>
  <si>
    <t>atma</t>
  </si>
  <si>
    <t>Basic separation calculation</t>
  </si>
  <si>
    <t>Well and pump data</t>
  </si>
  <si>
    <r>
      <t>d</t>
    </r>
    <r>
      <rPr>
        <vertAlign val="subscript"/>
        <sz val="11"/>
        <color theme="1"/>
        <rFont val="Calibri"/>
        <family val="2"/>
        <charset val="204"/>
      </rPr>
      <t>in</t>
    </r>
  </si>
  <si>
    <r>
      <t>d</t>
    </r>
    <r>
      <rPr>
        <vertAlign val="subscript"/>
        <sz val="10"/>
        <rFont val="Arial Cyr"/>
        <charset val="204"/>
      </rPr>
      <t>cas</t>
    </r>
  </si>
  <si>
    <t>mm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</si>
  <si>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</si>
  <si>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</si>
  <si>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K</t>
    </r>
    <r>
      <rPr>
        <vertAlign val="subscript"/>
        <sz val="10"/>
        <rFont val="Arial Cyr"/>
        <charset val="204"/>
      </rPr>
      <t>sepGS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</si>
  <si>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</si>
  <si>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</si>
  <si>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t>Separation function call example</t>
  </si>
  <si>
    <r>
      <t>K</t>
    </r>
    <r>
      <rPr>
        <vertAlign val="subscript"/>
        <sz val="10"/>
        <rFont val="Arial Cyr"/>
        <charset val="204"/>
      </rPr>
      <t>sep nat</t>
    </r>
  </si>
  <si>
    <r>
      <t>K</t>
    </r>
    <r>
      <rPr>
        <vertAlign val="subscript"/>
        <sz val="10"/>
        <rFont val="Arial Cyr"/>
        <charset val="204"/>
      </rPr>
      <t>sep tot</t>
    </r>
  </si>
  <si>
    <t>PVT function call with separation data</t>
  </si>
  <si>
    <t>Exercises for working with Unifloc VBA macroses</t>
  </si>
  <si>
    <t>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</si>
</sst>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MF macroses for natural separation estimation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"=MF"  to explore function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MF_SeparNat_d</a:t>
          </a:r>
        </a:p>
        <a:p>
          <a:pPr marL="0" indent="0">
            <a:buFontTx/>
            <a:buNone/>
          </a:pPr>
          <a:r>
            <a:rPr lang="en-US" sz="1100" baseline="0"/>
            <a:t>MF_SeparTotal_d</a:t>
          </a:r>
        </a:p>
        <a:p>
          <a:pPr marL="0" indent="0">
            <a:buFontTx/>
            <a:buNone/>
          </a:pP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SeparNat_d"/>
      <definedName name="MF_SeparTotal_d"/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6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 t="s">
        <v>2</v>
      </c>
      <c r="M2" s="26"/>
      <c r="N2" s="26"/>
      <c r="O2" s="26"/>
      <c r="V2" s="27" t="s">
        <v>3</v>
      </c>
      <c r="W2" s="27"/>
      <c r="X2" s="27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31"/>
  <sheetViews>
    <sheetView tabSelected="1" zoomScale="115" zoomScaleNormal="115" workbookViewId="0">
      <selection activeCell="G21" sqref="G21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6" t="s">
        <v>170</v>
      </c>
    </row>
    <row r="2" spans="1:6" x14ac:dyDescent="0.2">
      <c r="A2" s="6" t="s">
        <v>156</v>
      </c>
    </row>
    <row r="6" spans="1:6" x14ac:dyDescent="0.2">
      <c r="B6" s="6" t="s">
        <v>153</v>
      </c>
    </row>
    <row r="7" spans="1:6" ht="18.75" outlineLevel="1" x14ac:dyDescent="0.35">
      <c r="B7" s="14" t="s">
        <v>133</v>
      </c>
      <c r="C7" s="7">
        <v>0.86</v>
      </c>
      <c r="D7" s="15"/>
      <c r="E7" s="10">
        <f>gamma_oil_*1000</f>
        <v>860</v>
      </c>
      <c r="F7" s="11" t="s">
        <v>144</v>
      </c>
    </row>
    <row r="8" spans="1:6" ht="18.75" outlineLevel="1" x14ac:dyDescent="0.35">
      <c r="B8" s="11" t="s">
        <v>135</v>
      </c>
      <c r="C8" s="7">
        <v>1</v>
      </c>
      <c r="D8" s="15"/>
      <c r="E8" s="10">
        <f>gamma_wat_*1000</f>
        <v>1000</v>
      </c>
      <c r="F8" s="11" t="s">
        <v>144</v>
      </c>
    </row>
    <row r="9" spans="1:6" ht="18.75" outlineLevel="1" x14ac:dyDescent="0.35">
      <c r="B9" s="11" t="s">
        <v>134</v>
      </c>
      <c r="C9" s="7">
        <v>0.8</v>
      </c>
      <c r="D9" s="15"/>
      <c r="E9" s="10">
        <f>gamma_gas_*1.22</f>
        <v>0.97599999999999998</v>
      </c>
      <c r="F9" s="11" t="s">
        <v>144</v>
      </c>
    </row>
    <row r="10" spans="1:6" ht="18.75" outlineLevel="1" x14ac:dyDescent="0.35">
      <c r="B10" s="16" t="s">
        <v>136</v>
      </c>
      <c r="C10" s="7">
        <v>80</v>
      </c>
      <c r="D10" s="11" t="s">
        <v>137</v>
      </c>
      <c r="E10" s="13">
        <f>Rsb_/gamma_oil_</f>
        <v>93.023255813953483</v>
      </c>
      <c r="F10" s="11" t="s">
        <v>139</v>
      </c>
    </row>
    <row r="11" spans="1:6" ht="18.75" outlineLevel="1" x14ac:dyDescent="0.35">
      <c r="B11" s="16" t="s">
        <v>138</v>
      </c>
      <c r="C11" s="7">
        <v>80</v>
      </c>
      <c r="D11" s="11" t="s">
        <v>155</v>
      </c>
      <c r="E11" s="13">
        <f>Rsb_/gamma_oil_</f>
        <v>93.023255813953483</v>
      </c>
      <c r="F11" s="11" t="s">
        <v>139</v>
      </c>
    </row>
    <row r="12" spans="1:6" ht="18" outlineLevel="1" x14ac:dyDescent="0.35">
      <c r="B12" s="11" t="s">
        <v>141</v>
      </c>
      <c r="C12" s="7">
        <v>120</v>
      </c>
      <c r="D12" s="11" t="s">
        <v>130</v>
      </c>
      <c r="E12" s="13">
        <f>Pb_*1.01325/10</f>
        <v>12.159000000000001</v>
      </c>
      <c r="F12" s="12" t="s">
        <v>131</v>
      </c>
    </row>
    <row r="13" spans="1:6" ht="18" outlineLevel="1" x14ac:dyDescent="0.35">
      <c r="B13" s="11" t="s">
        <v>140</v>
      </c>
      <c r="C13" s="7">
        <v>100</v>
      </c>
      <c r="D13" s="11" t="s">
        <v>171</v>
      </c>
      <c r="E13" s="13">
        <f>Tres_*9/5+32</f>
        <v>212</v>
      </c>
      <c r="F13" s="12" t="s">
        <v>132</v>
      </c>
    </row>
    <row r="14" spans="1:6" ht="18" outlineLevel="1" x14ac:dyDescent="0.35">
      <c r="B14" s="16" t="s">
        <v>142</v>
      </c>
      <c r="C14" s="7">
        <v>1.2</v>
      </c>
      <c r="D14" s="11" t="s">
        <v>128</v>
      </c>
      <c r="E14" s="9"/>
      <c r="F14" s="15"/>
    </row>
    <row r="15" spans="1:6" ht="18" outlineLevel="1" x14ac:dyDescent="0.35">
      <c r="B15" s="17" t="s">
        <v>143</v>
      </c>
      <c r="C15" s="7">
        <v>1</v>
      </c>
      <c r="D15" s="11" t="s">
        <v>154</v>
      </c>
      <c r="E15" s="9"/>
      <c r="F15" s="15"/>
    </row>
    <row r="18" spans="2:11" x14ac:dyDescent="0.2">
      <c r="B18" s="6" t="s">
        <v>157</v>
      </c>
    </row>
    <row r="19" spans="2:11" ht="18" outlineLevel="1" x14ac:dyDescent="0.35">
      <c r="B19" s="14" t="s">
        <v>158</v>
      </c>
      <c r="C19" s="7">
        <v>100</v>
      </c>
      <c r="D19" s="11" t="s">
        <v>160</v>
      </c>
    </row>
    <row r="20" spans="2:11" ht="15.75" outlineLevel="1" x14ac:dyDescent="0.3">
      <c r="B20" s="11" t="s">
        <v>159</v>
      </c>
      <c r="C20" s="7">
        <v>125</v>
      </c>
      <c r="D20" s="11" t="s">
        <v>160</v>
      </c>
    </row>
    <row r="21" spans="2:11" ht="15.75" outlineLevel="1" x14ac:dyDescent="0.3">
      <c r="B21" s="11" t="s">
        <v>161</v>
      </c>
      <c r="C21" s="7">
        <v>50</v>
      </c>
      <c r="D21" s="11" t="s">
        <v>164</v>
      </c>
    </row>
    <row r="22" spans="2:11" ht="15.75" outlineLevel="1" x14ac:dyDescent="0.3">
      <c r="B22" s="16" t="s">
        <v>162</v>
      </c>
      <c r="C22" s="7">
        <v>22</v>
      </c>
      <c r="D22" s="11" t="s">
        <v>165</v>
      </c>
    </row>
    <row r="23" spans="2:11" ht="15.75" outlineLevel="1" x14ac:dyDescent="0.3">
      <c r="B23" s="16" t="s">
        <v>163</v>
      </c>
      <c r="C23" s="7">
        <v>0.5</v>
      </c>
      <c r="D23" s="11"/>
    </row>
    <row r="25" spans="2:11" x14ac:dyDescent="0.2">
      <c r="B25" s="6" t="s">
        <v>166</v>
      </c>
      <c r="H25" s="8"/>
    </row>
    <row r="26" spans="2:11" ht="15.75" outlineLevel="1" x14ac:dyDescent="0.3">
      <c r="B26" s="18" t="s">
        <v>0</v>
      </c>
      <c r="C26" s="18" t="s">
        <v>129</v>
      </c>
      <c r="D26" s="16" t="s">
        <v>167</v>
      </c>
      <c r="E26" s="16" t="s">
        <v>168</v>
      </c>
    </row>
    <row r="27" spans="2:11" outlineLevel="1" x14ac:dyDescent="0.2">
      <c r="B27" s="21">
        <v>23</v>
      </c>
      <c r="C27" s="21">
        <v>80</v>
      </c>
      <c r="D27" s="23">
        <f>[1]!MF_SeparNat_d(B27,Qliq_,fw_,Tres_,din_,dcas_,gamma_gas_,gamma_oil_,gamma_wat_,Rsb_,Rp_,Pb_,Tres_,Bob_,muob_)</f>
        <v>0.68286662191193093</v>
      </c>
      <c r="E27" s="23">
        <f>[1]!MF_SeparTotal_d(D27,KsepGS_)</f>
        <v>0.84143331095596552</v>
      </c>
    </row>
    <row r="29" spans="2:11" x14ac:dyDescent="0.2">
      <c r="B29" s="6" t="s">
        <v>169</v>
      </c>
    </row>
    <row r="30" spans="2:11" ht="15.75" outlineLevel="1" x14ac:dyDescent="0.2">
      <c r="B30" s="18" t="s">
        <v>0</v>
      </c>
      <c r="C30" s="18" t="s">
        <v>129</v>
      </c>
      <c r="D30" s="18" t="s">
        <v>145</v>
      </c>
      <c r="E30" s="18" t="s">
        <v>146</v>
      </c>
      <c r="F30" s="19" t="s">
        <v>147</v>
      </c>
      <c r="G30" s="20" t="s">
        <v>148</v>
      </c>
      <c r="H30" s="20" t="s">
        <v>149</v>
      </c>
      <c r="I30" s="18" t="s">
        <v>150</v>
      </c>
      <c r="J30" s="18" t="s">
        <v>151</v>
      </c>
      <c r="K30" s="18" t="s">
        <v>152</v>
      </c>
    </row>
    <row r="31" spans="2:11" outlineLevel="1" x14ac:dyDescent="0.2">
      <c r="B31" s="21">
        <v>23</v>
      </c>
      <c r="C31" s="21">
        <v>80</v>
      </c>
      <c r="D31" s="23">
        <f>[1]!PVT_Rs_m3m3(B31,C31,gamma_gas_,gamma_oil_,gamma_wat_,Rsb_,Rp_,Pb_,Tres_,Bob_,muob_,,E27,B27,C27)</f>
        <v>11.895475596316622</v>
      </c>
      <c r="E31" s="23">
        <f>[1]!PVT_Bo_m3m3(B31,C31,gamma_gas_,gamma_oil_,gamma_wat_,Rsb_,Rp_,Pb_,Tres_,Bob_,muob_,,E27,B27,C27)</f>
        <v>1.0571009336856951</v>
      </c>
      <c r="F31" s="25">
        <f>[1]!PVT_Muo_cP(B31,C31,gamma_gas_,gamma_oil_,gamma_wat_,Rsb_,Rp_,Pb_,Tres_,Bob_,muob_,,E27,B27,C27)</f>
        <v>1.2589864219547862</v>
      </c>
      <c r="G31" s="24">
        <f>[1]!PVT_Mug_cP(B31,C31,gamma_gas_,gamma_oil_,gamma_wat_,Rsb_,Rp_,Pb_,Tres_,Bob_,muob_,,E27,B27,C27)</f>
        <v>1.249745390070222E-2</v>
      </c>
      <c r="H31" s="23">
        <f>[1]!PVT_Muw_cP(B31,C31,gamma_gas_,gamma_oil_,gamma_wat_,Rsb_,Rp_,Pb_,Tres_,Bob_,muob_,,E27,B27,C27)</f>
        <v>0.3403635699507796</v>
      </c>
      <c r="I31" s="22">
        <f>[1]!PVT_Rhog_kgm3(B31,C31,gamma_gas_,gamma_oil_,gamma_wat_,Rsb_,Rp_,Pb_,Tres_,Bob_,muob_,,E27,B27,C27)</f>
        <v>19.184472046032138</v>
      </c>
      <c r="J31" s="22">
        <f>[1]!PVT_Rhow_kgm3(B31,C31,gamma_gas_,gamma_oil_,gamma_wat_,Rsb_,Rp_,Pb_,Tres_,Bob_,muob_,,E27,B27,C27)</f>
        <v>970.81502606229151</v>
      </c>
      <c r="K31" s="22">
        <f>[1]!PVT_Rhoo_kgm3(B31,C31,gamma_gas_,gamma_oil_,gamma_wat_,Rsb_,Rp_,Pb_,Tres_,Bob_,muob_,,E27,B27,C27)</f>
        <v>824.54393355779041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База насосов</vt:lpstr>
      <vt:lpstr>Separation</vt:lpstr>
      <vt:lpstr>Separation!Bob_</vt:lpstr>
      <vt:lpstr>dcas_</vt:lpstr>
      <vt:lpstr>din_</vt:lpstr>
      <vt:lpstr>fw_</vt:lpstr>
      <vt:lpstr>Separation!gamma_gas_</vt:lpstr>
      <vt:lpstr>Separation!gamma_oil_</vt:lpstr>
      <vt:lpstr>gamma_wat_</vt:lpstr>
      <vt:lpstr>KsepGS_</vt:lpstr>
      <vt:lpstr>muob_</vt:lpstr>
      <vt:lpstr>Separation!Pb_</vt:lpstr>
      <vt:lpstr>Qliq_</vt:lpstr>
      <vt:lpstr>Separation!Rp_</vt:lpstr>
      <vt:lpstr>Separation!Rsb_</vt:lpstr>
      <vt:lpstr>Separation!Tres_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2019-01-27T16:32:54Z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