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Workbook_Separation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1589C887-151A-4703-9351-D1FA4E021C63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Separation" sheetId="110" r:id="rId1"/>
  </sheets>
  <externalReferences>
    <externalReference r:id="rId2"/>
  </externalReferences>
  <definedNames>
    <definedName name="Bob_" localSheetId="0">Separation!$C$14</definedName>
    <definedName name="cf_dcas_">Separation!$F$30</definedName>
    <definedName name="Dcas_" localSheetId="0">Separation!$C$19</definedName>
    <definedName name="Dintake_" localSheetId="0">Separation!$C$20</definedName>
    <definedName name="gamma_gas_" localSheetId="0">Separation!$C$9</definedName>
    <definedName name="gamma_oil_" localSheetId="0">Separation!$C$7</definedName>
    <definedName name="gamma_wat_" localSheetId="0">Separation!$C$8</definedName>
    <definedName name="gassep_type">Separation!$H$30</definedName>
    <definedName name="muob_" localSheetId="0">Separation!$C$15</definedName>
    <definedName name="Pb_" localSheetId="0">Separation!$C$12</definedName>
    <definedName name="Pintake_" localSheetId="0">Separation!$C$21</definedName>
    <definedName name="PVT_str_">Separation!$C$25</definedName>
    <definedName name="Rp_" localSheetId="0">Separation!$C$11</definedName>
    <definedName name="Rsb_" localSheetId="0">Separation!$C$10</definedName>
    <definedName name="Tintake_" localSheetId="0">Separation!$C$22</definedName>
    <definedName name="Tres_" localSheetId="0">Separation!$C$13</definedName>
    <definedName name="wc_" localSheetId="0">Separation!$C$16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10" l="1"/>
  <c r="F13" i="110" l="1"/>
  <c r="F12" i="110"/>
  <c r="F11" i="110"/>
  <c r="F10" i="110"/>
  <c r="F9" i="110"/>
  <c r="F8" i="110"/>
  <c r="F7" i="110"/>
  <c r="G1" i="110"/>
  <c r="C25" i="110"/>
  <c r="E47" i="110"/>
  <c r="E46" i="110"/>
  <c r="E45" i="110"/>
  <c r="E44" i="110"/>
  <c r="E43" i="110"/>
  <c r="E40" i="110"/>
  <c r="F37" i="110"/>
  <c r="F33" i="110"/>
  <c r="F57" i="110"/>
  <c r="F56" i="110"/>
  <c r="E39" i="110"/>
  <c r="E38" i="110"/>
  <c r="E37" i="110"/>
  <c r="E36" i="110"/>
  <c r="E35" i="110"/>
  <c r="E34" i="110"/>
  <c r="E33" i="110"/>
  <c r="E32" i="110"/>
  <c r="E56" i="110"/>
  <c r="F55" i="110"/>
  <c r="G55" i="110" s="1"/>
  <c r="H55" i="110" s="1"/>
  <c r="F54" i="110"/>
  <c r="F53" i="110"/>
  <c r="F52" i="110"/>
  <c r="F51" i="110"/>
  <c r="F50" i="110"/>
  <c r="F49" i="110"/>
  <c r="F48" i="110"/>
  <c r="E57" i="110"/>
  <c r="F32" i="110"/>
  <c r="F34" i="110"/>
  <c r="F35" i="110"/>
  <c r="F36" i="110"/>
  <c r="F38" i="110"/>
  <c r="F39" i="110"/>
  <c r="E41" i="110"/>
  <c r="E42" i="110"/>
  <c r="G39" i="110"/>
  <c r="H39" i="110" s="1"/>
  <c r="I39" i="110" s="1"/>
  <c r="F40" i="110"/>
  <c r="F41" i="110"/>
  <c r="F42" i="110"/>
  <c r="F43" i="110"/>
  <c r="F44" i="110"/>
  <c r="F45" i="110"/>
  <c r="F46" i="110"/>
  <c r="F47" i="110"/>
  <c r="G47" i="110" s="1"/>
  <c r="H47" i="110" s="1"/>
  <c r="I47" i="110" s="1"/>
  <c r="E48" i="110"/>
  <c r="E49" i="110"/>
  <c r="E50" i="110"/>
  <c r="E51" i="110"/>
  <c r="E52" i="110"/>
  <c r="E53" i="110"/>
  <c r="E54" i="110"/>
  <c r="E55" i="110"/>
  <c r="I55" i="110" s="1"/>
  <c r="F31" i="110" l="1"/>
  <c r="G46" i="110"/>
  <c r="H46" i="110" s="1"/>
  <c r="I46" i="110" s="1"/>
  <c r="G42" i="110"/>
  <c r="H42" i="110" s="1"/>
  <c r="I42" i="110" s="1"/>
  <c r="G36" i="110"/>
  <c r="H36" i="110" s="1"/>
  <c r="I36" i="110" s="1"/>
  <c r="G48" i="110"/>
  <c r="H48" i="110" s="1"/>
  <c r="I48" i="110" s="1"/>
  <c r="G52" i="110"/>
  <c r="H52" i="110" s="1"/>
  <c r="I52" i="110" s="1"/>
  <c r="G57" i="110"/>
  <c r="H57" i="110" s="1"/>
  <c r="I57" i="110" s="1"/>
  <c r="G33" i="110"/>
  <c r="H33" i="110" s="1"/>
  <c r="I33" i="110" s="1"/>
  <c r="G45" i="110"/>
  <c r="H45" i="110" s="1"/>
  <c r="I45" i="110" s="1"/>
  <c r="G41" i="110"/>
  <c r="H41" i="110" s="1"/>
  <c r="I41" i="110" s="1"/>
  <c r="G35" i="110"/>
  <c r="H35" i="110" s="1"/>
  <c r="I35" i="110" s="1"/>
  <c r="G49" i="110"/>
  <c r="H49" i="110" s="1"/>
  <c r="I49" i="110" s="1"/>
  <c r="G53" i="110"/>
  <c r="H53" i="110" s="1"/>
  <c r="I53" i="110" s="1"/>
  <c r="G51" i="110"/>
  <c r="H51" i="110" s="1"/>
  <c r="I51" i="110" s="1"/>
  <c r="G44" i="110"/>
  <c r="H44" i="110" s="1"/>
  <c r="I44" i="110" s="1"/>
  <c r="G40" i="110"/>
  <c r="H40" i="110" s="1"/>
  <c r="I40" i="110" s="1"/>
  <c r="G34" i="110"/>
  <c r="H34" i="110" s="1"/>
  <c r="I34" i="110" s="1"/>
  <c r="G50" i="110"/>
  <c r="H50" i="110" s="1"/>
  <c r="I50" i="110" s="1"/>
  <c r="G54" i="110"/>
  <c r="H54" i="110" s="1"/>
  <c r="I54" i="110" s="1"/>
  <c r="G37" i="110"/>
  <c r="H37" i="110" s="1"/>
  <c r="I37" i="110" s="1"/>
  <c r="G38" i="110"/>
  <c r="H38" i="110" s="1"/>
  <c r="I38" i="110" s="1"/>
  <c r="G56" i="110"/>
  <c r="H56" i="110" s="1"/>
  <c r="I56" i="110" s="1"/>
  <c r="G43" i="110"/>
  <c r="H43" i="110" s="1"/>
  <c r="I43" i="110" s="1"/>
  <c r="G32" i="110"/>
  <c r="H32" i="110" s="1"/>
  <c r="I32" i="110" s="1"/>
</calcChain>
</file>

<file path=xl/sharedStrings.xml><?xml version="1.0" encoding="utf-8"?>
<sst xmlns="http://schemas.openxmlformats.org/spreadsheetml/2006/main" count="50" uniqueCount="40">
  <si>
    <t>Q</t>
  </si>
  <si>
    <t>м3/м3</t>
  </si>
  <si>
    <t>атм</t>
  </si>
  <si>
    <t>С</t>
  </si>
  <si>
    <t>%</t>
  </si>
  <si>
    <t>мм</t>
  </si>
  <si>
    <t>,</t>
  </si>
  <si>
    <t>Физико - химические свойства флюида</t>
  </si>
  <si>
    <t>Данные по скважине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</si>
  <si>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</si>
  <si>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</si>
  <si>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</si>
  <si>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</si>
  <si>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</si>
  <si>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t>Расчет коэффициентов сепарации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</si>
  <si>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</si>
  <si>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</si>
  <si>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</si>
  <si>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</si>
  <si>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</si>
  <si>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</si>
  <si>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</si>
  <si>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</si>
  <si>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</si>
  <si>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</si>
  <si>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d</t>
    </r>
    <r>
      <rPr>
        <vertAlign val="subscript"/>
        <sz val="11"/>
        <color theme="1"/>
        <rFont val="Calibri"/>
        <family val="2"/>
        <charset val="204"/>
      </rPr>
      <t>cas</t>
    </r>
  </si>
  <si>
    <r>
      <t>d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</si>
  <si>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P</t>
    </r>
    <r>
      <rPr>
        <vertAlign val="subscript"/>
        <sz val="11"/>
        <color theme="1"/>
        <rFont val="Calibri"/>
        <family val="2"/>
        <charset val="204"/>
      </rPr>
      <t>intake</t>
    </r>
  </si>
  <si>
    <r>
      <t>T</t>
    </r>
    <r>
      <rPr>
        <vertAlign val="subscript"/>
        <sz val="11"/>
        <color theme="1"/>
        <rFont val="Calibri"/>
        <family val="2"/>
        <charset val="204"/>
      </rPr>
      <t>intake</t>
    </r>
  </si>
  <si>
    <t>cP</t>
  </si>
  <si>
    <r>
      <t>f</t>
    </r>
    <r>
      <rPr>
        <vertAlign val="subscript"/>
        <sz val="10"/>
        <rFont val="Arial Cyr"/>
        <charset val="204"/>
      </rPr>
      <t>w</t>
    </r>
  </si>
  <si>
    <t>Доля газа в газосепараторе</t>
  </si>
  <si>
    <t>Упражнения по работе с макросами Unifloc VBA</t>
  </si>
  <si>
    <t>версия</t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</si>
  <si>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</si>
  <si>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</si>
  <si>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</si>
  <si>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атмa</t>
  </si>
  <si>
    <t>МПа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</si>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</sst>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164" fontId="6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5" borderId="2" xfId="0" applyFill="1" applyBorder="1"/>
    <xf numFmtId="164" fontId="0" fillId="2" borderId="2" xfId="4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Separation!$F$31</c:f>
              <c:strCache>
                <c:ptCount val="1"/>
                <c:pt idx="0">
                  <c:v>Естественная сепарация 112.5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Separation!$F$32:$F$57</c:f>
              <c:numCache>
                <c:formatCode>0.00</c:formatCode>
                <c:ptCount val="26"/>
                <c:pt idx="0">
                  <c:v>0.96934128354684312</c:v>
                </c:pt>
                <c:pt idx="1">
                  <c:v>0.89391564324298511</c:v>
                </c:pt>
                <c:pt idx="2">
                  <c:v>0.81932627425263682</c:v>
                </c:pt>
                <c:pt idx="3">
                  <c:v>0.71824219376922271</c:v>
                </c:pt>
                <c:pt idx="4">
                  <c:v>0.63120816627074927</c:v>
                </c:pt>
                <c:pt idx="5">
                  <c:v>0.56160783604345266</c:v>
                </c:pt>
                <c:pt idx="6">
                  <c:v>0.50529573013043705</c:v>
                </c:pt>
                <c:pt idx="7">
                  <c:v>0.45951755365392111</c:v>
                </c:pt>
                <c:pt idx="8">
                  <c:v>0.4222662232100336</c:v>
                </c:pt>
                <c:pt idx="9">
                  <c:v>0.39199304460891238</c:v>
                </c:pt>
                <c:pt idx="10">
                  <c:v>0.36745610486142288</c:v>
                </c:pt>
                <c:pt idx="11">
                  <c:v>0.34763190637299957</c:v>
                </c:pt>
                <c:pt idx="12">
                  <c:v>0.33165981351674256</c:v>
                </c:pt>
                <c:pt idx="13">
                  <c:v>0.31880505327244135</c:v>
                </c:pt>
                <c:pt idx="14">
                  <c:v>0.30843292141766687</c:v>
                </c:pt>
                <c:pt idx="15">
                  <c:v>0.29999011929681263</c:v>
                </c:pt>
                <c:pt idx="16">
                  <c:v>0.2929908258807683</c:v>
                </c:pt>
                <c:pt idx="17">
                  <c:v>0.28700602849207435</c:v>
                </c:pt>
                <c:pt idx="18">
                  <c:v>0.28165516502070975</c:v>
                </c:pt>
                <c:pt idx="19">
                  <c:v>0.27659944928625091</c:v>
                </c:pt>
                <c:pt idx="20">
                  <c:v>0.27153645057128806</c:v>
                </c:pt>
                <c:pt idx="21">
                  <c:v>0.26619562728587187</c:v>
                </c:pt>
                <c:pt idx="22">
                  <c:v>0.26033460091277139</c:v>
                </c:pt>
                <c:pt idx="23">
                  <c:v>0.2537360164069149</c:v>
                </c:pt>
                <c:pt idx="24">
                  <c:v>0.22811269652889443</c:v>
                </c:pt>
                <c:pt idx="25">
                  <c:v>0.21584282503821672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1008"/>
        <c:axId val="232971584"/>
      </c:scatterChart>
      <c:valAx>
        <c:axId val="2329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584"/>
        <c:crosses val="autoZero"/>
        <c:crossBetween val="midCat"/>
      </c:valAx>
      <c:valAx>
        <c:axId val="232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Separation!$E$31</c:f>
              <c:strCache>
                <c:ptCount val="1"/>
                <c:pt idx="0">
                  <c:v>Естественная сепарация 125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Separation!$E$32:$E$57</c:f>
              <c:numCache>
                <c:formatCode>0.00</c:formatCode>
                <c:ptCount val="26"/>
                <c:pt idx="0">
                  <c:v>0.98011079860897921</c:v>
                </c:pt>
                <c:pt idx="1">
                  <c:v>0.94395945244802038</c:v>
                </c:pt>
                <c:pt idx="2">
                  <c:v>0.8985201953514792</c:v>
                </c:pt>
                <c:pt idx="3">
                  <c:v>0.8269542413349299</c:v>
                </c:pt>
                <c:pt idx="4">
                  <c:v>0.76624364966770409</c:v>
                </c:pt>
                <c:pt idx="5">
                  <c:v>0.72925549871621176</c:v>
                </c:pt>
                <c:pt idx="6">
                  <c:v>0.68444463133306899</c:v>
                </c:pt>
                <c:pt idx="7">
                  <c:v>0.64436020661600457</c:v>
                </c:pt>
                <c:pt idx="8">
                  <c:v>0.60832145437210394</c:v>
                </c:pt>
                <c:pt idx="9">
                  <c:v>0.5758087735957218</c:v>
                </c:pt>
                <c:pt idx="10">
                  <c:v>0.54640847117135971</c:v>
                </c:pt>
                <c:pt idx="11">
                  <c:v>0.51978081755262706</c:v>
                </c:pt>
                <c:pt idx="12">
                  <c:v>0.49564015483339596</c:v>
                </c:pt>
                <c:pt idx="13">
                  <c:v>0.47374179195289856</c:v>
                </c:pt>
                <c:pt idx="14">
                  <c:v>0.45387298021987288</c:v>
                </c:pt>
                <c:pt idx="15">
                  <c:v>0.43584647203678961</c:v>
                </c:pt>
                <c:pt idx="16">
                  <c:v>0.41949578518134079</c:v>
                </c:pt>
                <c:pt idx="17">
                  <c:v>0.40467163312700771</c:v>
                </c:pt>
                <c:pt idx="18">
                  <c:v>0.39123917635307759</c:v>
                </c:pt>
                <c:pt idx="19">
                  <c:v>0.37907586644426861</c:v>
                </c:pt>
                <c:pt idx="20">
                  <c:v>0.36806972765220403</c:v>
                </c:pt>
                <c:pt idx="21">
                  <c:v>0.35811796751634128</c:v>
                </c:pt>
                <c:pt idx="22">
                  <c:v>0.34912583921405638</c:v>
                </c:pt>
                <c:pt idx="23">
                  <c:v>0.34100569939517866</c:v>
                </c:pt>
                <c:pt idx="24">
                  <c:v>0.3336762198794978</c:v>
                </c:pt>
                <c:pt idx="25">
                  <c:v>0.3270617219359937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Separation!$I$31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Separation!$C$32:$C$57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Separation!$I$32:$I$57</c:f>
              <c:numCache>
                <c:formatCode>0.00</c:formatCode>
                <c:ptCount val="26"/>
                <c:pt idx="0">
                  <c:v>0.98446375012281007</c:v>
                </c:pt>
                <c:pt idx="1">
                  <c:v>0.97632718879489055</c:v>
                </c:pt>
                <c:pt idx="2">
                  <c:v>0.97054492860948816</c:v>
                </c:pt>
                <c:pt idx="3">
                  <c:v>0.97237017920581459</c:v>
                </c:pt>
                <c:pt idx="4">
                  <c:v>0.98276841389020519</c:v>
                </c:pt>
                <c:pt idx="5">
                  <c:v>0.99189590449332188</c:v>
                </c:pt>
                <c:pt idx="6">
                  <c:v>0.99535569558857451</c:v>
                </c:pt>
                <c:pt idx="7">
                  <c:v>0.99342417816091488</c:v>
                </c:pt>
                <c:pt idx="8">
                  <c:v>0.98629509134626192</c:v>
                </c:pt>
                <c:pt idx="9">
                  <c:v>0.97441064682859779</c:v>
                </c:pt>
                <c:pt idx="10">
                  <c:v>0.95930571328397363</c:v>
                </c:pt>
                <c:pt idx="11">
                  <c:v>0.94273959554405196</c:v>
                </c:pt>
                <c:pt idx="12">
                  <c:v>0.92534084019726559</c:v>
                </c:pt>
                <c:pt idx="13">
                  <c:v>0.90755464608770964</c:v>
                </c:pt>
                <c:pt idx="14">
                  <c:v>0.88967292649056173</c:v>
                </c:pt>
                <c:pt idx="15">
                  <c:v>0.87186497359289639</c:v>
                </c:pt>
                <c:pt idx="16">
                  <c:v>0.85420440906653683</c:v>
                </c:pt>
                <c:pt idx="17">
                  <c:v>0.83669117532220094</c:v>
                </c:pt>
                <c:pt idx="18">
                  <c:v>0.81926861208496582</c:v>
                </c:pt>
                <c:pt idx="19">
                  <c:v>0.80183612981133034</c:v>
                </c:pt>
                <c:pt idx="20">
                  <c:v>0.7842581149179535</c:v>
                </c:pt>
                <c:pt idx="21">
                  <c:v>0.76636970571109231</c:v>
                </c:pt>
                <c:pt idx="22">
                  <c:v>0.74798005647970378</c:v>
                </c:pt>
                <c:pt idx="23">
                  <c:v>0.7288736939974847</c:v>
                </c:pt>
                <c:pt idx="24">
                  <c:v>0.69259947373112341</c:v>
                </c:pt>
                <c:pt idx="25">
                  <c:v>0.66696646049663388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45760"/>
        <c:axId val="233646336"/>
      </c:scatterChart>
      <c:valAx>
        <c:axId val="2336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6336"/>
        <c:crosses val="autoZero"/>
        <c:crossBetween val="midCat"/>
      </c:valAx>
      <c:valAx>
        <c:axId val="23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36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447837</xdr:colOff>
      <xdr:row>29</xdr:row>
      <xdr:rowOff>154880</xdr:rowOff>
    </xdr:from>
    <xdr:to>
      <xdr:col>22</xdr:col>
      <xdr:colOff>336176</xdr:colOff>
      <xdr:row>56</xdr:row>
      <xdr:rowOff>145677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50828</xdr:colOff>
      <xdr:row>30</xdr:row>
      <xdr:rowOff>9205</xdr:rowOff>
    </xdr:from>
    <xdr:to>
      <xdr:col>15</xdr:col>
      <xdr:colOff>392206</xdr:colOff>
      <xdr:row>57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853408</xdr:colOff>
      <xdr:row>5</xdr:row>
      <xdr:rowOff>33617</xdr:rowOff>
    </xdr:from>
    <xdr:to>
      <xdr:col>16</xdr:col>
      <xdr:colOff>261978</xdr:colOff>
      <xdr:row>18</xdr:row>
      <xdr:rowOff>134471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131379" y="818029"/>
          <a:ext cx="5683864" cy="284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ksep_gasseparator_d"/>
      <definedName name="MF_ksep_natural_d"/>
      <definedName name="MF_ksep_total_d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Separation">
    <outlinePr summaryBelow="0"/>
  </sheetPr>
  <dimension ref="A1:T160"/>
  <sheetViews>
    <sheetView tabSelected="1" topLeftCell="A19" zoomScale="85" zoomScaleNormal="85" workbookViewId="0">
      <selection activeCell="N22" sqref="N22"/>
    </sheetView>
  </sheetViews>
  <sheetFormatPr defaultRowHeight="12.75" outlineLevelRow="1" x14ac:dyDescent="0.2"/>
  <cols>
    <col min="2" max="2" width="12.42578125" customWidth="1"/>
    <col min="3" max="4" width="9.85546875" customWidth="1"/>
    <col min="5" max="9" width="15.7109375" customWidth="1"/>
    <col min="10" max="10" width="11.28515625" customWidth="1"/>
    <col min="11" max="11" width="10.140625" customWidth="1"/>
  </cols>
  <sheetData>
    <row r="1" spans="1:7" x14ac:dyDescent="0.2">
      <c r="A1" s="1" t="s">
        <v>32</v>
      </c>
      <c r="F1" t="s">
        <v>33</v>
      </c>
      <c r="G1" t="str">
        <f>[1]!getUFVersion()</f>
        <v>7.7</v>
      </c>
    </row>
    <row r="2" spans="1:7" x14ac:dyDescent="0.2">
      <c r="A2" s="1" t="s">
        <v>14</v>
      </c>
    </row>
    <row r="6" spans="1:7" x14ac:dyDescent="0.2">
      <c r="A6" s="1" t="s">
        <v>7</v>
      </c>
    </row>
    <row r="7" spans="1:7" ht="18.75" outlineLevel="1" x14ac:dyDescent="0.35">
      <c r="B7" s="10" t="s">
        <v>16</v>
      </c>
      <c r="C7" s="2">
        <v>0.875</v>
      </c>
      <c r="D7" s="13"/>
      <c r="E7" s="14"/>
      <c r="F7" s="15">
        <f>gamma_oil_*1000</f>
        <v>875</v>
      </c>
      <c r="G7" s="11" t="s">
        <v>34</v>
      </c>
    </row>
    <row r="8" spans="1:7" ht="18.75" outlineLevel="1" x14ac:dyDescent="0.35">
      <c r="B8" s="11" t="s">
        <v>18</v>
      </c>
      <c r="C8" s="2">
        <v>1</v>
      </c>
      <c r="D8" s="13"/>
      <c r="E8" s="14"/>
      <c r="F8" s="15">
        <f>gamma_wat_*1000</f>
        <v>1000</v>
      </c>
      <c r="G8" s="11" t="s">
        <v>34</v>
      </c>
    </row>
    <row r="9" spans="1:7" ht="18.75" outlineLevel="1" x14ac:dyDescent="0.35">
      <c r="B9" s="11" t="s">
        <v>17</v>
      </c>
      <c r="C9" s="2">
        <v>0.9</v>
      </c>
      <c r="D9" s="13"/>
      <c r="E9" s="14"/>
      <c r="F9" s="15">
        <f>gamma_gas_*1.22</f>
        <v>1.0980000000000001</v>
      </c>
      <c r="G9" s="11" t="s">
        <v>34</v>
      </c>
    </row>
    <row r="10" spans="1:7" ht="18.75" outlineLevel="1" x14ac:dyDescent="0.35">
      <c r="B10" s="12" t="s">
        <v>19</v>
      </c>
      <c r="C10" s="2">
        <v>80</v>
      </c>
      <c r="D10" s="13" t="s">
        <v>1</v>
      </c>
      <c r="E10" s="11" t="s">
        <v>35</v>
      </c>
      <c r="F10" s="16">
        <f>Rsb_/gamma_oil_</f>
        <v>91.428571428571431</v>
      </c>
      <c r="G10" s="11" t="s">
        <v>36</v>
      </c>
    </row>
    <row r="11" spans="1:7" ht="18.75" outlineLevel="1" x14ac:dyDescent="0.35">
      <c r="B11" s="12" t="s">
        <v>20</v>
      </c>
      <c r="C11" s="2">
        <v>80</v>
      </c>
      <c r="D11" s="13" t="s">
        <v>1</v>
      </c>
      <c r="E11" s="11" t="s">
        <v>35</v>
      </c>
      <c r="F11" s="16">
        <f>Rsb_/gamma_oil_</f>
        <v>91.428571428571431</v>
      </c>
      <c r="G11" s="11" t="s">
        <v>36</v>
      </c>
    </row>
    <row r="12" spans="1:7" ht="18" outlineLevel="1" x14ac:dyDescent="0.35">
      <c r="B12" s="11" t="s">
        <v>21</v>
      </c>
      <c r="C12" s="2">
        <v>120</v>
      </c>
      <c r="D12" s="13" t="s">
        <v>2</v>
      </c>
      <c r="E12" s="14" t="s">
        <v>37</v>
      </c>
      <c r="F12" s="16">
        <f>Pb_*1.01325</f>
        <v>121.59</v>
      </c>
      <c r="G12" s="14" t="s">
        <v>38</v>
      </c>
    </row>
    <row r="13" spans="1:7" ht="18" outlineLevel="1" x14ac:dyDescent="0.35">
      <c r="B13" s="11" t="s">
        <v>22</v>
      </c>
      <c r="C13" s="2">
        <v>120</v>
      </c>
      <c r="D13" s="13" t="s">
        <v>3</v>
      </c>
      <c r="E13" s="14" t="s">
        <v>3</v>
      </c>
      <c r="F13" s="16">
        <f>Tres_*9/5+32</f>
        <v>248</v>
      </c>
      <c r="G13" s="14" t="s">
        <v>39</v>
      </c>
    </row>
    <row r="14" spans="1:7" ht="18" outlineLevel="1" x14ac:dyDescent="0.35">
      <c r="B14" s="12" t="s">
        <v>23</v>
      </c>
      <c r="C14" s="2">
        <v>1.2</v>
      </c>
      <c r="D14" s="13" t="s">
        <v>1</v>
      </c>
    </row>
    <row r="15" spans="1:7" ht="18" outlineLevel="1" x14ac:dyDescent="0.35">
      <c r="B15" s="13" t="s">
        <v>24</v>
      </c>
      <c r="C15" s="2">
        <v>1</v>
      </c>
      <c r="D15" s="13" t="s">
        <v>29</v>
      </c>
    </row>
    <row r="16" spans="1:7" ht="15.75" x14ac:dyDescent="0.3">
      <c r="B16" s="13" t="s">
        <v>30</v>
      </c>
      <c r="C16" s="2">
        <v>1</v>
      </c>
      <c r="D16" s="13" t="s">
        <v>4</v>
      </c>
    </row>
    <row r="18" spans="1:20" x14ac:dyDescent="0.2">
      <c r="A18" s="1" t="s">
        <v>8</v>
      </c>
      <c r="B18" s="3"/>
      <c r="C18" s="4"/>
    </row>
    <row r="19" spans="1:20" ht="18" outlineLevel="1" x14ac:dyDescent="0.35">
      <c r="B19" s="13" t="s">
        <v>25</v>
      </c>
      <c r="C19" s="2">
        <v>125</v>
      </c>
      <c r="D19" s="13" t="s">
        <v>5</v>
      </c>
    </row>
    <row r="20" spans="1:20" ht="18" outlineLevel="1" x14ac:dyDescent="0.35">
      <c r="B20" s="13" t="s">
        <v>26</v>
      </c>
      <c r="C20" s="2">
        <v>100</v>
      </c>
      <c r="D20" s="13" t="s">
        <v>5</v>
      </c>
    </row>
    <row r="21" spans="1:20" ht="18" outlineLevel="1" x14ac:dyDescent="0.35">
      <c r="B21" s="13" t="s">
        <v>27</v>
      </c>
      <c r="C21" s="2">
        <v>30</v>
      </c>
      <c r="D21" s="13" t="s">
        <v>2</v>
      </c>
    </row>
    <row r="22" spans="1:20" ht="18" outlineLevel="1" x14ac:dyDescent="0.35">
      <c r="B22" s="13" t="s">
        <v>28</v>
      </c>
      <c r="C22" s="2">
        <v>80</v>
      </c>
      <c r="D22" s="13" t="s">
        <v>3</v>
      </c>
    </row>
    <row r="25" spans="1:20" x14ac:dyDescent="0.2">
      <c r="B25" s="17" t="s">
        <v>15</v>
      </c>
      <c r="C25" s="18" t="str">
        <f>[1]!PVT_encode_string(gamma_gas_,gamma_oil_,gamma_wat_,Rsb_,Rp_,Pb_,Tres_,Bob_,muob_)</f>
        <v>gamma_gas:0,900;gamma_oil:0,875;gamma_wat:1,000;rsb_m3m3:80,000;rp_m3m3:80,000;pb_atma:120,000;tres_C:120,000;bob_m3m3:1,200;muob_cP:1,000;PVTcorr:0;ksep_fr:0,000;pksep_atma:-1,000;tksep_C:-1,000;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5"/>
      <c r="T25" s="25"/>
    </row>
    <row r="26" spans="1:20" ht="12.75" customHeight="1" outlineLevel="1" x14ac:dyDescent="0.2"/>
    <row r="27" spans="1:20" x14ac:dyDescent="0.2">
      <c r="A27" t="s">
        <v>12</v>
      </c>
    </row>
    <row r="28" spans="1:20" outlineLevel="1" x14ac:dyDescent="0.2">
      <c r="A28" t="s">
        <v>9</v>
      </c>
    </row>
    <row r="29" spans="1:20" outlineLevel="1" x14ac:dyDescent="0.2"/>
    <row r="30" spans="1:20" outlineLevel="1" x14ac:dyDescent="0.2">
      <c r="F30" s="5">
        <v>0.9</v>
      </c>
      <c r="H30" s="19">
        <v>7</v>
      </c>
    </row>
    <row r="31" spans="1:20" ht="51" outlineLevel="1" x14ac:dyDescent="0.2">
      <c r="C31" s="21" t="s">
        <v>0</v>
      </c>
      <c r="D31" s="21" t="s">
        <v>13</v>
      </c>
      <c r="E31" s="22" t="str">
        <f>"Естественная сепарация "&amp;Dcas_&amp;" мм"</f>
        <v>Естественная сепарация 125 мм</v>
      </c>
      <c r="F31" s="22" t="str">
        <f>"Естественная сепарация "&amp;Dcas_*cf_dcas_&amp;" мм"</f>
        <v>Естественная сепарация 112.5 мм</v>
      </c>
      <c r="G31" s="24" t="s">
        <v>31</v>
      </c>
      <c r="H31" s="23" t="s">
        <v>10</v>
      </c>
      <c r="I31" s="22" t="s">
        <v>11</v>
      </c>
    </row>
    <row r="32" spans="1:20" outlineLevel="1" x14ac:dyDescent="0.2">
      <c r="C32" s="2">
        <v>1</v>
      </c>
      <c r="D32" s="2">
        <v>80</v>
      </c>
      <c r="E32" s="20">
        <f>[1]!MF_ksep_natural_d(C32,wc_,Pintake_,Tintake_,Dintake_,Dcas_,PVT_str_)</f>
        <v>0.98011079860897921</v>
      </c>
      <c r="F32" s="20">
        <f>[1]!MF_ksep_natural_d(C32,wc_,Pintake_,Tintake_,Dintake_,Dcas_*cf_dcas_,PVT_str_)</f>
        <v>0.96934128354684312</v>
      </c>
      <c r="G32" s="20">
        <f>[1]!MF_gas_fraction_d(Pintake_,Tintake_,0,PVT_str_)*(1-F32)</f>
        <v>2.1780514695479643E-2</v>
      </c>
      <c r="H32" s="20">
        <f>[1]!MF_ksep_gasseparator_d(gassep_type,G32,C32)</f>
        <v>0.21886004511956411</v>
      </c>
      <c r="I32" s="20">
        <f>[1]!MF_ksep_total_d(E32,H32)</f>
        <v>0.98446375012281007</v>
      </c>
    </row>
    <row r="33" spans="3:9" outlineLevel="1" x14ac:dyDescent="0.2">
      <c r="C33" s="2">
        <v>5</v>
      </c>
      <c r="D33" s="2">
        <v>80</v>
      </c>
      <c r="E33" s="20">
        <f>[1]!MF_ksep_natural_d(C33,wc_,Pintake_,Tintake_,Dintake_,Dcas_,PVT_str_)</f>
        <v>0.94395945244802038</v>
      </c>
      <c r="F33" s="20">
        <f>[1]!MF_ksep_natural_d(C33,wc_,Pintake_,Tintake_,Dintake_,Dcas_*cf_dcas_,PVT_str_)</f>
        <v>0.89391564324298511</v>
      </c>
      <c r="G33" s="20">
        <f>[1]!MF_gas_fraction_d(Pintake_,Tintake_,0,PVT_str_)*(1-F33)</f>
        <v>7.5364273479516533E-2</v>
      </c>
      <c r="H33" s="20">
        <f>[1]!MF_ksep_gasseparator_d(gassep_type,G33,C33)</f>
        <v>0.57757708946094755</v>
      </c>
      <c r="I33" s="20">
        <f>[1]!MF_ksep_total_d(E33,H33)</f>
        <v>0.97632718879489055</v>
      </c>
    </row>
    <row r="34" spans="3:9" outlineLevel="1" x14ac:dyDescent="0.2">
      <c r="C34" s="2">
        <v>10</v>
      </c>
      <c r="D34" s="2">
        <v>80</v>
      </c>
      <c r="E34" s="20">
        <f>[1]!MF_ksep_natural_d(C34,wc_,Pintake_,Tintake_,Dintake_,Dcas_,PVT_str_)</f>
        <v>0.8985201953514792</v>
      </c>
      <c r="F34" s="20">
        <f>[1]!MF_ksep_natural_d(C34,wc_,Pintake_,Tintake_,Dintake_,Dcas_*cf_dcas_,PVT_str_)</f>
        <v>0.81932627425263682</v>
      </c>
      <c r="G34" s="20">
        <f>[1]!MF_gas_fraction_d(Pintake_,Tintake_,0,PVT_str_)*(1-F34)</f>
        <v>0.12835392977850205</v>
      </c>
      <c r="H34" s="20">
        <f>[1]!MF_ksep_gasseparator_d(gassep_type,G34,C34)</f>
        <v>0.70974450046952098</v>
      </c>
      <c r="I34" s="20">
        <f>[1]!MF_ksep_total_d(E34,H34)</f>
        <v>0.97054492860948816</v>
      </c>
    </row>
    <row r="35" spans="3:9" outlineLevel="1" x14ac:dyDescent="0.2">
      <c r="C35" s="2">
        <v>20</v>
      </c>
      <c r="D35" s="2">
        <v>80</v>
      </c>
      <c r="E35" s="20">
        <f>[1]!MF_ksep_natural_d(C35,wc_,Pintake_,Tintake_,Dintake_,Dcas_,PVT_str_)</f>
        <v>0.8269542413349299</v>
      </c>
      <c r="F35" s="20">
        <f>[1]!MF_ksep_natural_d(C35,wc_,Pintake_,Tintake_,Dintake_,Dcas_*cf_dcas_,PVT_str_)</f>
        <v>0.71824219376922271</v>
      </c>
      <c r="G35" s="20">
        <f>[1]!MF_gas_fraction_d(Pintake_,Tintake_,0,PVT_str_)*(1-F35)</f>
        <v>0.20016591524801591</v>
      </c>
      <c r="H35" s="20">
        <f>[1]!MF_ksep_gasseparator_d(gassep_type,G35,C35)</f>
        <v>0.84033228547564165</v>
      </c>
      <c r="I35" s="20">
        <f>[1]!MF_ksep_total_d(E35,H35)</f>
        <v>0.97237017920581459</v>
      </c>
    </row>
    <row r="36" spans="3:9" outlineLevel="1" x14ac:dyDescent="0.2">
      <c r="C36" s="2">
        <v>30</v>
      </c>
      <c r="D36" s="2">
        <v>80</v>
      </c>
      <c r="E36" s="20">
        <f>[1]!MF_ksep_natural_d(C36,wc_,Pintake_,Tintake_,Dintake_,Dcas_,PVT_str_)</f>
        <v>0.76624364966770409</v>
      </c>
      <c r="F36" s="20">
        <f>[1]!MF_ksep_natural_d(C36,wc_,Pintake_,Tintake_,Dintake_,Dcas_*cf_dcas_,PVT_str_)</f>
        <v>0.63120816627074927</v>
      </c>
      <c r="G36" s="20">
        <f>[1]!MF_gas_fraction_d(Pintake_,Tintake_,0,PVT_str_)*(1-F36)</f>
        <v>0.26199648528618491</v>
      </c>
      <c r="H36" s="20">
        <f>[1]!MF_ksep_gasseparator_d(gassep_type,G36,C36)</f>
        <v>0.92628398721446825</v>
      </c>
      <c r="I36" s="20">
        <f>[1]!MF_ksep_total_d(E36,H36)</f>
        <v>0.98276841389020519</v>
      </c>
    </row>
    <row r="37" spans="3:9" outlineLevel="1" x14ac:dyDescent="0.2">
      <c r="C37" s="2">
        <v>40</v>
      </c>
      <c r="D37" s="2">
        <v>80</v>
      </c>
      <c r="E37" s="20">
        <f>[1]!MF_ksep_natural_d(C37,wc_,Pintake_,Tintake_,Dintake_,Dcas_,PVT_str_)</f>
        <v>0.72925549871621176</v>
      </c>
      <c r="F37" s="20">
        <f>[1]!MF_ksep_natural_d(C37,wc_,Pintake_,Tintake_,Dintake_,Dcas_*cf_dcas_,PVT_str_)</f>
        <v>0.56160783604345266</v>
      </c>
      <c r="G37" s="20">
        <f>[1]!MF_gas_fraction_d(Pintake_,Tintake_,0,PVT_str_)*(1-F37)</f>
        <v>0.31144183690884808</v>
      </c>
      <c r="H37" s="20">
        <f>[1]!MF_ksep_gasseparator_d(gassep_type,G37,C37)</f>
        <v>0.97006736806010485</v>
      </c>
      <c r="I37" s="20">
        <f>[1]!MF_ksep_total_d(E37,H37)</f>
        <v>0.99189590449332188</v>
      </c>
    </row>
    <row r="38" spans="3:9" outlineLevel="1" x14ac:dyDescent="0.2">
      <c r="C38" s="2">
        <v>50</v>
      </c>
      <c r="D38" s="2">
        <v>80</v>
      </c>
      <c r="E38" s="20">
        <f>[1]!MF_ksep_natural_d(C38,wc_,Pintake_,Tintake_,Dintake_,Dcas_,PVT_str_)</f>
        <v>0.68444463133306899</v>
      </c>
      <c r="F38" s="20">
        <f>[1]!MF_ksep_natural_d(C38,wc_,Pintake_,Tintake_,Dintake_,Dcas_*cf_dcas_,PVT_str_)</f>
        <v>0.50529573013043705</v>
      </c>
      <c r="G38" s="20">
        <f>[1]!MF_gas_fraction_d(Pintake_,Tintake_,0,PVT_str_)*(1-F38)</f>
        <v>0.35144699016586095</v>
      </c>
      <c r="H38" s="20">
        <f>[1]!MF_ksep_gasseparator_d(gassep_type,G38,C38)</f>
        <v>0.98528212519075342</v>
      </c>
      <c r="I38" s="20">
        <f>[1]!MF_ksep_total_d(E38,H38)</f>
        <v>0.99535569558857451</v>
      </c>
    </row>
    <row r="39" spans="3:9" outlineLevel="1" x14ac:dyDescent="0.2">
      <c r="C39" s="2">
        <v>60</v>
      </c>
      <c r="D39" s="2">
        <v>80</v>
      </c>
      <c r="E39" s="20">
        <f>[1]!MF_ksep_natural_d(C39,wc_,Pintake_,Tintake_,Dintake_,Dcas_,PVT_str_)</f>
        <v>0.64436020661600457</v>
      </c>
      <c r="F39" s="20">
        <f>[1]!MF_ksep_natural_d(C39,wc_,Pintake_,Tintake_,Dintake_,Dcas_*cf_dcas_,PVT_str_)</f>
        <v>0.45951755365392111</v>
      </c>
      <c r="G39" s="20">
        <f>[1]!MF_gas_fraction_d(Pintake_,Tintake_,0,PVT_str_)*(1-F39)</f>
        <v>0.38396864667429409</v>
      </c>
      <c r="H39" s="20">
        <f>[1]!MF_ksep_gasseparator_d(gassep_type,G39,C39)</f>
        <v>0.98150988173591414</v>
      </c>
      <c r="I39" s="20">
        <f>[1]!MF_ksep_total_d(E39,H39)</f>
        <v>0.99342417816091488</v>
      </c>
    </row>
    <row r="40" spans="3:9" outlineLevel="1" x14ac:dyDescent="0.2">
      <c r="C40" s="2">
        <v>70</v>
      </c>
      <c r="D40" s="2">
        <v>80</v>
      </c>
      <c r="E40" s="20">
        <f>[1]!MF_ksep_natural_d(C40,wc_,Pintake_,Tintake_,Dintake_,Dcas_,PVT_str_)</f>
        <v>0.60832145437210394</v>
      </c>
      <c r="F40" s="20">
        <f>[1]!MF_ksep_natural_d(C40,wc_,Pintake_,Tintake_,Dintake_,Dcas_*cf_dcas_,PVT_str_)</f>
        <v>0.4222662232100336</v>
      </c>
      <c r="G40" s="20">
        <f>[1]!MF_gas_fraction_d(Pintake_,Tintake_,0,PVT_str_)*(1-F40)</f>
        <v>0.41043267531029121</v>
      </c>
      <c r="H40" s="20">
        <f>[1]!MF_ksep_gasseparator_d(gassep_type,G40,C40)</f>
        <v>0.9650098050896101</v>
      </c>
      <c r="I40" s="20">
        <f>[1]!MF_ksep_total_d(E40,H40)</f>
        <v>0.98629509134626192</v>
      </c>
    </row>
    <row r="41" spans="3:9" outlineLevel="1" x14ac:dyDescent="0.2">
      <c r="C41" s="2">
        <v>80</v>
      </c>
      <c r="D41" s="2">
        <v>80</v>
      </c>
      <c r="E41" s="20">
        <f>[1]!MF_ksep_natural_d(C41,wc_,Pintake_,Tintake_,Dintake_,Dcas_,PVT_str_)</f>
        <v>0.5758087735957218</v>
      </c>
      <c r="F41" s="20">
        <f>[1]!MF_ksep_natural_d(C41,wc_,Pintake_,Tintake_,Dintake_,Dcas_*cf_dcas_,PVT_str_)</f>
        <v>0.39199304460891238</v>
      </c>
      <c r="G41" s="20">
        <f>[1]!MF_gas_fraction_d(Pintake_,Tintake_,0,PVT_str_)*(1-F41)</f>
        <v>0.43193929684182331</v>
      </c>
      <c r="H41" s="20">
        <f>[1]!MF_ksep_gasseparator_d(gassep_type,G41,C41)</f>
        <v>0.93967495888985186</v>
      </c>
      <c r="I41" s="20">
        <f>[1]!MF_ksep_total_d(E41,H41)</f>
        <v>0.97441064682859779</v>
      </c>
    </row>
    <row r="42" spans="3:9" outlineLevel="1" x14ac:dyDescent="0.2">
      <c r="C42" s="2">
        <v>90</v>
      </c>
      <c r="D42" s="2">
        <v>80</v>
      </c>
      <c r="E42" s="20">
        <f>[1]!MF_ksep_natural_d(C42,wc_,Pintake_,Tintake_,Dintake_,Dcas_,PVT_str_)</f>
        <v>0.54640847117135971</v>
      </c>
      <c r="F42" s="20">
        <f>[1]!MF_ksep_natural_d(C42,wc_,Pintake_,Tintake_,Dintake_,Dcas_*cf_dcas_,PVT_str_)</f>
        <v>0.36745610486142288</v>
      </c>
      <c r="G42" s="20">
        <f>[1]!MF_gas_fraction_d(Pintake_,Tintake_,0,PVT_str_)*(1-F42)</f>
        <v>0.44937078904303268</v>
      </c>
      <c r="H42" s="20">
        <f>[1]!MF_ksep_gasseparator_d(gassep_type,G42,C42)</f>
        <v>0.91028428855116461</v>
      </c>
      <c r="I42" s="20">
        <f>[1]!MF_ksep_total_d(E42,H42)</f>
        <v>0.95930571328397363</v>
      </c>
    </row>
    <row r="43" spans="3:9" outlineLevel="1" x14ac:dyDescent="0.2">
      <c r="C43" s="2">
        <v>100</v>
      </c>
      <c r="D43" s="2">
        <v>80</v>
      </c>
      <c r="E43" s="20">
        <f>[1]!MF_ksep_natural_d(C43,wc_,Pintake_,Tintake_,Dintake_,Dcas_,PVT_str_)</f>
        <v>0.51978081755262706</v>
      </c>
      <c r="F43" s="20">
        <f>[1]!MF_ksep_natural_d(C43,wc_,Pintake_,Tintake_,Dintake_,Dcas_*cf_dcas_,PVT_str_)</f>
        <v>0.34763190637299957</v>
      </c>
      <c r="G43" s="20">
        <f>[1]!MF_gas_fraction_d(Pintake_,Tintake_,0,PVT_str_)*(1-F43)</f>
        <v>0.46345426338426687</v>
      </c>
      <c r="H43" s="20">
        <f>[1]!MF_ksep_gasseparator_d(gassep_type,G43,C43)</f>
        <v>0.88076193840460915</v>
      </c>
      <c r="I43" s="20">
        <f>[1]!MF_ksep_total_d(E43,H43)</f>
        <v>0.94273959554405196</v>
      </c>
    </row>
    <row r="44" spans="3:9" outlineLevel="1" x14ac:dyDescent="0.2">
      <c r="C44" s="2">
        <v>110</v>
      </c>
      <c r="D44" s="2">
        <v>80</v>
      </c>
      <c r="E44" s="20">
        <f>[1]!MF_ksep_natural_d(C44,wc_,Pintake_,Tintake_,Dintake_,Dcas_,PVT_str_)</f>
        <v>0.49564015483339596</v>
      </c>
      <c r="F44" s="20">
        <f>[1]!MF_ksep_natural_d(C44,wc_,Pintake_,Tintake_,Dintake_,Dcas_*cf_dcas_,PVT_str_)</f>
        <v>0.33165981351674256</v>
      </c>
      <c r="G44" s="20">
        <f>[1]!MF_gas_fraction_d(Pintake_,Tintake_,0,PVT_str_)*(1-F44)</f>
        <v>0.47480113120584688</v>
      </c>
      <c r="H44" s="20">
        <f>[1]!MF_ksep_gasseparator_d(gassep_type,G44,C44)</f>
        <v>0.85197243492278329</v>
      </c>
      <c r="I44" s="20">
        <f>[1]!MF_ksep_total_d(E44,H44)</f>
        <v>0.92534084019726559</v>
      </c>
    </row>
    <row r="45" spans="3:9" outlineLevel="1" x14ac:dyDescent="0.2">
      <c r="C45" s="2">
        <v>120</v>
      </c>
      <c r="D45" s="2">
        <v>80</v>
      </c>
      <c r="E45" s="20">
        <f>[1]!MF_ksep_natural_d(C45,wc_,Pintake_,Tintake_,Dintake_,Dcas_,PVT_str_)</f>
        <v>0.47374179195289856</v>
      </c>
      <c r="F45" s="20">
        <f>[1]!MF_ksep_natural_d(C45,wc_,Pintake_,Tintake_,Dintake_,Dcas_*cf_dcas_,PVT_str_)</f>
        <v>0.31880505327244135</v>
      </c>
      <c r="G45" s="20">
        <f>[1]!MF_gas_fraction_d(Pintake_,Tintake_,0,PVT_str_)*(1-F45)</f>
        <v>0.48393338874297026</v>
      </c>
      <c r="H45" s="20">
        <f>[1]!MF_ksep_gasseparator_d(gassep_type,G45,C45)</f>
        <v>0.82433460894539379</v>
      </c>
      <c r="I45" s="20">
        <f>[1]!MF_ksep_total_d(E45,H45)</f>
        <v>0.90755464608770964</v>
      </c>
    </row>
    <row r="46" spans="3:9" outlineLevel="1" x14ac:dyDescent="0.2">
      <c r="C46" s="2">
        <v>130</v>
      </c>
      <c r="D46" s="2">
        <v>80</v>
      </c>
      <c r="E46" s="20">
        <f>[1]!MF_ksep_natural_d(C46,wc_,Pintake_,Tintake_,Dintake_,Dcas_,PVT_str_)</f>
        <v>0.45387298021987288</v>
      </c>
      <c r="F46" s="20">
        <f>[1]!MF_ksep_natural_d(C46,wc_,Pintake_,Tintake_,Dintake_,Dcas_*cf_dcas_,PVT_str_)</f>
        <v>0.30843292141766687</v>
      </c>
      <c r="G46" s="20">
        <f>[1]!MF_gas_fraction_d(Pintake_,Tintake_,0,PVT_str_)*(1-F46)</f>
        <v>0.4913019415208249</v>
      </c>
      <c r="H46" s="20">
        <f>[1]!MF_ksep_gasseparator_d(gassep_type,G46,C46)</f>
        <v>0.79798275947991659</v>
      </c>
      <c r="I46" s="20">
        <f>[1]!MF_ksep_total_d(E46,H46)</f>
        <v>0.88967292649056173</v>
      </c>
    </row>
    <row r="47" spans="3:9" outlineLevel="1" x14ac:dyDescent="0.2">
      <c r="C47" s="2">
        <v>140</v>
      </c>
      <c r="D47" s="2">
        <v>80</v>
      </c>
      <c r="E47" s="20">
        <f>[1]!MF_ksep_natural_d(C47,wc_,Pintake_,Tintake_,Dintake_,Dcas_,PVT_str_)</f>
        <v>0.43584647203678961</v>
      </c>
      <c r="F47" s="20">
        <f>[1]!MF_ksep_natural_d(C47,wc_,Pintake_,Tintake_,Dintake_,Dcas_*cf_dcas_,PVT_str_)</f>
        <v>0.29999011929681263</v>
      </c>
      <c r="G47" s="20">
        <f>[1]!MF_gas_fraction_d(Pintake_,Tintake_,0,PVT_str_)*(1-F47)</f>
        <v>0.49729986305629603</v>
      </c>
      <c r="H47" s="20">
        <f>[1]!MF_ksep_gasseparator_d(gassep_type,G47,C47)</f>
        <v>0.7728720639757134</v>
      </c>
      <c r="I47" s="20">
        <f>[1]!MF_ksep_total_d(E47,H47)</f>
        <v>0.87186497359289639</v>
      </c>
    </row>
    <row r="48" spans="3:9" outlineLevel="1" x14ac:dyDescent="0.2">
      <c r="C48" s="2">
        <v>150</v>
      </c>
      <c r="D48" s="2">
        <v>80</v>
      </c>
      <c r="E48" s="20">
        <f>[1]!MF_ksep_natural_d(C48,wc_,Pintake_,Tintake_,Dintake_,Dcas_,PVT_str_)</f>
        <v>0.41949578518134079</v>
      </c>
      <c r="F48" s="20">
        <f>[1]!MF_ksep_natural_d(C48,wc_,Pintake_,Tintake_,Dintake_,Dcas_*cf_dcas_,PVT_str_)</f>
        <v>0.2929908258807683</v>
      </c>
      <c r="G48" s="20">
        <f>[1]!MF_gas_fraction_d(Pintake_,Tintake_,0,PVT_str_)*(1-F48)</f>
        <v>0.50227228952232417</v>
      </c>
      <c r="H48" s="20">
        <f>[1]!MF_ksep_gasseparator_d(gassep_type,G48,C48)</f>
        <v>0.74884662813515046</v>
      </c>
      <c r="I48" s="20">
        <f>[1]!MF_ksep_total_d(E48,H48)</f>
        <v>0.85420440906653683</v>
      </c>
    </row>
    <row r="49" spans="3:9" outlineLevel="1" x14ac:dyDescent="0.2">
      <c r="C49" s="2">
        <v>160</v>
      </c>
      <c r="D49" s="2">
        <v>80</v>
      </c>
      <c r="E49" s="20">
        <f>[1]!MF_ksep_natural_d(C49,wc_,Pintake_,Tintake_,Dintake_,Dcas_,PVT_str_)</f>
        <v>0.40467163312700771</v>
      </c>
      <c r="F49" s="20">
        <f>[1]!MF_ksep_natural_d(C49,wc_,Pintake_,Tintake_,Dintake_,Dcas_*cf_dcas_,PVT_str_)</f>
        <v>0.28700602849207435</v>
      </c>
      <c r="G49" s="20">
        <f>[1]!MF_gas_fraction_d(Pintake_,Tintake_,0,PVT_str_)*(1-F49)</f>
        <v>0.50652399939651538</v>
      </c>
      <c r="H49" s="20">
        <f>[1]!MF_ksep_gasseparator_d(gassep_type,G49,C49)</f>
        <v>0.72568277648923218</v>
      </c>
      <c r="I49" s="20">
        <f>[1]!MF_ksep_total_d(E49,H49)</f>
        <v>0.83669117532220094</v>
      </c>
    </row>
    <row r="50" spans="3:9" outlineLevel="1" x14ac:dyDescent="0.2">
      <c r="C50" s="2">
        <v>170</v>
      </c>
      <c r="D50" s="2">
        <v>80</v>
      </c>
      <c r="E50" s="20">
        <f>[1]!MF_ksep_natural_d(C50,wc_,Pintake_,Tintake_,Dintake_,Dcas_,PVT_str_)</f>
        <v>0.39123917635307759</v>
      </c>
      <c r="F50" s="20">
        <f>[1]!MF_ksep_natural_d(C50,wc_,Pintake_,Tintake_,Dintake_,Dcas_*cf_dcas_,PVT_str_)</f>
        <v>0.28165516502070975</v>
      </c>
      <c r="G50" s="20">
        <f>[1]!MF_gas_fraction_d(Pintake_,Tintake_,0,PVT_str_)*(1-F50)</f>
        <v>0.51032535098439513</v>
      </c>
      <c r="H50" s="20">
        <f>[1]!MF_ksep_gasseparator_d(gassep_type,G50,C50)</f>
        <v>0.7031159350361591</v>
      </c>
      <c r="I50" s="20">
        <f>[1]!MF_ksep_total_d(E50,H50)</f>
        <v>0.81926861208496582</v>
      </c>
    </row>
    <row r="51" spans="3:9" outlineLevel="1" x14ac:dyDescent="0.2">
      <c r="C51" s="2">
        <v>180</v>
      </c>
      <c r="D51" s="2">
        <v>80</v>
      </c>
      <c r="E51" s="20">
        <f>[1]!MF_ksep_natural_d(C51,wc_,Pintake_,Tintake_,Dintake_,Dcas_,PVT_str_)</f>
        <v>0.37907586644426861</v>
      </c>
      <c r="F51" s="20">
        <f>[1]!MF_ksep_natural_d(C51,wc_,Pintake_,Tintake_,Dintake_,Dcas_*cf_dcas_,PVT_str_)</f>
        <v>0.27659944928625091</v>
      </c>
      <c r="G51" s="20">
        <f>[1]!MF_gas_fraction_d(Pintake_,Tintake_,0,PVT_str_)*(1-F51)</f>
        <v>0.5139170242045964</v>
      </c>
      <c r="H51" s="20">
        <f>[1]!MF_ksep_gasseparator_d(gassep_type,G51,C51)</f>
        <v>0.68085654997192446</v>
      </c>
      <c r="I51" s="20">
        <f>[1]!MF_ksep_total_d(E51,H51)</f>
        <v>0.80183612981133034</v>
      </c>
    </row>
    <row r="52" spans="3:9" outlineLevel="1" x14ac:dyDescent="0.2">
      <c r="C52" s="2">
        <v>190</v>
      </c>
      <c r="D52" s="2">
        <v>80</v>
      </c>
      <c r="E52" s="20">
        <f>[1]!MF_ksep_natural_d(C52,wc_,Pintake_,Tintake_,Dintake_,Dcas_,PVT_str_)</f>
        <v>0.36806972765220403</v>
      </c>
      <c r="F52" s="20">
        <f>[1]!MF_ksep_natural_d(C52,wc_,Pintake_,Tintake_,Dintake_,Dcas_*cf_dcas_,PVT_str_)</f>
        <v>0.27153645057128806</v>
      </c>
      <c r="G52" s="20">
        <f>[1]!MF_gas_fraction_d(Pintake_,Tintake_,0,PVT_str_)*(1-F52)</f>
        <v>0.51751387138777605</v>
      </c>
      <c r="H52" s="20">
        <f>[1]!MF_ksep_gasseparator_d(gassep_type,G52,C52)</f>
        <v>0.65859859145455146</v>
      </c>
      <c r="I52" s="20">
        <f>[1]!MF_ksep_total_d(E52,H52)</f>
        <v>0.7842581149179535</v>
      </c>
    </row>
    <row r="53" spans="3:9" outlineLevel="1" x14ac:dyDescent="0.2">
      <c r="C53" s="2">
        <v>200</v>
      </c>
      <c r="D53" s="2">
        <v>80</v>
      </c>
      <c r="E53" s="20">
        <f>[1]!MF_ksep_natural_d(C53,wc_,Pintake_,Tintake_,Dintake_,Dcas_,PVT_str_)</f>
        <v>0.35811796751634128</v>
      </c>
      <c r="F53" s="20">
        <f>[1]!MF_ksep_natural_d(C53,wc_,Pintake_,Tintake_,Dintake_,Dcas_*cf_dcas_,PVT_str_)</f>
        <v>0.26619562728587187</v>
      </c>
      <c r="G53" s="20">
        <f>[1]!MF_gas_fraction_d(Pintake_,Tintake_,0,PVT_str_)*(1-F53)</f>
        <v>0.52130809024334035</v>
      </c>
      <c r="H53" s="20">
        <f>[1]!MF_ksep_gasseparator_d(gassep_type,G53,C53)</f>
        <v>0.63602300350281959</v>
      </c>
      <c r="I53" s="20">
        <f>[1]!MF_ksep_total_d(E53,H53)</f>
        <v>0.76636970571109231</v>
      </c>
    </row>
    <row r="54" spans="3:9" outlineLevel="1" x14ac:dyDescent="0.2">
      <c r="C54" s="2">
        <v>210</v>
      </c>
      <c r="D54" s="2">
        <v>80</v>
      </c>
      <c r="E54" s="20">
        <f>[1]!MF_ksep_natural_d(C54,wc_,Pintake_,Tintake_,Dintake_,Dcas_,PVT_str_)</f>
        <v>0.34912583921405638</v>
      </c>
      <c r="F54" s="20">
        <f>[1]!MF_ksep_natural_d(C54,wc_,Pintake_,Tintake_,Dintake_,Dcas_*cf_dcas_,PVT_str_)</f>
        <v>0.26033460091277139</v>
      </c>
      <c r="G54" s="20">
        <f>[1]!MF_gas_fraction_d(Pintake_,Tintake_,0,PVT_str_)*(1-F54)</f>
        <v>0.52547187091709935</v>
      </c>
      <c r="H54" s="20">
        <f>[1]!MF_ksep_gasseparator_d(gassep_type,G54,C54)</f>
        <v>0.61279774385884811</v>
      </c>
      <c r="I54" s="20">
        <f>[1]!MF_ksep_total_d(E54,H54)</f>
        <v>0.74798005647970378</v>
      </c>
    </row>
    <row r="55" spans="3:9" outlineLevel="1" x14ac:dyDescent="0.2">
      <c r="C55" s="2">
        <v>220</v>
      </c>
      <c r="D55" s="2">
        <v>80</v>
      </c>
      <c r="E55" s="20">
        <f>[1]!MF_ksep_natural_d(C55,wc_,Pintake_,Tintake_,Dintake_,Dcas_,PVT_str_)</f>
        <v>0.34100569939517866</v>
      </c>
      <c r="F55" s="20">
        <f>[1]!MF_ksep_natural_d(C55,wc_,Pintake_,Tintake_,Dintake_,Dcas_*cf_dcas_,PVT_str_)</f>
        <v>0.2537360164069149</v>
      </c>
      <c r="G55" s="20">
        <f>[1]!MF_gas_fraction_d(Pintake_,Tintake_,0,PVT_str_)*(1-F55)</f>
        <v>0.53015962642110936</v>
      </c>
      <c r="H55" s="20">
        <f>[1]!MF_ksep_gasseparator_d(gassep_type,G55,C55)</f>
        <v>0.58857564359255143</v>
      </c>
      <c r="I55" s="20">
        <f>[1]!MF_ksep_total_d(E55,H55)</f>
        <v>0.7288736939974847</v>
      </c>
    </row>
    <row r="56" spans="3:9" outlineLevel="1" x14ac:dyDescent="0.2">
      <c r="C56" s="2">
        <v>230</v>
      </c>
      <c r="D56" s="2">
        <v>80</v>
      </c>
      <c r="E56" s="20">
        <f>[1]!MF_ksep_natural_d(C56,wc_,Pintake_,Tintake_,Dintake_,Dcas_,PVT_str_)</f>
        <v>0.3336762198794978</v>
      </c>
      <c r="F56" s="20">
        <f>[1]!MF_ksep_natural_d(C56,wc_,Pintake_,Tintake_,Dintake_,Dcas_*cf_dcas_,PVT_str_)</f>
        <v>0.22811269652889443</v>
      </c>
      <c r="G56" s="20">
        <f>[1]!MF_gas_fraction_d(Pintake_,Tintake_,0,PVT_str_)*(1-F56)</f>
        <v>0.54836290299998702</v>
      </c>
      <c r="H56" s="20">
        <f>[1]!MF_ksep_gasseparator_d(gassep_type,G56,C56)</f>
        <v>0.53866193067087542</v>
      </c>
      <c r="I56" s="20">
        <f>[1]!MF_ksep_total_d(E56,H56)</f>
        <v>0.69259947373112341</v>
      </c>
    </row>
    <row r="57" spans="3:9" outlineLevel="1" x14ac:dyDescent="0.2">
      <c r="C57" s="2">
        <v>240</v>
      </c>
      <c r="D57" s="2">
        <v>80</v>
      </c>
      <c r="E57" s="20">
        <f>[1]!MF_ksep_natural_d(C57,wc_,Pintake_,Tintake_,Dintake_,Dcas_,PVT_str_)</f>
        <v>0.3270617219359937</v>
      </c>
      <c r="F57" s="20">
        <f>[1]!MF_ksep_natural_d(C57,wc_,Pintake_,Tintake_,Dintake_,Dcas_*cf_dcas_,PVT_str_)</f>
        <v>0.21584282503821672</v>
      </c>
      <c r="G57" s="20">
        <f>[1]!MF_gas_fraction_d(Pintake_,Tintake_,0,PVT_str_)*(1-F57)</f>
        <v>0.55707964483497785</v>
      </c>
      <c r="H57" s="20">
        <f>[1]!MF_ksep_gasseparator_d(gassep_type,G57,C57)</f>
        <v>0.50510537093910157</v>
      </c>
      <c r="I57" s="20">
        <f>[1]!MF_ksep_total_d(E57,H57)</f>
        <v>0.66696646049663388</v>
      </c>
    </row>
    <row r="58" spans="3:9" outlineLevel="1" x14ac:dyDescent="0.2"/>
    <row r="59" spans="3:9" outlineLevel="1" x14ac:dyDescent="0.2"/>
    <row r="61" spans="3:9" outlineLevel="1" x14ac:dyDescent="0.2"/>
    <row r="62" spans="3:9" outlineLevel="1" x14ac:dyDescent="0.2"/>
    <row r="63" spans="3:9" outlineLevel="1" x14ac:dyDescent="0.2"/>
    <row r="64" spans="3:9" outlineLevel="1" x14ac:dyDescent="0.2"/>
    <row r="65" spans="3:8" outlineLevel="1" x14ac:dyDescent="0.2"/>
    <row r="66" spans="3:8" outlineLevel="1" x14ac:dyDescent="0.2"/>
    <row r="67" spans="3:8" outlineLevel="1" x14ac:dyDescent="0.2">
      <c r="E67" s="4"/>
    </row>
    <row r="68" spans="3:8" outlineLevel="1" x14ac:dyDescent="0.2"/>
    <row r="69" spans="3:8" outlineLevel="1" x14ac:dyDescent="0.2"/>
    <row r="70" spans="3:8" outlineLevel="1" x14ac:dyDescent="0.2">
      <c r="F70" s="3"/>
      <c r="G70" s="7"/>
      <c r="H70" s="7"/>
    </row>
    <row r="71" spans="3:8" outlineLevel="1" x14ac:dyDescent="0.2">
      <c r="C71" s="8"/>
      <c r="D71" s="8"/>
      <c r="E71" s="9"/>
      <c r="F71" s="9"/>
      <c r="G71" s="9"/>
      <c r="H71" s="9"/>
    </row>
    <row r="72" spans="3:8" outlineLevel="1" x14ac:dyDescent="0.2">
      <c r="C72" s="8"/>
      <c r="D72" s="8"/>
      <c r="E72" s="9"/>
      <c r="F72" s="9"/>
      <c r="G72" s="9"/>
      <c r="H72" s="9"/>
    </row>
    <row r="73" spans="3:8" outlineLevel="1" x14ac:dyDescent="0.2">
      <c r="C73" s="8"/>
      <c r="D73" s="8"/>
      <c r="E73" s="9"/>
      <c r="F73" s="9"/>
      <c r="G73" s="9"/>
      <c r="H73" s="9"/>
    </row>
    <row r="74" spans="3:8" outlineLevel="1" x14ac:dyDescent="0.2">
      <c r="C74" s="8"/>
      <c r="D74" s="8"/>
      <c r="E74" s="9"/>
      <c r="F74" s="9"/>
      <c r="G74" s="9"/>
      <c r="H74" s="9"/>
    </row>
    <row r="75" spans="3:8" outlineLevel="1" x14ac:dyDescent="0.2">
      <c r="C75" s="8"/>
      <c r="D75" s="8"/>
      <c r="E75" s="9"/>
      <c r="F75" s="9"/>
      <c r="G75" s="9"/>
      <c r="H75" s="9"/>
    </row>
    <row r="76" spans="3:8" outlineLevel="1" x14ac:dyDescent="0.2">
      <c r="C76" s="8"/>
      <c r="D76" s="8"/>
      <c r="E76" s="9"/>
      <c r="F76" s="9"/>
      <c r="G76" s="9"/>
      <c r="H76" s="9"/>
    </row>
    <row r="77" spans="3:8" outlineLevel="1" x14ac:dyDescent="0.2">
      <c r="C77" s="8"/>
      <c r="D77" s="8"/>
      <c r="E77" s="9"/>
      <c r="F77" s="9"/>
      <c r="G77" s="9"/>
      <c r="H77" s="9"/>
    </row>
    <row r="78" spans="3:8" outlineLevel="1" x14ac:dyDescent="0.2">
      <c r="C78" s="8"/>
      <c r="D78" s="8"/>
      <c r="E78" s="9"/>
      <c r="F78" s="9"/>
      <c r="G78" s="9"/>
      <c r="H78" s="9"/>
    </row>
    <row r="79" spans="3:8" outlineLevel="1" x14ac:dyDescent="0.2">
      <c r="C79" s="8"/>
      <c r="D79" s="8"/>
      <c r="E79" s="9"/>
      <c r="F79" s="9"/>
      <c r="G79" s="9"/>
      <c r="H79" s="9"/>
    </row>
    <row r="80" spans="3:8" outlineLevel="1" x14ac:dyDescent="0.2">
      <c r="C80" s="8"/>
      <c r="D80" s="8"/>
      <c r="E80" s="9"/>
      <c r="F80" s="9"/>
      <c r="G80" s="9"/>
      <c r="H80" s="9"/>
    </row>
    <row r="81" spans="3:8" outlineLevel="1" x14ac:dyDescent="0.2">
      <c r="C81" s="8"/>
      <c r="D81" s="8"/>
      <c r="E81" s="9"/>
      <c r="F81" s="9"/>
      <c r="G81" s="9"/>
      <c r="H81" s="9"/>
    </row>
    <row r="82" spans="3:8" outlineLevel="1" x14ac:dyDescent="0.2">
      <c r="C82" s="8"/>
      <c r="D82" s="8"/>
      <c r="E82" s="9"/>
      <c r="F82" s="9"/>
      <c r="G82" s="9"/>
      <c r="H82" s="9"/>
    </row>
    <row r="83" spans="3:8" outlineLevel="1" x14ac:dyDescent="0.2">
      <c r="C83" s="8"/>
      <c r="D83" s="8"/>
      <c r="E83" s="9"/>
      <c r="F83" s="9"/>
      <c r="G83" s="9"/>
      <c r="H83" s="9"/>
    </row>
    <row r="84" spans="3:8" outlineLevel="1" x14ac:dyDescent="0.2">
      <c r="C84" s="8"/>
      <c r="D84" s="8"/>
      <c r="E84" s="9"/>
      <c r="F84" s="9"/>
      <c r="G84" s="9"/>
      <c r="H84" s="9"/>
    </row>
    <row r="85" spans="3:8" outlineLevel="1" x14ac:dyDescent="0.2">
      <c r="C85" s="8"/>
      <c r="D85" s="8"/>
      <c r="E85" s="9"/>
      <c r="F85" s="9"/>
      <c r="G85" s="9"/>
      <c r="H85" s="9"/>
    </row>
    <row r="86" spans="3:8" outlineLevel="1" x14ac:dyDescent="0.2">
      <c r="C86" s="8"/>
      <c r="D86" s="8"/>
      <c r="E86" s="9"/>
      <c r="F86" s="9"/>
      <c r="G86" s="9"/>
      <c r="H86" s="9"/>
    </row>
    <row r="87" spans="3:8" outlineLevel="1" x14ac:dyDescent="0.2">
      <c r="C87" s="8"/>
      <c r="D87" s="8"/>
      <c r="E87" s="9"/>
      <c r="F87" s="9"/>
      <c r="G87" s="9"/>
      <c r="H87" s="9"/>
    </row>
    <row r="88" spans="3:8" outlineLevel="1" x14ac:dyDescent="0.2">
      <c r="C88" s="8"/>
      <c r="D88" s="8"/>
      <c r="E88" s="9"/>
      <c r="F88" s="9"/>
      <c r="G88" s="9"/>
      <c r="H88" s="9"/>
    </row>
    <row r="89" spans="3:8" outlineLevel="1" x14ac:dyDescent="0.2">
      <c r="C89" s="8"/>
      <c r="D89" s="8"/>
      <c r="E89" s="9"/>
      <c r="F89" s="9"/>
      <c r="G89" s="9"/>
      <c r="H89" s="9"/>
    </row>
    <row r="90" spans="3:8" outlineLevel="1" x14ac:dyDescent="0.2">
      <c r="C90" s="8"/>
      <c r="D90" s="8"/>
      <c r="E90" s="9"/>
      <c r="F90" s="9"/>
      <c r="G90" s="9"/>
      <c r="H90" s="9"/>
    </row>
    <row r="91" spans="3:8" outlineLevel="1" x14ac:dyDescent="0.2">
      <c r="C91" s="8"/>
      <c r="D91" s="8"/>
      <c r="E91" s="9"/>
      <c r="F91" s="9"/>
      <c r="G91" s="9"/>
      <c r="H91" s="9"/>
    </row>
    <row r="92" spans="3:8" outlineLevel="1" x14ac:dyDescent="0.2"/>
    <row r="93" spans="3:8" outlineLevel="1" x14ac:dyDescent="0.2"/>
    <row r="94" spans="3:8" outlineLevel="1" x14ac:dyDescent="0.2"/>
    <row r="149" spans="11:11" x14ac:dyDescent="0.2">
      <c r="K149" t="s">
        <v>6</v>
      </c>
    </row>
    <row r="160" spans="11:11" x14ac:dyDescent="0.2">
      <c r="K160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Separation</vt:lpstr>
      <vt:lpstr>Separation!Bob_</vt:lpstr>
      <vt:lpstr>cf_dcas_</vt:lpstr>
      <vt:lpstr>Separation!Dcas_</vt:lpstr>
      <vt:lpstr>Separation!Dintake_</vt:lpstr>
      <vt:lpstr>Separation!gamma_gas_</vt:lpstr>
      <vt:lpstr>Separation!gamma_oil_</vt:lpstr>
      <vt:lpstr>Separation!gamma_wat_</vt:lpstr>
      <vt:lpstr>gassep_type</vt:lpstr>
      <vt:lpstr>Separation!muob_</vt:lpstr>
      <vt:lpstr>Separation!Pb_</vt:lpstr>
      <vt:lpstr>Separation!Pintake_</vt:lpstr>
      <vt:lpstr>PVT_str_</vt:lpstr>
      <vt:lpstr>Separation!Rp_</vt:lpstr>
      <vt:lpstr>Separation!Rsb_</vt:lpstr>
      <vt:lpstr>Separation!Tintake_</vt:lpstr>
      <vt:lpstr>Separation!Tres_</vt:lpstr>
      <vt:lpstr>Separation!wc_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2019-07-04T08:55:42Z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