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D:\rnt\unifloc_vba\examples\"/>
    </mc:Choice>
  </mc:AlternateContent>
  <xr:revisionPtr revIDLastSave="0" documentId="13_ncr:1_{ABD6F297-7DF2-4B1B-A347-550839430DED}" xr6:coauthVersionLast="45" xr6:coauthVersionMax="45" xr10:uidLastSave="{00000000-0000-0000-0000-000000000000}"/>
  <bookViews>
    <workbookView xWindow="3090" yWindow="660" windowWidth="27990" windowHeight="19740" tabRatio="591" xr2:uid="{00000000-000D-0000-FFFF-FFFF00000000}"/>
  </bookViews>
  <sheets>
    <sheet name="Choke" sheetId="118" r:id="rId1"/>
  </sheets>
  <externalReferences>
    <externalReference r:id="rId2"/>
  </externalReferences>
  <definedNames>
    <definedName name="Bob_" localSheetId="0">Choke!$C$14</definedName>
    <definedName name="cf_">Choke!$C$100</definedName>
    <definedName name="d_choke">Choke!$C$22</definedName>
    <definedName name="d_pipe">Choke!$C$21</definedName>
    <definedName name="fw_" localSheetId="0">Choke!$C$18</definedName>
    <definedName name="gamma_gas_" localSheetId="0">Choke!$C$9</definedName>
    <definedName name="gamma_oil_" localSheetId="0">Choke!$C$7</definedName>
    <definedName name="gamma_wat_" localSheetId="0">Choke!$C$8</definedName>
    <definedName name="gamma_wat_kf_">Choke!$C$16</definedName>
    <definedName name="muob_" localSheetId="0">Choke!$C$15</definedName>
    <definedName name="Pb_" localSheetId="0">Choke!$C$12</definedName>
    <definedName name="Pbuf_">Choke!$C$24</definedName>
    <definedName name="Plin_">Choke!$C$25</definedName>
    <definedName name="PVT_str_gas_">Choke!#REF!</definedName>
    <definedName name="PVT_str_wat_">Choke!$F$26</definedName>
    <definedName name="PVTstr_">Choke!$F$25</definedName>
    <definedName name="Qliq_">Choke!$C$23</definedName>
    <definedName name="Rp_" localSheetId="0">Choke!$C$11</definedName>
    <definedName name="Rsb_" localSheetId="0">Choke!$C$10</definedName>
    <definedName name="T_choke">Choke!$C$19</definedName>
    <definedName name="T_upchoke">Choke!$C$19</definedName>
    <definedName name="Tres_" localSheetId="0">Choke!$C$13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L1" i="118" l="1"/>
  <c r="AL4" i="118"/>
  <c r="AL3" i="118"/>
  <c r="AL2" i="118"/>
  <c r="F25" i="118"/>
  <c r="B35" i="118" a="1"/>
  <c r="B39" i="118" a="1"/>
  <c r="B31" i="118" a="1"/>
  <c r="B31" i="118" l="1"/>
  <c r="C31" i="118"/>
  <c r="D31" i="118"/>
  <c r="E31" i="118"/>
  <c r="F31" i="118"/>
  <c r="B32" i="118"/>
  <c r="C32" i="118"/>
  <c r="D32" i="118"/>
  <c r="E32" i="118"/>
  <c r="F32" i="118"/>
  <c r="D35" i="118"/>
  <c r="E35" i="118"/>
  <c r="F35" i="118"/>
  <c r="B36" i="118"/>
  <c r="C36" i="118"/>
  <c r="D36" i="118"/>
  <c r="E36" i="118"/>
  <c r="F36" i="118"/>
  <c r="B35" i="118"/>
  <c r="C35" i="118"/>
  <c r="F39" i="118"/>
  <c r="B40" i="118"/>
  <c r="C40" i="118"/>
  <c r="D40" i="118"/>
  <c r="E40" i="118"/>
  <c r="F40" i="118"/>
  <c r="B39" i="118"/>
  <c r="C39" i="118"/>
  <c r="D39" i="118"/>
  <c r="E39" i="118"/>
  <c r="E16" i="118"/>
  <c r="AF46" i="118"/>
  <c r="M104" i="118"/>
  <c r="T32" i="118"/>
  <c r="AJ44" i="118"/>
  <c r="AK45" i="118"/>
  <c r="AR45" i="118"/>
  <c r="AJ33" i="118"/>
  <c r="AF36" i="118"/>
  <c r="U31" i="118"/>
  <c r="AL44" i="118"/>
  <c r="W32" i="118"/>
  <c r="I48" i="118"/>
  <c r="AD45" i="118"/>
  <c r="AJ31" i="118"/>
  <c r="D103" i="118"/>
  <c r="AM45" i="118"/>
  <c r="M34" i="118"/>
  <c r="AC34" i="118"/>
  <c r="AM48" i="118"/>
  <c r="AK46" i="118"/>
  <c r="F103" i="118"/>
  <c r="X31" i="118"/>
  <c r="AQ47" i="118"/>
  <c r="I36" i="118"/>
  <c r="AH33" i="118"/>
  <c r="I103" i="118"/>
  <c r="AE46" i="118"/>
  <c r="T33" i="118"/>
  <c r="W33" i="118"/>
  <c r="L31" i="118"/>
  <c r="V33" i="118"/>
  <c r="V104" i="118"/>
  <c r="AG33" i="118"/>
  <c r="AK43" i="118"/>
  <c r="AB32" i="118"/>
  <c r="V31" i="118"/>
  <c r="AI36" i="118"/>
  <c r="I43" i="118"/>
  <c r="O104" i="118"/>
  <c r="C104" i="118"/>
  <c r="AD33" i="118"/>
  <c r="R35" i="118"/>
  <c r="AE36" i="118"/>
  <c r="J36" i="118"/>
  <c r="AJ46" i="118"/>
  <c r="AI35" i="118"/>
  <c r="R32" i="118"/>
  <c r="AH48" i="118"/>
  <c r="X103" i="118"/>
  <c r="O32" i="118"/>
  <c r="S35" i="118"/>
  <c r="U104" i="118"/>
  <c r="AD35" i="118"/>
  <c r="AH43" i="118"/>
  <c r="AG47" i="118"/>
  <c r="AN44" i="118"/>
  <c r="Y103" i="118"/>
  <c r="AL48" i="118"/>
  <c r="Z33" i="118"/>
  <c r="AR43" i="118"/>
  <c r="I47" i="118"/>
  <c r="AE45" i="118"/>
  <c r="J103" i="118"/>
  <c r="AD43" i="118"/>
  <c r="I32" i="118"/>
  <c r="N31" i="118"/>
  <c r="AO48" i="118"/>
  <c r="T31" i="118"/>
  <c r="AD44" i="118"/>
  <c r="AC47" i="118"/>
  <c r="M35" i="118"/>
  <c r="W31" i="118"/>
  <c r="K33" i="118"/>
  <c r="AI43" i="118"/>
  <c r="AI31" i="118"/>
  <c r="D104" i="118"/>
  <c r="AP43" i="118"/>
  <c r="AA35" i="118"/>
  <c r="AI32" i="118"/>
  <c r="I104" i="118"/>
  <c r="AG46" i="118"/>
  <c r="AM43" i="118"/>
  <c r="AP44" i="118"/>
  <c r="H104" i="118"/>
  <c r="AA36" i="118"/>
  <c r="AE32" i="118"/>
  <c r="AJ36" i="118"/>
  <c r="AM47" i="118"/>
  <c r="AC45" i="118"/>
  <c r="AE48" i="118"/>
  <c r="AF31" i="118"/>
  <c r="M103" i="118"/>
  <c r="AC32" i="118"/>
  <c r="J35" i="118"/>
  <c r="P104" i="118"/>
  <c r="B43" i="118" a="1"/>
  <c r="Q32" i="118"/>
  <c r="AM44" i="118"/>
  <c r="S32" i="118"/>
  <c r="AG36" i="118"/>
  <c r="AJ35" i="118"/>
  <c r="AQ45" i="118"/>
  <c r="R103" i="118"/>
  <c r="AH32" i="118"/>
  <c r="AK47" i="118"/>
  <c r="N103" i="118"/>
  <c r="AJ43" i="118"/>
  <c r="U34" i="118"/>
  <c r="K32" i="118"/>
  <c r="J104" i="118"/>
  <c r="AF45" i="118"/>
  <c r="P35" i="118"/>
  <c r="W104" i="118"/>
  <c r="AN43" i="118"/>
  <c r="AF32" i="118"/>
  <c r="AK48" i="118"/>
  <c r="Y104" i="118"/>
  <c r="M36" i="118"/>
  <c r="AP46" i="118"/>
  <c r="J31" i="118"/>
  <c r="AL45" i="118"/>
  <c r="M31" i="118"/>
  <c r="AI45" i="118"/>
  <c r="L34" i="118"/>
  <c r="AE47" i="118"/>
  <c r="L36" i="118"/>
  <c r="AC48" i="118"/>
  <c r="Y31" i="118"/>
  <c r="AF33" i="118"/>
  <c r="J33" i="118"/>
  <c r="K34" i="118"/>
  <c r="AF48" i="118"/>
  <c r="N34" i="118"/>
  <c r="Z31" i="118"/>
  <c r="N104" i="118"/>
  <c r="T35" i="118"/>
  <c r="AA31" i="118"/>
  <c r="AB36" i="118"/>
  <c r="G104" i="118"/>
  <c r="K31" i="118"/>
  <c r="AR46" i="118"/>
  <c r="I40" i="118"/>
  <c r="I34" i="118"/>
  <c r="F104" i="118"/>
  <c r="AC46" i="118"/>
  <c r="AN45" i="118"/>
  <c r="AP48" i="118"/>
  <c r="P103" i="118"/>
  <c r="G1" i="118"/>
  <c r="K35" i="118"/>
  <c r="AE35" i="118"/>
  <c r="W103" i="118"/>
  <c r="AJ34" i="118"/>
  <c r="AL47" i="118"/>
  <c r="R36" i="118"/>
  <c r="AE31" i="118"/>
  <c r="AA32" i="118"/>
  <c r="AE43" i="118"/>
  <c r="I44" i="118"/>
  <c r="AC31" i="118"/>
  <c r="Z103" i="118"/>
  <c r="W35" i="118"/>
  <c r="X104" i="118"/>
  <c r="Z35" i="118"/>
  <c r="AB31" i="118"/>
  <c r="AN48" i="118"/>
  <c r="R33" i="118"/>
  <c r="AH46" i="118"/>
  <c r="Q31" i="118"/>
  <c r="AB34" i="118"/>
  <c r="Z104" i="118"/>
  <c r="X35" i="118"/>
  <c r="O31" i="118"/>
  <c r="X34" i="118"/>
  <c r="AR47" i="118"/>
  <c r="W34" i="118"/>
  <c r="L32" i="118"/>
  <c r="AJ45" i="118"/>
  <c r="T103" i="118"/>
  <c r="Q34" i="118"/>
  <c r="AI34" i="118"/>
  <c r="U33" i="118"/>
  <c r="T36" i="118"/>
  <c r="AI46" i="118"/>
  <c r="AE34" i="118"/>
  <c r="P36" i="118"/>
  <c r="N33" i="118"/>
  <c r="O103" i="118"/>
  <c r="AA34" i="118"/>
  <c r="AA33" i="118"/>
  <c r="AH44" i="118"/>
  <c r="AO46" i="118"/>
  <c r="AH45" i="118"/>
  <c r="AM46" i="118"/>
  <c r="Q35" i="118"/>
  <c r="AC33" i="118"/>
  <c r="AG48" i="118"/>
  <c r="P32" i="118"/>
  <c r="AH31" i="118"/>
  <c r="AQ46" i="118"/>
  <c r="AC35" i="118"/>
  <c r="AJ32" i="118"/>
  <c r="M32" i="118"/>
  <c r="G103" i="118"/>
  <c r="AP47" i="118"/>
  <c r="AR48" i="118"/>
  <c r="S104" i="118"/>
  <c r="AH35" i="118"/>
  <c r="Y36" i="118"/>
  <c r="AF34" i="118"/>
  <c r="AD36" i="118"/>
  <c r="AH47" i="118"/>
  <c r="AF44" i="118"/>
  <c r="AH34" i="118"/>
  <c r="Q103" i="118"/>
  <c r="AH36" i="118"/>
  <c r="X33" i="118"/>
  <c r="Q104" i="118"/>
  <c r="AE44" i="118"/>
  <c r="V36" i="118"/>
  <c r="H103" i="118"/>
  <c r="AJ48" i="118"/>
  <c r="AO43" i="118"/>
  <c r="S36" i="118"/>
  <c r="X32" i="118"/>
  <c r="AN47" i="118"/>
  <c r="I45" i="118"/>
  <c r="AG31" i="118"/>
  <c r="AD34" i="118"/>
  <c r="AI33" i="118"/>
  <c r="O36" i="118"/>
  <c r="AB33" i="118"/>
  <c r="O33" i="118"/>
  <c r="U36" i="118"/>
  <c r="AG44" i="118"/>
  <c r="AO44" i="118"/>
  <c r="E103" i="118"/>
  <c r="Z36" i="118"/>
  <c r="AK44" i="118"/>
  <c r="O34" i="118"/>
  <c r="Z34" i="118"/>
  <c r="AD32" i="118"/>
  <c r="P33" i="118"/>
  <c r="K103" i="118"/>
  <c r="Y32" i="118"/>
  <c r="C103" i="118"/>
  <c r="U32" i="118"/>
  <c r="W36" i="118"/>
  <c r="AD31" i="118"/>
  <c r="L103" i="118"/>
  <c r="L33" i="118"/>
  <c r="V35" i="118"/>
  <c r="X36" i="118"/>
  <c r="N32" i="118"/>
  <c r="AC43" i="118"/>
  <c r="K104" i="118"/>
  <c r="AN46" i="118"/>
  <c r="AP45" i="118"/>
  <c r="Y34" i="118"/>
  <c r="AD47" i="118"/>
  <c r="AG34" i="118"/>
  <c r="AR44" i="118"/>
  <c r="R34" i="118"/>
  <c r="AF43" i="118"/>
  <c r="I35" i="118"/>
  <c r="U35" i="118"/>
  <c r="N36" i="118"/>
  <c r="L35" i="118"/>
  <c r="J32" i="118"/>
  <c r="AL46" i="118"/>
  <c r="AJ47" i="118"/>
  <c r="I33" i="118"/>
  <c r="K36" i="118"/>
  <c r="AG45" i="118"/>
  <c r="V103" i="118"/>
  <c r="AE33" i="118"/>
  <c r="AF47" i="118"/>
  <c r="O35" i="118"/>
  <c r="P34" i="118"/>
  <c r="Q36" i="118"/>
  <c r="V32" i="118"/>
  <c r="L104" i="118"/>
  <c r="AI44" i="118"/>
  <c r="AF35" i="118"/>
  <c r="Q33" i="118"/>
  <c r="AL43" i="118"/>
  <c r="P31" i="118"/>
  <c r="AQ48" i="118"/>
  <c r="AO45" i="118"/>
  <c r="S33" i="118"/>
  <c r="E104" i="118"/>
  <c r="AQ44" i="118"/>
  <c r="R104" i="118"/>
  <c r="S103" i="118"/>
  <c r="Y35" i="118"/>
  <c r="AG43" i="118"/>
  <c r="S31" i="118"/>
  <c r="Z32" i="118"/>
  <c r="M33" i="118"/>
  <c r="AC44" i="118"/>
  <c r="V34" i="118"/>
  <c r="R31" i="118"/>
  <c r="U103" i="118"/>
  <c r="AC36" i="118"/>
  <c r="N35" i="118"/>
  <c r="AO47" i="118"/>
  <c r="J34" i="118"/>
  <c r="AG32" i="118"/>
  <c r="AQ43" i="118"/>
  <c r="Y33" i="118"/>
  <c r="T34" i="118"/>
  <c r="I46" i="118"/>
  <c r="AD46" i="118"/>
  <c r="AI48" i="118"/>
  <c r="AB35" i="118"/>
  <c r="T104" i="118"/>
  <c r="AD48" i="118"/>
  <c r="AG35" i="118"/>
  <c r="AI47" i="118"/>
  <c r="S34" i="118"/>
  <c r="B43" i="118" l="1"/>
  <c r="F43" i="118"/>
  <c r="E44" i="118"/>
  <c r="E43" i="118"/>
  <c r="C43" i="118"/>
  <c r="B44" i="118"/>
  <c r="F44" i="118"/>
  <c r="D43" i="118"/>
  <c r="C44" i="118"/>
  <c r="D44" i="118"/>
  <c r="E8" i="118"/>
  <c r="J47" i="118"/>
  <c r="J45" i="118"/>
  <c r="J48" i="118"/>
  <c r="J44" i="118"/>
  <c r="J46" i="118"/>
  <c r="I31" i="118"/>
  <c r="J43" i="118"/>
  <c r="E13" i="118" l="1"/>
  <c r="E12" i="118"/>
  <c r="E11" i="118"/>
  <c r="E10" i="118"/>
  <c r="E9" i="118"/>
  <c r="E7" i="118"/>
  <c r="Q47" i="118"/>
  <c r="Q48" i="118"/>
  <c r="AB43" i="118"/>
  <c r="AB45" i="118"/>
  <c r="V43" i="118"/>
  <c r="W45" i="118"/>
  <c r="N47" i="118"/>
  <c r="K47" i="118"/>
  <c r="AA47" i="118"/>
  <c r="Y46" i="118"/>
  <c r="AB46" i="118"/>
  <c r="W43" i="118"/>
  <c r="M43" i="118"/>
  <c r="T45" i="118"/>
  <c r="AB47" i="118"/>
  <c r="T48" i="118"/>
  <c r="M48" i="118"/>
  <c r="M47" i="118"/>
  <c r="N43" i="118"/>
  <c r="P48" i="118"/>
  <c r="N45" i="118"/>
  <c r="O45" i="118"/>
  <c r="Z46" i="118"/>
  <c r="Z47" i="118"/>
  <c r="Q44" i="118"/>
  <c r="AA48" i="118"/>
  <c r="P47" i="118"/>
  <c r="M44" i="118"/>
  <c r="V44" i="118"/>
  <c r="U45" i="118"/>
  <c r="Z48" i="118"/>
  <c r="X44" i="118"/>
  <c r="N46" i="118"/>
  <c r="S44" i="118"/>
  <c r="L44" i="118"/>
  <c r="T44" i="118"/>
  <c r="AA43" i="118"/>
  <c r="O48" i="118"/>
  <c r="P43" i="118"/>
  <c r="U44" i="118"/>
  <c r="V46" i="118"/>
  <c r="AA46" i="118"/>
  <c r="P44" i="118"/>
  <c r="X48" i="118"/>
  <c r="Q46" i="118"/>
  <c r="W47" i="118"/>
  <c r="N48" i="118"/>
  <c r="R47" i="118"/>
  <c r="X47" i="118"/>
  <c r="T43" i="118"/>
  <c r="M46" i="118"/>
  <c r="U47" i="118"/>
  <c r="AB48" i="118"/>
  <c r="R43" i="118"/>
  <c r="O46" i="118"/>
  <c r="L43" i="118"/>
  <c r="W46" i="118"/>
  <c r="Y47" i="118"/>
  <c r="P46" i="118"/>
  <c r="O47" i="118"/>
  <c r="R46" i="118"/>
  <c r="T47" i="118"/>
  <c r="Z44" i="118"/>
  <c r="K44" i="118"/>
  <c r="X43" i="118"/>
  <c r="Z45" i="118"/>
  <c r="S45" i="118"/>
  <c r="Y44" i="118"/>
  <c r="W48" i="118"/>
  <c r="R45" i="118"/>
  <c r="W44" i="118"/>
  <c r="V48" i="118"/>
  <c r="Y43" i="118"/>
  <c r="Z43" i="118"/>
  <c r="K43" i="118"/>
  <c r="T46" i="118"/>
  <c r="Q43" i="118"/>
  <c r="K48" i="118"/>
  <c r="AB44" i="118"/>
  <c r="U43" i="118"/>
  <c r="S47" i="118"/>
  <c r="V47" i="118"/>
  <c r="R48" i="118"/>
  <c r="S46" i="118"/>
  <c r="AA45" i="118"/>
  <c r="O44" i="118"/>
  <c r="S43" i="118"/>
  <c r="K45" i="118"/>
  <c r="Y48" i="118"/>
  <c r="Y45" i="118"/>
  <c r="X46" i="118"/>
  <c r="L47" i="118"/>
  <c r="S48" i="118"/>
  <c r="L48" i="118"/>
  <c r="P45" i="118"/>
  <c r="R44" i="118"/>
  <c r="V45" i="118"/>
  <c r="K46" i="118"/>
  <c r="AA44" i="118"/>
  <c r="U48" i="118"/>
  <c r="Q45" i="118"/>
  <c r="L46" i="118"/>
  <c r="M45" i="118"/>
  <c r="X45" i="118"/>
  <c r="O43" i="118"/>
  <c r="N44" i="118"/>
  <c r="L45" i="118"/>
  <c r="U46" i="118"/>
</calcChain>
</file>

<file path=xl/sharedStrings.xml><?xml version="1.0" encoding="utf-8"?>
<sst xmlns="http://schemas.openxmlformats.org/spreadsheetml/2006/main" count="57" uniqueCount="46">
  <si>
    <t>Физико - химические свойства флюида   PVT</t>
  </si>
  <si>
    <t>м3/м3</t>
  </si>
  <si>
    <t>С</t>
  </si>
  <si>
    <t>%</t>
  </si>
  <si>
    <t>сП</t>
  </si>
  <si>
    <t>атмa</t>
  </si>
  <si>
    <t>МПа</t>
  </si>
  <si>
    <t>Ф</t>
  </si>
  <si>
    <t>Дебит жидкости</t>
  </si>
  <si>
    <t>Параметры потока флюида</t>
  </si>
  <si>
    <t xml:space="preserve">графики для расчета потока через ограничение - штуцер </t>
  </si>
  <si>
    <t>Конструкция</t>
  </si>
  <si>
    <t>мм</t>
  </si>
  <si>
    <t>Рвых</t>
  </si>
  <si>
    <t>Расчет характеристики штуцера</t>
  </si>
  <si>
    <t>Упражнения по работе с макросами Unifloc VBA</t>
  </si>
  <si>
    <t>версия</t>
  </si>
  <si>
    <t>PVT строка</t>
  </si>
  <si>
    <t>м3/сут</t>
  </si>
  <si>
    <t>атм</t>
  </si>
  <si>
    <t>Рассчитать линейное давление</t>
  </si>
  <si>
    <t>Рассчитать буферное давление</t>
  </si>
  <si>
    <t>Рассчитать подстроечный параметр</t>
  </si>
  <si>
    <t>Рассчитать дебит через штуцер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</si>
  <si>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</si>
  <si>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</si>
  <si>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</si>
  <si>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</si>
  <si>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</si>
  <si>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</si>
  <si>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</si>
  <si>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</si>
  <si>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</si>
  <si>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</si>
  <si>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color theme="1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</si>
  <si>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</si>
  <si>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</si>
  <si>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пример расчета характеристик штуцера</t>
  </si>
  <si>
    <t>Рвх</t>
  </si>
  <si>
    <t>qmax</t>
  </si>
  <si>
    <t>T</t>
  </si>
  <si>
    <r>
      <rPr>
        <sz val="10"/>
        <rFont val="Arial Cyr"/>
      </rPr>
      <t>d</t>
    </r>
    <r>
      <rPr>
        <vertAlign val="subscript"/>
        <sz val="10"/>
        <rFont val="Arial Cyr"/>
      </rPr>
      <t>tub</t>
    </r>
  </si>
  <si>
    <r>
      <t>d</t>
    </r>
    <r>
      <rPr>
        <vertAlign val="subscript"/>
        <sz val="10"/>
        <rFont val="Arial Cyr"/>
      </rPr>
      <t>choke</t>
    </r>
  </si>
  <si>
    <r>
      <t>P</t>
    </r>
    <r>
      <rPr>
        <vertAlign val="subscript"/>
        <sz val="10"/>
        <rFont val="Arial Cyr"/>
      </rPr>
      <t>line</t>
    </r>
  </si>
  <si>
    <r>
      <t>P</t>
    </r>
    <r>
      <rPr>
        <vertAlign val="subscript"/>
        <sz val="10"/>
        <rFont val="Arial Cyr"/>
      </rPr>
      <t>buf</t>
    </r>
  </si>
  <si>
    <r>
      <t>Q</t>
    </r>
    <r>
      <rPr>
        <vertAlign val="subscript"/>
        <sz val="10"/>
        <rFont val="Arial Cyr"/>
      </rPr>
      <t>liq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</si>
</sst>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8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8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bscript"/>
      <sz val="10"/>
      <name val="Arial Cyr"/>
    </font>
    <font>
      <sz val="10"/>
      <name val="Arial Cyr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43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Font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9" fillId="4" borderId="2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0" fontId="0" fillId="0" borderId="0" xfId="0" applyFill="1" applyBorder="1"/>
    <xf numFmtId="1" fontId="0" fillId="2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5" xfId="0" applyFill="1" applyBorder="1"/>
    <xf numFmtId="0" fontId="0" fillId="5" borderId="2" xfId="0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0" fontId="0" fillId="4" borderId="0" xfId="0" applyFill="1"/>
    <xf numFmtId="0" fontId="0" fillId="4" borderId="0" xfId="0" applyFill="1" applyBorder="1" applyAlignment="1"/>
    <xf numFmtId="0" fontId="0" fillId="4" borderId="0" xfId="0" applyFill="1" applyBorder="1"/>
    <xf numFmtId="0" fontId="0" fillId="0" borderId="7" xfId="0" applyBorder="1"/>
    <xf numFmtId="164" fontId="0" fillId="6" borderId="2" xfId="0" applyNumberFormat="1" applyFill="1" applyBorder="1" applyAlignment="1">
      <alignment horizontal="center"/>
    </xf>
    <xf numFmtId="164" fontId="0" fillId="6" borderId="2" xfId="0" applyNumberFormat="1" applyFill="1" applyBorder="1" applyAlignment="1">
      <alignment horizontal="left"/>
    </xf>
    <xf numFmtId="0" fontId="0" fillId="6" borderId="2" xfId="0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  <xf numFmtId="0" fontId="0" fillId="6" borderId="2" xfId="0" applyFill="1" applyBorder="1" applyAlignment="1">
      <alignment horizontal="left"/>
    </xf>
    <xf numFmtId="1" fontId="0" fillId="7" borderId="2" xfId="0" applyNumberFormat="1" applyFill="1" applyBorder="1" applyAlignment="1">
      <alignment horizontal="center"/>
    </xf>
    <xf numFmtId="2" fontId="0" fillId="7" borderId="2" xfId="0" applyNumberFormat="1" applyFill="1" applyBorder="1" applyAlignment="1">
      <alignment horizontal="center"/>
    </xf>
    <xf numFmtId="1" fontId="0" fillId="7" borderId="2" xfId="0" applyNumberFormat="1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входе от дебита пр разных давлениях на выходе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Choke!$H$31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Choke!$I$30:$AJ$30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4</c:v>
                </c:pt>
                <c:pt idx="4" formatCode="0.00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130</c:v>
                </c:pt>
                <c:pt idx="18">
                  <c:v>140</c:v>
                </c:pt>
                <c:pt idx="19">
                  <c:v>150</c:v>
                </c:pt>
                <c:pt idx="20">
                  <c:v>160</c:v>
                </c:pt>
                <c:pt idx="21">
                  <c:v>170</c:v>
                </c:pt>
                <c:pt idx="22">
                  <c:v>180</c:v>
                </c:pt>
                <c:pt idx="23">
                  <c:v>190</c:v>
                </c:pt>
                <c:pt idx="24">
                  <c:v>200</c:v>
                </c:pt>
                <c:pt idx="25">
                  <c:v>210</c:v>
                </c:pt>
                <c:pt idx="26">
                  <c:v>220</c:v>
                </c:pt>
                <c:pt idx="27">
                  <c:v>230</c:v>
                </c:pt>
              </c:numCache>
            </c:numRef>
          </c:xVal>
          <c:yVal>
            <c:numRef>
              <c:f>Choke!$I$31:$AJ$31</c:f>
              <c:numCache>
                <c:formatCode>0</c:formatCode>
                <c:ptCount val="28"/>
                <c:pt idx="0">
                  <c:v>1</c:v>
                </c:pt>
                <c:pt idx="1">
                  <c:v>1.009857177734375</c:v>
                </c:pt>
                <c:pt idx="2">
                  <c:v>1.0400390625</c:v>
                </c:pt>
                <c:pt idx="3">
                  <c:v>1.169921875</c:v>
                </c:pt>
                <c:pt idx="4">
                  <c:v>1.857421875</c:v>
                </c:pt>
                <c:pt idx="5">
                  <c:v>2.3203125</c:v>
                </c:pt>
                <c:pt idx="6">
                  <c:v>4.6171875</c:v>
                </c:pt>
                <c:pt idx="7">
                  <c:v>6.890625</c:v>
                </c:pt>
                <c:pt idx="8">
                  <c:v>9.125</c:v>
                </c:pt>
                <c:pt idx="9">
                  <c:v>11.328125</c:v>
                </c:pt>
                <c:pt idx="10">
                  <c:v>13.5</c:v>
                </c:pt>
                <c:pt idx="11">
                  <c:v>15.625</c:v>
                </c:pt>
                <c:pt idx="12">
                  <c:v>17.71875</c:v>
                </c:pt>
                <c:pt idx="13">
                  <c:v>19.78125</c:v>
                </c:pt>
                <c:pt idx="14">
                  <c:v>21.8125</c:v>
                </c:pt>
                <c:pt idx="15">
                  <c:v>23.78125</c:v>
                </c:pt>
                <c:pt idx="16">
                  <c:v>25.75</c:v>
                </c:pt>
                <c:pt idx="17">
                  <c:v>27.625</c:v>
                </c:pt>
                <c:pt idx="18">
                  <c:v>29.5</c:v>
                </c:pt>
                <c:pt idx="19">
                  <c:v>31.375</c:v>
                </c:pt>
                <c:pt idx="20">
                  <c:v>33.1875</c:v>
                </c:pt>
                <c:pt idx="21">
                  <c:v>34.9375</c:v>
                </c:pt>
                <c:pt idx="22">
                  <c:v>36.6875</c:v>
                </c:pt>
                <c:pt idx="23">
                  <c:v>38.375</c:v>
                </c:pt>
                <c:pt idx="24">
                  <c:v>40.0625</c:v>
                </c:pt>
                <c:pt idx="25">
                  <c:v>41.75</c:v>
                </c:pt>
                <c:pt idx="26">
                  <c:v>43.375</c:v>
                </c:pt>
                <c:pt idx="27">
                  <c:v>44.9375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C8-4F94-9DA2-93398BF73BD5}"/>
            </c:ext>
          </c:extLst>
        </c:ser>
        <c:ser>
          <c:idx val="0"/>
          <c:order val="1"/>
          <c:tx>
            <c:strRef>
              <c:f>Choke!$H$32</c:f>
              <c:strCache>
                <c:ptCount val="1"/>
                <c:pt idx="0">
                  <c:v>5</c:v>
                </c:pt>
              </c:strCache>
            </c:strRef>
          </c:tx>
          <c:xVal>
            <c:numRef>
              <c:f>Choke!$I$30:$AJ$30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4</c:v>
                </c:pt>
                <c:pt idx="4" formatCode="0.00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130</c:v>
                </c:pt>
                <c:pt idx="18">
                  <c:v>140</c:v>
                </c:pt>
                <c:pt idx="19">
                  <c:v>150</c:v>
                </c:pt>
                <c:pt idx="20">
                  <c:v>160</c:v>
                </c:pt>
                <c:pt idx="21">
                  <c:v>170</c:v>
                </c:pt>
                <c:pt idx="22">
                  <c:v>180</c:v>
                </c:pt>
                <c:pt idx="23">
                  <c:v>190</c:v>
                </c:pt>
                <c:pt idx="24">
                  <c:v>200</c:v>
                </c:pt>
                <c:pt idx="25">
                  <c:v>210</c:v>
                </c:pt>
                <c:pt idx="26">
                  <c:v>220</c:v>
                </c:pt>
                <c:pt idx="27">
                  <c:v>230</c:v>
                </c:pt>
              </c:numCache>
            </c:numRef>
          </c:xVal>
          <c:yVal>
            <c:numRef>
              <c:f>Choke!$I$32:$AJ$32</c:f>
              <c:numCache>
                <c:formatCode>0</c:formatCode>
                <c:ptCount val="28"/>
                <c:pt idx="0">
                  <c:v>5</c:v>
                </c:pt>
                <c:pt idx="1">
                  <c:v>5.0019979476928711</c:v>
                </c:pt>
                <c:pt idx="2">
                  <c:v>5.0079917907714844</c:v>
                </c:pt>
                <c:pt idx="3">
                  <c:v>5.03204345703125</c:v>
                </c:pt>
                <c:pt idx="4">
                  <c:v>5.12939453125</c:v>
                </c:pt>
                <c:pt idx="5">
                  <c:v>5.2032470703125</c:v>
                </c:pt>
                <c:pt idx="6">
                  <c:v>5.85693359375</c:v>
                </c:pt>
                <c:pt idx="7">
                  <c:v>7.099609375</c:v>
                </c:pt>
                <c:pt idx="8">
                  <c:v>9.12109375</c:v>
                </c:pt>
                <c:pt idx="9">
                  <c:v>11.328125</c:v>
                </c:pt>
                <c:pt idx="10">
                  <c:v>13.49609375</c:v>
                </c:pt>
                <c:pt idx="11">
                  <c:v>15.625</c:v>
                </c:pt>
                <c:pt idx="12">
                  <c:v>17.734375</c:v>
                </c:pt>
                <c:pt idx="13">
                  <c:v>19.765625</c:v>
                </c:pt>
                <c:pt idx="14">
                  <c:v>21.796875</c:v>
                </c:pt>
                <c:pt idx="15">
                  <c:v>23.7890625</c:v>
                </c:pt>
                <c:pt idx="16">
                  <c:v>25.7421875</c:v>
                </c:pt>
                <c:pt idx="17">
                  <c:v>27.65625</c:v>
                </c:pt>
                <c:pt idx="18">
                  <c:v>29.53125</c:v>
                </c:pt>
                <c:pt idx="19">
                  <c:v>31.3671875</c:v>
                </c:pt>
                <c:pt idx="20">
                  <c:v>33.203125</c:v>
                </c:pt>
                <c:pt idx="21">
                  <c:v>34.9609375</c:v>
                </c:pt>
                <c:pt idx="22">
                  <c:v>36.71875</c:v>
                </c:pt>
                <c:pt idx="23">
                  <c:v>38.4375</c:v>
                </c:pt>
                <c:pt idx="24">
                  <c:v>40.078125</c:v>
                </c:pt>
                <c:pt idx="25">
                  <c:v>41.71875</c:v>
                </c:pt>
                <c:pt idx="26">
                  <c:v>43.359375</c:v>
                </c:pt>
                <c:pt idx="27">
                  <c:v>44.921875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C8-4F94-9DA2-93398BF73BD5}"/>
            </c:ext>
          </c:extLst>
        </c:ser>
        <c:ser>
          <c:idx val="2"/>
          <c:order val="2"/>
          <c:tx>
            <c:strRef>
              <c:f>Choke!$H$33</c:f>
              <c:strCache>
                <c:ptCount val="1"/>
                <c:pt idx="0">
                  <c:v>10</c:v>
                </c:pt>
              </c:strCache>
            </c:strRef>
          </c:tx>
          <c:xVal>
            <c:numRef>
              <c:f>Choke!$I$30:$AJ$30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4</c:v>
                </c:pt>
                <c:pt idx="4" formatCode="0.00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130</c:v>
                </c:pt>
                <c:pt idx="18">
                  <c:v>140</c:v>
                </c:pt>
                <c:pt idx="19">
                  <c:v>150</c:v>
                </c:pt>
                <c:pt idx="20">
                  <c:v>160</c:v>
                </c:pt>
                <c:pt idx="21">
                  <c:v>170</c:v>
                </c:pt>
                <c:pt idx="22">
                  <c:v>180</c:v>
                </c:pt>
                <c:pt idx="23">
                  <c:v>190</c:v>
                </c:pt>
                <c:pt idx="24">
                  <c:v>200</c:v>
                </c:pt>
                <c:pt idx="25">
                  <c:v>210</c:v>
                </c:pt>
                <c:pt idx="26">
                  <c:v>220</c:v>
                </c:pt>
                <c:pt idx="27">
                  <c:v>230</c:v>
                </c:pt>
              </c:numCache>
            </c:numRef>
          </c:xVal>
          <c:yVal>
            <c:numRef>
              <c:f>Choke!$I$33:$AJ$33</c:f>
              <c:numCache>
                <c:formatCode>0</c:formatCode>
                <c:ptCount val="28"/>
                <c:pt idx="0">
                  <c:v>10</c:v>
                </c:pt>
                <c:pt idx="1">
                  <c:v>10.001015663146973</c:v>
                </c:pt>
                <c:pt idx="2">
                  <c:v>10.004062652587891</c:v>
                </c:pt>
                <c:pt idx="3">
                  <c:v>10.016250610351563</c:v>
                </c:pt>
                <c:pt idx="4">
                  <c:v>10.06500244140625</c:v>
                </c:pt>
                <c:pt idx="5">
                  <c:v>10.1019287109375</c:v>
                </c:pt>
                <c:pt idx="6">
                  <c:v>10.411376953125</c:v>
                </c:pt>
                <c:pt idx="7">
                  <c:v>10.9423828125</c:v>
                </c:pt>
                <c:pt idx="8">
                  <c:v>11.708984375</c:v>
                </c:pt>
                <c:pt idx="9">
                  <c:v>12.75390625</c:v>
                </c:pt>
                <c:pt idx="10">
                  <c:v>14.08203125</c:v>
                </c:pt>
                <c:pt idx="11">
                  <c:v>15.7421875</c:v>
                </c:pt>
                <c:pt idx="12">
                  <c:v>17.734375</c:v>
                </c:pt>
                <c:pt idx="13">
                  <c:v>19.765625</c:v>
                </c:pt>
                <c:pt idx="14">
                  <c:v>21.796875</c:v>
                </c:pt>
                <c:pt idx="15">
                  <c:v>23.7890625</c:v>
                </c:pt>
                <c:pt idx="16">
                  <c:v>25.7421875</c:v>
                </c:pt>
                <c:pt idx="17">
                  <c:v>27.65625</c:v>
                </c:pt>
                <c:pt idx="18">
                  <c:v>29.53125</c:v>
                </c:pt>
                <c:pt idx="19">
                  <c:v>31.3671875</c:v>
                </c:pt>
                <c:pt idx="20">
                  <c:v>33.203125</c:v>
                </c:pt>
                <c:pt idx="21">
                  <c:v>34.9609375</c:v>
                </c:pt>
                <c:pt idx="22">
                  <c:v>36.71875</c:v>
                </c:pt>
                <c:pt idx="23">
                  <c:v>38.4375</c:v>
                </c:pt>
                <c:pt idx="24">
                  <c:v>40.078125</c:v>
                </c:pt>
                <c:pt idx="25">
                  <c:v>41.71875</c:v>
                </c:pt>
                <c:pt idx="26">
                  <c:v>43.359375</c:v>
                </c:pt>
                <c:pt idx="27">
                  <c:v>44.921875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C8-4F94-9DA2-93398BF73BD5}"/>
            </c:ext>
          </c:extLst>
        </c:ser>
        <c:ser>
          <c:idx val="1"/>
          <c:order val="3"/>
          <c:tx>
            <c:strRef>
              <c:f>Choke!$H$34</c:f>
              <c:strCache>
                <c:ptCount val="1"/>
                <c:pt idx="0">
                  <c:v>15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Choke!$I$30:$AJ$30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4</c:v>
                </c:pt>
                <c:pt idx="4" formatCode="0.00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130</c:v>
                </c:pt>
                <c:pt idx="18">
                  <c:v>140</c:v>
                </c:pt>
                <c:pt idx="19">
                  <c:v>150</c:v>
                </c:pt>
                <c:pt idx="20">
                  <c:v>160</c:v>
                </c:pt>
                <c:pt idx="21">
                  <c:v>170</c:v>
                </c:pt>
                <c:pt idx="22">
                  <c:v>180</c:v>
                </c:pt>
                <c:pt idx="23">
                  <c:v>190</c:v>
                </c:pt>
                <c:pt idx="24">
                  <c:v>200</c:v>
                </c:pt>
                <c:pt idx="25">
                  <c:v>210</c:v>
                </c:pt>
                <c:pt idx="26">
                  <c:v>220</c:v>
                </c:pt>
                <c:pt idx="27">
                  <c:v>230</c:v>
                </c:pt>
              </c:numCache>
            </c:numRef>
          </c:xVal>
          <c:yVal>
            <c:numRef>
              <c:f>Choke!$I$34:$AJ$34</c:f>
              <c:numCache>
                <c:formatCode>0</c:formatCode>
                <c:ptCount val="28"/>
                <c:pt idx="0">
                  <c:v>15</c:v>
                </c:pt>
                <c:pt idx="1">
                  <c:v>15.000686645507813</c:v>
                </c:pt>
                <c:pt idx="2">
                  <c:v>15.00274658203125</c:v>
                </c:pt>
                <c:pt idx="3">
                  <c:v>15.010986328125</c:v>
                </c:pt>
                <c:pt idx="4">
                  <c:v>15.0439453125</c:v>
                </c:pt>
                <c:pt idx="5">
                  <c:v>15.06866455078125</c:v>
                </c:pt>
                <c:pt idx="6">
                  <c:v>15.27557373046875</c:v>
                </c:pt>
                <c:pt idx="7">
                  <c:v>15.62255859375</c:v>
                </c:pt>
                <c:pt idx="8">
                  <c:v>16.11328125</c:v>
                </c:pt>
                <c:pt idx="9">
                  <c:v>16.7578125</c:v>
                </c:pt>
                <c:pt idx="10">
                  <c:v>17.55615234375</c:v>
                </c:pt>
                <c:pt idx="11">
                  <c:v>18.515625</c:v>
                </c:pt>
                <c:pt idx="12">
                  <c:v>19.6435546875</c:v>
                </c:pt>
                <c:pt idx="13">
                  <c:v>20.9326171875</c:v>
                </c:pt>
                <c:pt idx="14">
                  <c:v>22.3828125</c:v>
                </c:pt>
                <c:pt idx="15">
                  <c:v>23.994140625</c:v>
                </c:pt>
                <c:pt idx="16">
                  <c:v>25.78125</c:v>
                </c:pt>
                <c:pt idx="17">
                  <c:v>27.65625</c:v>
                </c:pt>
                <c:pt idx="18">
                  <c:v>29.53125</c:v>
                </c:pt>
                <c:pt idx="19">
                  <c:v>31.34765625</c:v>
                </c:pt>
                <c:pt idx="20">
                  <c:v>33.1640625</c:v>
                </c:pt>
                <c:pt idx="21">
                  <c:v>34.98046875</c:v>
                </c:pt>
                <c:pt idx="22">
                  <c:v>36.6796875</c:v>
                </c:pt>
                <c:pt idx="23">
                  <c:v>38.4375</c:v>
                </c:pt>
                <c:pt idx="24">
                  <c:v>40.078125</c:v>
                </c:pt>
                <c:pt idx="25">
                  <c:v>41.71875</c:v>
                </c:pt>
                <c:pt idx="26">
                  <c:v>43.359375</c:v>
                </c:pt>
                <c:pt idx="27">
                  <c:v>44.94140625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5"/>
          <c:order val="4"/>
          <c:tx>
            <c:strRef>
              <c:f>Choke!$H$35</c:f>
              <c:strCache>
                <c:ptCount val="1"/>
                <c:pt idx="0">
                  <c:v>20</c:v>
                </c:pt>
              </c:strCache>
            </c:strRef>
          </c:tx>
          <c:xVal>
            <c:numRef>
              <c:f>Choke!$I$30:$AJ$30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4</c:v>
                </c:pt>
                <c:pt idx="4" formatCode="0.00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130</c:v>
                </c:pt>
                <c:pt idx="18">
                  <c:v>140</c:v>
                </c:pt>
                <c:pt idx="19">
                  <c:v>150</c:v>
                </c:pt>
                <c:pt idx="20">
                  <c:v>160</c:v>
                </c:pt>
                <c:pt idx="21">
                  <c:v>170</c:v>
                </c:pt>
                <c:pt idx="22">
                  <c:v>180</c:v>
                </c:pt>
                <c:pt idx="23">
                  <c:v>190</c:v>
                </c:pt>
                <c:pt idx="24">
                  <c:v>200</c:v>
                </c:pt>
                <c:pt idx="25">
                  <c:v>210</c:v>
                </c:pt>
                <c:pt idx="26">
                  <c:v>220</c:v>
                </c:pt>
                <c:pt idx="27">
                  <c:v>230</c:v>
                </c:pt>
              </c:numCache>
            </c:numRef>
          </c:xVal>
          <c:yVal>
            <c:numRef>
              <c:f>Choke!$I$35:$AJ$35</c:f>
              <c:numCache>
                <c:formatCode>0</c:formatCode>
                <c:ptCount val="28"/>
                <c:pt idx="0">
                  <c:v>20</c:v>
                </c:pt>
                <c:pt idx="1">
                  <c:v>20.000519752502441</c:v>
                </c:pt>
                <c:pt idx="2">
                  <c:v>20.002079010009766</c:v>
                </c:pt>
                <c:pt idx="3">
                  <c:v>20.008316040039063</c:v>
                </c:pt>
                <c:pt idx="4">
                  <c:v>20.03326416015625</c:v>
                </c:pt>
                <c:pt idx="5">
                  <c:v>20.0518798828125</c:v>
                </c:pt>
                <c:pt idx="6">
                  <c:v>20.2081298828125</c:v>
                </c:pt>
                <c:pt idx="7">
                  <c:v>20.46875</c:v>
                </c:pt>
                <c:pt idx="8">
                  <c:v>20.8349609375</c:v>
                </c:pt>
                <c:pt idx="9">
                  <c:v>21.30859375</c:v>
                </c:pt>
                <c:pt idx="10">
                  <c:v>21.89453125</c:v>
                </c:pt>
                <c:pt idx="11">
                  <c:v>22.587890625</c:v>
                </c:pt>
                <c:pt idx="12">
                  <c:v>23.37890625</c:v>
                </c:pt>
                <c:pt idx="13">
                  <c:v>24.296875</c:v>
                </c:pt>
                <c:pt idx="14">
                  <c:v>25.3125</c:v>
                </c:pt>
                <c:pt idx="15">
                  <c:v>26.4453125</c:v>
                </c:pt>
                <c:pt idx="16">
                  <c:v>27.65625</c:v>
                </c:pt>
                <c:pt idx="17">
                  <c:v>28.984375</c:v>
                </c:pt>
                <c:pt idx="18">
                  <c:v>30.390625</c:v>
                </c:pt>
                <c:pt idx="19">
                  <c:v>31.875</c:v>
                </c:pt>
                <c:pt idx="20">
                  <c:v>33.4375</c:v>
                </c:pt>
                <c:pt idx="21">
                  <c:v>35.078125</c:v>
                </c:pt>
                <c:pt idx="22">
                  <c:v>36.71875</c:v>
                </c:pt>
                <c:pt idx="23">
                  <c:v>38.4375</c:v>
                </c:pt>
                <c:pt idx="24">
                  <c:v>40.078125</c:v>
                </c:pt>
                <c:pt idx="25">
                  <c:v>41.71875</c:v>
                </c:pt>
                <c:pt idx="26">
                  <c:v>43.359375</c:v>
                </c:pt>
                <c:pt idx="27">
                  <c:v>44.921875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C8-4F94-9DA2-93398BF73BD5}"/>
            </c:ext>
          </c:extLst>
        </c:ser>
        <c:ser>
          <c:idx val="3"/>
          <c:order val="5"/>
          <c:tx>
            <c:strRef>
              <c:f>Choke!$H$36</c:f>
              <c:strCache>
                <c:ptCount val="1"/>
                <c:pt idx="0">
                  <c:v>30</c:v>
                </c:pt>
              </c:strCache>
            </c:strRef>
          </c:tx>
          <c:xVal>
            <c:numRef>
              <c:f>Choke!$I$30:$AJ$30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4</c:v>
                </c:pt>
                <c:pt idx="4" formatCode="0.00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130</c:v>
                </c:pt>
                <c:pt idx="18">
                  <c:v>140</c:v>
                </c:pt>
                <c:pt idx="19">
                  <c:v>150</c:v>
                </c:pt>
                <c:pt idx="20">
                  <c:v>160</c:v>
                </c:pt>
                <c:pt idx="21">
                  <c:v>170</c:v>
                </c:pt>
                <c:pt idx="22">
                  <c:v>180</c:v>
                </c:pt>
                <c:pt idx="23">
                  <c:v>190</c:v>
                </c:pt>
                <c:pt idx="24">
                  <c:v>200</c:v>
                </c:pt>
                <c:pt idx="25">
                  <c:v>210</c:v>
                </c:pt>
                <c:pt idx="26">
                  <c:v>220</c:v>
                </c:pt>
                <c:pt idx="27">
                  <c:v>230</c:v>
                </c:pt>
              </c:numCache>
            </c:numRef>
          </c:xVal>
          <c:yVal>
            <c:numRef>
              <c:f>Choke!$I$36:$AJ$36</c:f>
              <c:numCache>
                <c:formatCode>0</c:formatCode>
                <c:ptCount val="28"/>
                <c:pt idx="0">
                  <c:v>30</c:v>
                </c:pt>
                <c:pt idx="1">
                  <c:v>30.000352263450623</c:v>
                </c:pt>
                <c:pt idx="2">
                  <c:v>30.00140905380249</c:v>
                </c:pt>
                <c:pt idx="3">
                  <c:v>30.005636215209961</c:v>
                </c:pt>
                <c:pt idx="4">
                  <c:v>30.022544860839844</c:v>
                </c:pt>
                <c:pt idx="5">
                  <c:v>30.035247802734375</c:v>
                </c:pt>
                <c:pt idx="6">
                  <c:v>30.1409912109375</c:v>
                </c:pt>
                <c:pt idx="7">
                  <c:v>30.31768798828125</c:v>
                </c:pt>
                <c:pt idx="8">
                  <c:v>30.56396484375</c:v>
                </c:pt>
                <c:pt idx="9">
                  <c:v>30.882568359375</c:v>
                </c:pt>
                <c:pt idx="10">
                  <c:v>31.26708984375</c:v>
                </c:pt>
                <c:pt idx="11">
                  <c:v>31.72119140625</c:v>
                </c:pt>
                <c:pt idx="12">
                  <c:v>32.24853515625</c:v>
                </c:pt>
                <c:pt idx="13">
                  <c:v>32.841796875</c:v>
                </c:pt>
                <c:pt idx="14">
                  <c:v>33.5009765625</c:v>
                </c:pt>
                <c:pt idx="15">
                  <c:v>34.21875</c:v>
                </c:pt>
                <c:pt idx="16">
                  <c:v>35.009765625</c:v>
                </c:pt>
                <c:pt idx="17">
                  <c:v>35.859375</c:v>
                </c:pt>
                <c:pt idx="18">
                  <c:v>36.767578125</c:v>
                </c:pt>
                <c:pt idx="19">
                  <c:v>37.734375</c:v>
                </c:pt>
                <c:pt idx="20">
                  <c:v>38.73046875</c:v>
                </c:pt>
                <c:pt idx="21">
                  <c:v>39.78515625</c:v>
                </c:pt>
                <c:pt idx="22">
                  <c:v>40.8984375</c:v>
                </c:pt>
                <c:pt idx="23">
                  <c:v>42.041015625</c:v>
                </c:pt>
                <c:pt idx="24">
                  <c:v>43.2421875</c:v>
                </c:pt>
                <c:pt idx="25">
                  <c:v>44.4140625</c:v>
                </c:pt>
                <c:pt idx="26">
                  <c:v>45.64453125</c:v>
                </c:pt>
                <c:pt idx="27">
                  <c:v>46.93359375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C8-4F94-9DA2-93398BF73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39136"/>
        <c:axId val="374139712"/>
      </c:scatterChart>
      <c:valAx>
        <c:axId val="3741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712"/>
        <c:crosses val="autoZero"/>
        <c:crossBetween val="midCat"/>
      </c:valAx>
      <c:valAx>
        <c:axId val="3741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en-US"/>
                  <a:t>,</a:t>
                </a:r>
                <a:r>
                  <a:rPr lang="ru-RU"/>
                  <a:t> на входе</a:t>
                </a:r>
                <a:r>
                  <a:rPr lang="en-US" baseline="0"/>
                  <a:t> 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входе от дебита пр разных давлениях на выходе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Choke!$H$43</c:f>
              <c:strCache>
                <c:ptCount val="1"/>
                <c:pt idx="0">
                  <c:v>10</c:v>
                </c:pt>
              </c:strCache>
            </c:strRef>
          </c:tx>
          <c:xVal>
            <c:numRef>
              <c:f>Choke!$I$42:$AB$42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65</c:v>
                </c:pt>
                <c:pt idx="13">
                  <c:v>67</c:v>
                </c:pt>
                <c:pt idx="14">
                  <c:v>67.2</c:v>
                </c:pt>
                <c:pt idx="15">
                  <c:v>76</c:v>
                </c:pt>
                <c:pt idx="16">
                  <c:v>85</c:v>
                </c:pt>
                <c:pt idx="17">
                  <c:v>90</c:v>
                </c:pt>
                <c:pt idx="18">
                  <c:v>91</c:v>
                </c:pt>
                <c:pt idx="19">
                  <c:v>91.1</c:v>
                </c:pt>
              </c:numCache>
            </c:numRef>
          </c:xVal>
          <c:yVal>
            <c:numRef>
              <c:f>Choke!$I$43:$AB$43</c:f>
              <c:numCache>
                <c:formatCode>0</c:formatCode>
                <c:ptCount val="20"/>
                <c:pt idx="0">
                  <c:v>10</c:v>
                </c:pt>
                <c:pt idx="1">
                  <c:v>9.764404296875</c:v>
                </c:pt>
                <c:pt idx="2">
                  <c:v>9.0966796875</c:v>
                </c:pt>
                <c:pt idx="3">
                  <c:v>8.4375</c:v>
                </c:pt>
                <c:pt idx="4">
                  <c:v>7.67578125</c:v>
                </c:pt>
                <c:pt idx="5">
                  <c:v>6.8359375</c:v>
                </c:pt>
                <c:pt idx="6">
                  <c:v>5.625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BA-48A9-8D40-3D9AFDBF02AB}"/>
            </c:ext>
          </c:extLst>
        </c:ser>
        <c:ser>
          <c:idx val="0"/>
          <c:order val="1"/>
          <c:tx>
            <c:strRef>
              <c:f>Choke!$H$44</c:f>
              <c:strCache>
                <c:ptCount val="1"/>
                <c:pt idx="0">
                  <c:v>15</c:v>
                </c:pt>
              </c:strCache>
            </c:strRef>
          </c:tx>
          <c:xVal>
            <c:numRef>
              <c:f>Choke!$I$42:$AB$42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65</c:v>
                </c:pt>
                <c:pt idx="13">
                  <c:v>67</c:v>
                </c:pt>
                <c:pt idx="14">
                  <c:v>67.2</c:v>
                </c:pt>
                <c:pt idx="15">
                  <c:v>76</c:v>
                </c:pt>
                <c:pt idx="16">
                  <c:v>85</c:v>
                </c:pt>
                <c:pt idx="17">
                  <c:v>90</c:v>
                </c:pt>
                <c:pt idx="18">
                  <c:v>91</c:v>
                </c:pt>
                <c:pt idx="19">
                  <c:v>91.1</c:v>
                </c:pt>
              </c:numCache>
            </c:numRef>
          </c:xVal>
          <c:yVal>
            <c:numRef>
              <c:f>Choke!$I$44:$AB$44</c:f>
              <c:numCache>
                <c:formatCode>0</c:formatCode>
                <c:ptCount val="20"/>
                <c:pt idx="0">
                  <c:v>15</c:v>
                </c:pt>
                <c:pt idx="1">
                  <c:v>14.843902587890625</c:v>
                </c:pt>
                <c:pt idx="2">
                  <c:v>14.43603515625</c:v>
                </c:pt>
                <c:pt idx="3">
                  <c:v>14.095458984375</c:v>
                </c:pt>
                <c:pt idx="4">
                  <c:v>13.7841796875</c:v>
                </c:pt>
                <c:pt idx="5">
                  <c:v>13.564453125</c:v>
                </c:pt>
                <c:pt idx="6">
                  <c:v>13.4912109375</c:v>
                </c:pt>
                <c:pt idx="7">
                  <c:v>13.4912109375</c:v>
                </c:pt>
                <c:pt idx="8">
                  <c:v>12.6123046875</c:v>
                </c:pt>
                <c:pt idx="9">
                  <c:v>11.923828125</c:v>
                </c:pt>
                <c:pt idx="10">
                  <c:v>11.5869140625</c:v>
                </c:pt>
                <c:pt idx="11">
                  <c:v>11.1767578125</c:v>
                </c:pt>
                <c:pt idx="12">
                  <c:v>10.3125</c:v>
                </c:pt>
                <c:pt idx="13">
                  <c:v>8.4375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EBA-48A9-8D40-3D9AFDBF02AB}"/>
            </c:ext>
          </c:extLst>
        </c:ser>
        <c:ser>
          <c:idx val="1"/>
          <c:order val="2"/>
          <c:tx>
            <c:strRef>
              <c:f>Choke!$H$45</c:f>
              <c:strCache>
                <c:ptCount val="1"/>
                <c:pt idx="0">
                  <c:v>20</c:v>
                </c:pt>
              </c:strCache>
            </c:strRef>
          </c:tx>
          <c:xVal>
            <c:numRef>
              <c:f>Choke!$I$42:$AB$42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65</c:v>
                </c:pt>
                <c:pt idx="13">
                  <c:v>67</c:v>
                </c:pt>
                <c:pt idx="14">
                  <c:v>67.2</c:v>
                </c:pt>
                <c:pt idx="15">
                  <c:v>76</c:v>
                </c:pt>
                <c:pt idx="16">
                  <c:v>85</c:v>
                </c:pt>
                <c:pt idx="17">
                  <c:v>90</c:v>
                </c:pt>
                <c:pt idx="18">
                  <c:v>91</c:v>
                </c:pt>
                <c:pt idx="19">
                  <c:v>91.1</c:v>
                </c:pt>
              </c:numCache>
            </c:numRef>
          </c:xVal>
          <c:yVal>
            <c:numRef>
              <c:f>Choke!$I$45:$AB$45</c:f>
              <c:numCache>
                <c:formatCode>0</c:formatCode>
                <c:ptCount val="20"/>
                <c:pt idx="0">
                  <c:v>20</c:v>
                </c:pt>
                <c:pt idx="1">
                  <c:v>19.8822021484375</c:v>
                </c:pt>
                <c:pt idx="2">
                  <c:v>19.58251953125</c:v>
                </c:pt>
                <c:pt idx="3">
                  <c:v>19.33837890625</c:v>
                </c:pt>
                <c:pt idx="4">
                  <c:v>19.1259765625</c:v>
                </c:pt>
                <c:pt idx="5">
                  <c:v>18.98193359375</c:v>
                </c:pt>
                <c:pt idx="6">
                  <c:v>18.9306640625</c:v>
                </c:pt>
                <c:pt idx="7">
                  <c:v>18.9306640625</c:v>
                </c:pt>
                <c:pt idx="8">
                  <c:v>18.3984375</c:v>
                </c:pt>
                <c:pt idx="9">
                  <c:v>18.037109375</c:v>
                </c:pt>
                <c:pt idx="10">
                  <c:v>17.880859375</c:v>
                </c:pt>
                <c:pt idx="11">
                  <c:v>17.705078125</c:v>
                </c:pt>
                <c:pt idx="12">
                  <c:v>17.431640625</c:v>
                </c:pt>
                <c:pt idx="13">
                  <c:v>17.236328125</c:v>
                </c:pt>
                <c:pt idx="14">
                  <c:v>17.216796875</c:v>
                </c:pt>
                <c:pt idx="15">
                  <c:v>16.171875</c:v>
                </c:pt>
                <c:pt idx="16">
                  <c:v>14.53125</c:v>
                </c:pt>
                <c:pt idx="17">
                  <c:v>12.8125</c:v>
                </c:pt>
                <c:pt idx="18">
                  <c:v>11.25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EBA-48A9-8D40-3D9AFDBF02AB}"/>
            </c:ext>
          </c:extLst>
        </c:ser>
        <c:ser>
          <c:idx val="2"/>
          <c:order val="3"/>
          <c:tx>
            <c:strRef>
              <c:f>Choke!$H$46</c:f>
              <c:strCache>
                <c:ptCount val="1"/>
                <c:pt idx="0">
                  <c:v>25</c:v>
                </c:pt>
              </c:strCache>
            </c:strRef>
          </c:tx>
          <c:xVal>
            <c:numRef>
              <c:f>Choke!$I$42:$AW$42</c:f>
              <c:numCache>
                <c:formatCode>0</c:formatCode>
                <c:ptCount val="41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65</c:v>
                </c:pt>
                <c:pt idx="13">
                  <c:v>67</c:v>
                </c:pt>
                <c:pt idx="14">
                  <c:v>67.2</c:v>
                </c:pt>
                <c:pt idx="15">
                  <c:v>76</c:v>
                </c:pt>
                <c:pt idx="16">
                  <c:v>85</c:v>
                </c:pt>
                <c:pt idx="17">
                  <c:v>90</c:v>
                </c:pt>
                <c:pt idx="18">
                  <c:v>91</c:v>
                </c:pt>
                <c:pt idx="19">
                  <c:v>91.1</c:v>
                </c:pt>
                <c:pt idx="20">
                  <c:v>100</c:v>
                </c:pt>
                <c:pt idx="21">
                  <c:v>110</c:v>
                </c:pt>
                <c:pt idx="22">
                  <c:v>113</c:v>
                </c:pt>
                <c:pt idx="23">
                  <c:v>116</c:v>
                </c:pt>
                <c:pt idx="24">
                  <c:v>116.5</c:v>
                </c:pt>
                <c:pt idx="25">
                  <c:v>125</c:v>
                </c:pt>
                <c:pt idx="26">
                  <c:v>130</c:v>
                </c:pt>
                <c:pt idx="27">
                  <c:v>138</c:v>
                </c:pt>
                <c:pt idx="28">
                  <c:v>142.5</c:v>
                </c:pt>
                <c:pt idx="29">
                  <c:v>142.69999999999999</c:v>
                </c:pt>
                <c:pt idx="30">
                  <c:v>150</c:v>
                </c:pt>
                <c:pt idx="31">
                  <c:v>160</c:v>
                </c:pt>
                <c:pt idx="32">
                  <c:v>165</c:v>
                </c:pt>
                <c:pt idx="33">
                  <c:v>168</c:v>
                </c:pt>
                <c:pt idx="34">
                  <c:v>170</c:v>
                </c:pt>
                <c:pt idx="35">
                  <c:v>170.3</c:v>
                </c:pt>
              </c:numCache>
            </c:numRef>
          </c:xVal>
          <c:yVal>
            <c:numRef>
              <c:f>Choke!$I$46:$AW$46</c:f>
              <c:numCache>
                <c:formatCode>0</c:formatCode>
                <c:ptCount val="41"/>
                <c:pt idx="0">
                  <c:v>25</c:v>
                </c:pt>
                <c:pt idx="1">
                  <c:v>24.9053955078125</c:v>
                </c:pt>
                <c:pt idx="2">
                  <c:v>24.666595458984375</c:v>
                </c:pt>
                <c:pt idx="3">
                  <c:v>24.47509765625</c:v>
                </c:pt>
                <c:pt idx="4">
                  <c:v>24.310302734375</c:v>
                </c:pt>
                <c:pt idx="5">
                  <c:v>24.1973876953125</c:v>
                </c:pt>
                <c:pt idx="6">
                  <c:v>24.1607666015625</c:v>
                </c:pt>
                <c:pt idx="7">
                  <c:v>24.15771484375</c:v>
                </c:pt>
                <c:pt idx="8">
                  <c:v>23.760986328125</c:v>
                </c:pt>
                <c:pt idx="9">
                  <c:v>23.49853515625</c:v>
                </c:pt>
                <c:pt idx="10">
                  <c:v>23.382568359375</c:v>
                </c:pt>
                <c:pt idx="11">
                  <c:v>23.2666015625</c:v>
                </c:pt>
                <c:pt idx="12">
                  <c:v>23.077392578125</c:v>
                </c:pt>
                <c:pt idx="13">
                  <c:v>22.943115234375</c:v>
                </c:pt>
                <c:pt idx="14">
                  <c:v>22.930908203125</c:v>
                </c:pt>
                <c:pt idx="15">
                  <c:v>22.265625</c:v>
                </c:pt>
                <c:pt idx="16">
                  <c:v>21.435546875</c:v>
                </c:pt>
                <c:pt idx="17">
                  <c:v>20.8984375</c:v>
                </c:pt>
                <c:pt idx="18">
                  <c:v>20.7763671875</c:v>
                </c:pt>
                <c:pt idx="19">
                  <c:v>20.7763671875</c:v>
                </c:pt>
                <c:pt idx="20">
                  <c:v>19.5556640625</c:v>
                </c:pt>
                <c:pt idx="21">
                  <c:v>17.529296875</c:v>
                </c:pt>
                <c:pt idx="22">
                  <c:v>16.552734375</c:v>
                </c:pt>
                <c:pt idx="23">
                  <c:v>14.84375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EBA-48A9-8D40-3D9AFDBF02AB}"/>
            </c:ext>
          </c:extLst>
        </c:ser>
        <c:ser>
          <c:idx val="3"/>
          <c:order val="4"/>
          <c:tx>
            <c:strRef>
              <c:f>Choke!$H$47</c:f>
              <c:strCache>
                <c:ptCount val="1"/>
                <c:pt idx="0">
                  <c:v>30</c:v>
                </c:pt>
              </c:strCache>
            </c:strRef>
          </c:tx>
          <c:xVal>
            <c:numRef>
              <c:f>Choke!$I$42:$AW$42</c:f>
              <c:numCache>
                <c:formatCode>0</c:formatCode>
                <c:ptCount val="41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65</c:v>
                </c:pt>
                <c:pt idx="13">
                  <c:v>67</c:v>
                </c:pt>
                <c:pt idx="14">
                  <c:v>67.2</c:v>
                </c:pt>
                <c:pt idx="15">
                  <c:v>76</c:v>
                </c:pt>
                <c:pt idx="16">
                  <c:v>85</c:v>
                </c:pt>
                <c:pt idx="17">
                  <c:v>90</c:v>
                </c:pt>
                <c:pt idx="18">
                  <c:v>91</c:v>
                </c:pt>
                <c:pt idx="19">
                  <c:v>91.1</c:v>
                </c:pt>
                <c:pt idx="20">
                  <c:v>100</c:v>
                </c:pt>
                <c:pt idx="21">
                  <c:v>110</c:v>
                </c:pt>
                <c:pt idx="22">
                  <c:v>113</c:v>
                </c:pt>
                <c:pt idx="23">
                  <c:v>116</c:v>
                </c:pt>
                <c:pt idx="24">
                  <c:v>116.5</c:v>
                </c:pt>
                <c:pt idx="25">
                  <c:v>125</c:v>
                </c:pt>
                <c:pt idx="26">
                  <c:v>130</c:v>
                </c:pt>
                <c:pt idx="27">
                  <c:v>138</c:v>
                </c:pt>
                <c:pt idx="28">
                  <c:v>142.5</c:v>
                </c:pt>
                <c:pt idx="29">
                  <c:v>142.69999999999999</c:v>
                </c:pt>
                <c:pt idx="30">
                  <c:v>150</c:v>
                </c:pt>
                <c:pt idx="31">
                  <c:v>160</c:v>
                </c:pt>
                <c:pt idx="32">
                  <c:v>165</c:v>
                </c:pt>
                <c:pt idx="33">
                  <c:v>168</c:v>
                </c:pt>
                <c:pt idx="34">
                  <c:v>170</c:v>
                </c:pt>
                <c:pt idx="35">
                  <c:v>170.3</c:v>
                </c:pt>
              </c:numCache>
            </c:numRef>
          </c:xVal>
          <c:yVal>
            <c:numRef>
              <c:f>Choke!$I$47:$AW$47</c:f>
              <c:numCache>
                <c:formatCode>0</c:formatCode>
                <c:ptCount val="41"/>
                <c:pt idx="0">
                  <c:v>30</c:v>
                </c:pt>
                <c:pt idx="1">
                  <c:v>29.92034912109375</c:v>
                </c:pt>
                <c:pt idx="2">
                  <c:v>29.72076416015625</c:v>
                </c:pt>
                <c:pt idx="3">
                  <c:v>29.5623779296875</c:v>
                </c:pt>
                <c:pt idx="4">
                  <c:v>29.425048828125</c:v>
                </c:pt>
                <c:pt idx="5">
                  <c:v>29.33349609375</c:v>
                </c:pt>
                <c:pt idx="6">
                  <c:v>29.30419921875</c:v>
                </c:pt>
                <c:pt idx="7">
                  <c:v>29.3023681640625</c:v>
                </c:pt>
                <c:pt idx="8">
                  <c:v>28.978271484375</c:v>
                </c:pt>
                <c:pt idx="9">
                  <c:v>28.765869140625</c:v>
                </c:pt>
                <c:pt idx="10">
                  <c:v>28.67431640625</c:v>
                </c:pt>
                <c:pt idx="11">
                  <c:v>28.5791015625</c:v>
                </c:pt>
                <c:pt idx="12">
                  <c:v>28.4326171875</c:v>
                </c:pt>
                <c:pt idx="13">
                  <c:v>28.330078125</c:v>
                </c:pt>
                <c:pt idx="14">
                  <c:v>28.32275390625</c:v>
                </c:pt>
                <c:pt idx="15">
                  <c:v>27.8173828125</c:v>
                </c:pt>
                <c:pt idx="16">
                  <c:v>27.20947265625</c:v>
                </c:pt>
                <c:pt idx="17">
                  <c:v>26.8212890625</c:v>
                </c:pt>
                <c:pt idx="18">
                  <c:v>26.748046875</c:v>
                </c:pt>
                <c:pt idx="19">
                  <c:v>26.7333984375</c:v>
                </c:pt>
                <c:pt idx="20">
                  <c:v>25.95703125</c:v>
                </c:pt>
                <c:pt idx="21">
                  <c:v>24.90234375</c:v>
                </c:pt>
                <c:pt idx="22">
                  <c:v>24.55078125</c:v>
                </c:pt>
                <c:pt idx="23">
                  <c:v>24.140625</c:v>
                </c:pt>
                <c:pt idx="24">
                  <c:v>24.08203125</c:v>
                </c:pt>
                <c:pt idx="25">
                  <c:v>22.79296875</c:v>
                </c:pt>
                <c:pt idx="26">
                  <c:v>21.85546875</c:v>
                </c:pt>
                <c:pt idx="27">
                  <c:v>19.6875</c:v>
                </c:pt>
                <c:pt idx="28">
                  <c:v>16.875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EBA-48A9-8D40-3D9AFDBF02AB}"/>
            </c:ext>
          </c:extLst>
        </c:ser>
        <c:ser>
          <c:idx val="5"/>
          <c:order val="5"/>
          <c:tx>
            <c:strRef>
              <c:f>Choke!$H$48</c:f>
              <c:strCache>
                <c:ptCount val="1"/>
                <c:pt idx="0">
                  <c:v>35</c:v>
                </c:pt>
              </c:strCache>
            </c:strRef>
          </c:tx>
          <c:xVal>
            <c:numRef>
              <c:f>Choke!$I$42:$AR$42</c:f>
              <c:numCache>
                <c:formatCode>0</c:formatCode>
                <c:ptCount val="36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65</c:v>
                </c:pt>
                <c:pt idx="13">
                  <c:v>67</c:v>
                </c:pt>
                <c:pt idx="14">
                  <c:v>67.2</c:v>
                </c:pt>
                <c:pt idx="15">
                  <c:v>76</c:v>
                </c:pt>
                <c:pt idx="16">
                  <c:v>85</c:v>
                </c:pt>
                <c:pt idx="17">
                  <c:v>90</c:v>
                </c:pt>
                <c:pt idx="18">
                  <c:v>91</c:v>
                </c:pt>
                <c:pt idx="19">
                  <c:v>91.1</c:v>
                </c:pt>
                <c:pt idx="20">
                  <c:v>100</c:v>
                </c:pt>
                <c:pt idx="21">
                  <c:v>110</c:v>
                </c:pt>
                <c:pt idx="22">
                  <c:v>113</c:v>
                </c:pt>
                <c:pt idx="23">
                  <c:v>116</c:v>
                </c:pt>
                <c:pt idx="24">
                  <c:v>116.5</c:v>
                </c:pt>
                <c:pt idx="25">
                  <c:v>125</c:v>
                </c:pt>
                <c:pt idx="26">
                  <c:v>130</c:v>
                </c:pt>
                <c:pt idx="27">
                  <c:v>138</c:v>
                </c:pt>
                <c:pt idx="28">
                  <c:v>142.5</c:v>
                </c:pt>
                <c:pt idx="29">
                  <c:v>142.69999999999999</c:v>
                </c:pt>
                <c:pt idx="30">
                  <c:v>150</c:v>
                </c:pt>
                <c:pt idx="31">
                  <c:v>160</c:v>
                </c:pt>
                <c:pt idx="32">
                  <c:v>165</c:v>
                </c:pt>
                <c:pt idx="33">
                  <c:v>168</c:v>
                </c:pt>
                <c:pt idx="34">
                  <c:v>170</c:v>
                </c:pt>
                <c:pt idx="35">
                  <c:v>170.3</c:v>
                </c:pt>
              </c:numCache>
            </c:numRef>
          </c:xVal>
          <c:yVal>
            <c:numRef>
              <c:f>Choke!$I$48:$AR$48</c:f>
              <c:numCache>
                <c:formatCode>0</c:formatCode>
                <c:ptCount val="36"/>
                <c:pt idx="0">
                  <c:v>35</c:v>
                </c:pt>
                <c:pt idx="1">
                  <c:v>34.931106567382813</c:v>
                </c:pt>
                <c:pt idx="2">
                  <c:v>34.759674072265625</c:v>
                </c:pt>
                <c:pt idx="3">
                  <c:v>34.622955322265625</c:v>
                </c:pt>
                <c:pt idx="4">
                  <c:v>34.50653076171875</c:v>
                </c:pt>
                <c:pt idx="5">
                  <c:v>34.427490234375</c:v>
                </c:pt>
                <c:pt idx="6">
                  <c:v>34.40185546875</c:v>
                </c:pt>
                <c:pt idx="7">
                  <c:v>34.39971923828125</c:v>
                </c:pt>
                <c:pt idx="8">
                  <c:v>34.1241455078125</c:v>
                </c:pt>
                <c:pt idx="9">
                  <c:v>33.948974609375</c:v>
                </c:pt>
                <c:pt idx="10">
                  <c:v>33.8720703125</c:v>
                </c:pt>
                <c:pt idx="11">
                  <c:v>33.7908935546875</c:v>
                </c:pt>
                <c:pt idx="12">
                  <c:v>33.6669921875</c:v>
                </c:pt>
                <c:pt idx="13">
                  <c:v>33.58154296875</c:v>
                </c:pt>
                <c:pt idx="14">
                  <c:v>33.572998046875</c:v>
                </c:pt>
                <c:pt idx="15">
                  <c:v>33.154296875</c:v>
                </c:pt>
                <c:pt idx="16">
                  <c:v>32.667236328125</c:v>
                </c:pt>
                <c:pt idx="17">
                  <c:v>32.359619140625</c:v>
                </c:pt>
                <c:pt idx="18">
                  <c:v>32.2998046875</c:v>
                </c:pt>
                <c:pt idx="19">
                  <c:v>32.291259765625</c:v>
                </c:pt>
                <c:pt idx="20">
                  <c:v>31.6845703125</c:v>
                </c:pt>
                <c:pt idx="21">
                  <c:v>30.8984375</c:v>
                </c:pt>
                <c:pt idx="22">
                  <c:v>30.64208984375</c:v>
                </c:pt>
                <c:pt idx="23">
                  <c:v>30.36865234375</c:v>
                </c:pt>
                <c:pt idx="24">
                  <c:v>30.3173828125</c:v>
                </c:pt>
                <c:pt idx="25">
                  <c:v>29.47998046875</c:v>
                </c:pt>
                <c:pt idx="26">
                  <c:v>28.916015625</c:v>
                </c:pt>
                <c:pt idx="27">
                  <c:v>27.9248046875</c:v>
                </c:pt>
                <c:pt idx="28">
                  <c:v>27.3095703125</c:v>
                </c:pt>
                <c:pt idx="29">
                  <c:v>27.275390625</c:v>
                </c:pt>
                <c:pt idx="30">
                  <c:v>26.11328125</c:v>
                </c:pt>
                <c:pt idx="31">
                  <c:v>23.994140625</c:v>
                </c:pt>
                <c:pt idx="32">
                  <c:v>22.490234375</c:v>
                </c:pt>
                <c:pt idx="33">
                  <c:v>21.19140625</c:v>
                </c:pt>
                <c:pt idx="34">
                  <c:v>19.6875</c:v>
                </c:pt>
                <c:pt idx="35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EBA-48A9-8D40-3D9AFDBF0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39136"/>
        <c:axId val="374139712"/>
      </c:scatterChart>
      <c:valAx>
        <c:axId val="3741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712"/>
        <c:crosses val="autoZero"/>
        <c:crossBetween val="midCat"/>
      </c:valAx>
      <c:valAx>
        <c:axId val="374139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en-US"/>
                  <a:t>,</a:t>
                </a:r>
                <a:r>
                  <a:rPr lang="ru-RU"/>
                  <a:t> на входе</a:t>
                </a:r>
                <a:r>
                  <a:rPr lang="en-US" baseline="0"/>
                  <a:t> 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входе от дебита пр разных давлениях на выходе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Choke!$B$103</c:f>
              <c:strCache>
                <c:ptCount val="1"/>
                <c:pt idx="0">
                  <c:v>15</c:v>
                </c:pt>
              </c:strCache>
            </c:strRef>
          </c:tx>
          <c:xVal>
            <c:numRef>
              <c:f>Choke!$C$102:$V$102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64</c:v>
                </c:pt>
                <c:pt idx="13">
                  <c:v>65</c:v>
                </c:pt>
                <c:pt idx="14">
                  <c:v>66</c:v>
                </c:pt>
                <c:pt idx="15">
                  <c:v>67</c:v>
                </c:pt>
                <c:pt idx="16">
                  <c:v>67.099999999999994</c:v>
                </c:pt>
                <c:pt idx="17">
                  <c:v>70</c:v>
                </c:pt>
                <c:pt idx="18">
                  <c:v>75</c:v>
                </c:pt>
                <c:pt idx="19">
                  <c:v>78</c:v>
                </c:pt>
              </c:numCache>
            </c:numRef>
          </c:xVal>
          <c:yVal>
            <c:numRef>
              <c:f>Choke!$C$103:$V$103</c:f>
              <c:numCache>
                <c:formatCode>0</c:formatCode>
                <c:ptCount val="20"/>
                <c:pt idx="0">
                  <c:v>15</c:v>
                </c:pt>
                <c:pt idx="1">
                  <c:v>14.843902587890625</c:v>
                </c:pt>
                <c:pt idx="2">
                  <c:v>14.43603515625</c:v>
                </c:pt>
                <c:pt idx="3">
                  <c:v>14.095458984375</c:v>
                </c:pt>
                <c:pt idx="4">
                  <c:v>13.7841796875</c:v>
                </c:pt>
                <c:pt idx="5">
                  <c:v>13.564453125</c:v>
                </c:pt>
                <c:pt idx="6">
                  <c:v>13.4912109375</c:v>
                </c:pt>
                <c:pt idx="7">
                  <c:v>13.4912109375</c:v>
                </c:pt>
                <c:pt idx="8">
                  <c:v>12.6123046875</c:v>
                </c:pt>
                <c:pt idx="9">
                  <c:v>11.923828125</c:v>
                </c:pt>
                <c:pt idx="10">
                  <c:v>11.5869140625</c:v>
                </c:pt>
                <c:pt idx="11">
                  <c:v>11.1767578125</c:v>
                </c:pt>
                <c:pt idx="12">
                  <c:v>10.6640625</c:v>
                </c:pt>
                <c:pt idx="13">
                  <c:v>10.3125</c:v>
                </c:pt>
                <c:pt idx="14">
                  <c:v>9.90234375</c:v>
                </c:pt>
                <c:pt idx="15">
                  <c:v>8.4375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3D-4AAB-9328-892B57CBFAEF}"/>
            </c:ext>
          </c:extLst>
        </c:ser>
        <c:ser>
          <c:idx val="0"/>
          <c:order val="1"/>
          <c:tx>
            <c:strRef>
              <c:f>Choke!$B$104</c:f>
              <c:strCache>
                <c:ptCount val="1"/>
                <c:pt idx="0">
                  <c:v>15</c:v>
                </c:pt>
              </c:strCache>
            </c:strRef>
          </c:tx>
          <c:xVal>
            <c:numRef>
              <c:f>Choke!$C$102:$Z$102</c:f>
              <c:numCache>
                <c:formatCode>0</c:formatCode>
                <c:ptCount val="24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64</c:v>
                </c:pt>
                <c:pt idx="13">
                  <c:v>65</c:v>
                </c:pt>
                <c:pt idx="14">
                  <c:v>66</c:v>
                </c:pt>
                <c:pt idx="15">
                  <c:v>67</c:v>
                </c:pt>
                <c:pt idx="16">
                  <c:v>67.099999999999994</c:v>
                </c:pt>
                <c:pt idx="17">
                  <c:v>70</c:v>
                </c:pt>
                <c:pt idx="18">
                  <c:v>75</c:v>
                </c:pt>
                <c:pt idx="19">
                  <c:v>78</c:v>
                </c:pt>
                <c:pt idx="20">
                  <c:v>79.5</c:v>
                </c:pt>
                <c:pt idx="21">
                  <c:v>80.2</c:v>
                </c:pt>
                <c:pt idx="22">
                  <c:v>80.400000000000006</c:v>
                </c:pt>
                <c:pt idx="23">
                  <c:v>80.5</c:v>
                </c:pt>
              </c:numCache>
            </c:numRef>
          </c:xVal>
          <c:yVal>
            <c:numRef>
              <c:f>Choke!$C$104:$Z$104</c:f>
              <c:numCache>
                <c:formatCode>0</c:formatCode>
                <c:ptCount val="24"/>
                <c:pt idx="0">
                  <c:v>15</c:v>
                </c:pt>
                <c:pt idx="1">
                  <c:v>14.8919677734375</c:v>
                </c:pt>
                <c:pt idx="2">
                  <c:v>14.615478515625</c:v>
                </c:pt>
                <c:pt idx="3">
                  <c:v>14.3865966796875</c:v>
                </c:pt>
                <c:pt idx="4">
                  <c:v>14.183349609375</c:v>
                </c:pt>
                <c:pt idx="5">
                  <c:v>14.0478515625</c:v>
                </c:pt>
                <c:pt idx="6">
                  <c:v>14.000244140625</c:v>
                </c:pt>
                <c:pt idx="7">
                  <c:v>13.99658203125</c:v>
                </c:pt>
                <c:pt idx="8">
                  <c:v>13.4765625</c:v>
                </c:pt>
                <c:pt idx="9">
                  <c:v>13.1103515625</c:v>
                </c:pt>
                <c:pt idx="10">
                  <c:v>12.94189453125</c:v>
                </c:pt>
                <c:pt idx="11">
                  <c:v>12.76611328125</c:v>
                </c:pt>
                <c:pt idx="12">
                  <c:v>12.568359375</c:v>
                </c:pt>
                <c:pt idx="13">
                  <c:v>12.4658203125</c:v>
                </c:pt>
                <c:pt idx="14">
                  <c:v>12.36328125</c:v>
                </c:pt>
                <c:pt idx="15">
                  <c:v>12.24609375</c:v>
                </c:pt>
                <c:pt idx="16">
                  <c:v>12.2314453125</c:v>
                </c:pt>
                <c:pt idx="17">
                  <c:v>11.865234375</c:v>
                </c:pt>
                <c:pt idx="18">
                  <c:v>11.07421875</c:v>
                </c:pt>
                <c:pt idx="19">
                  <c:v>10.3125</c:v>
                </c:pt>
                <c:pt idx="20">
                  <c:v>9.7265625</c:v>
                </c:pt>
                <c:pt idx="21">
                  <c:v>9.2578125</c:v>
                </c:pt>
                <c:pt idx="22">
                  <c:v>8.4375</c:v>
                </c:pt>
                <c:pt idx="23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83D-4AAB-9328-892B57CBF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39136"/>
        <c:axId val="374139712"/>
      </c:scatterChart>
      <c:valAx>
        <c:axId val="3741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712"/>
        <c:crosses val="autoZero"/>
        <c:crossBetween val="midCat"/>
      </c:valAx>
      <c:valAx>
        <c:axId val="374139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en-US"/>
                  <a:t>,</a:t>
                </a:r>
                <a:r>
                  <a:rPr lang="ru-RU"/>
                  <a:t> на входе</a:t>
                </a:r>
                <a:r>
                  <a:rPr lang="en-US" baseline="0"/>
                  <a:t> 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191960</xdr:colOff>
      <xdr:row>50</xdr:row>
      <xdr:rowOff>80878</xdr:rowOff>
    </xdr:from>
    <xdr:to>
      <xdr:col>9</xdr:col>
      <xdr:colOff>194202</xdr:colOff>
      <xdr:row>77</xdr:row>
      <xdr:rowOff>107157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C6FECB26-41C3-4C03-BBA5-31D7FB062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280146</xdr:colOff>
      <xdr:row>2</xdr:row>
      <xdr:rowOff>140806</xdr:rowOff>
    </xdr:from>
    <xdr:to>
      <xdr:col>17</xdr:col>
      <xdr:colOff>250901</xdr:colOff>
      <xdr:row>19</xdr:row>
      <xdr:rowOff>74544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D0F3DE-AEA2-491D-B075-89716985388D}"/>
            </a:ext>
          </a:extLst>
        </xdr:cNvPr>
        <xdr:cNvSpPr txBox="1"/>
      </xdr:nvSpPr>
      <xdr:spPr>
        <a:xfrm>
          <a:off x="4446298" y="472110"/>
          <a:ext cx="4691842" cy="352010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buFont typeface="Arial" panose="020B0604020202020204" pitchFamily="34" charset="0"/>
            <a:buNone/>
          </a:pPr>
          <a:r>
            <a:rPr lang="ru-RU" sz="1100" baseline="0"/>
            <a:t>Упражнение показывает расчет потока через штуцер. Расчет может проводится в нескольких вариантах. Примеры вызова приведены.</a:t>
          </a:r>
        </a:p>
        <a:p>
          <a:pPr marL="0" indent="0">
            <a:buFont typeface="Arial" panose="020B0604020202020204" pitchFamily="34" charset="0"/>
            <a:buNone/>
          </a:pPr>
          <a:endParaRPr lang="ru-RU" sz="1100" baseline="0"/>
        </a:p>
        <a:p>
          <a:pPr marL="0" indent="0">
            <a:buFont typeface="Arial" panose="020B0604020202020204" pitchFamily="34" charset="0"/>
            <a:buNone/>
          </a:pPr>
          <a:r>
            <a:rPr lang="ru-RU" sz="1100" baseline="0"/>
            <a:t>Выполните следующие задания.</a:t>
          </a:r>
          <a:endParaRPr lang="en-US" sz="110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Рассчитайте калибровочный коэффициент штуцера для заданных параметров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давления на выходе из штуцера от дебита при различных диаметрах и давлениях на входе с учетом калибровочного коэффициента. Подстройте ось дебитов вручную если необходимо.</a:t>
          </a:r>
          <a:endParaRPr lang="en-US" sz="1100" baseline="0"/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/>
            <a:t>Постройте зависимость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давления на входе в штуцер от дебита  с учетом калибровочного коэффициента. Подстройте ось дебитов вручную если необходимо </a:t>
          </a:r>
          <a:endParaRPr lang="en-US" sz="1100"/>
        </a:p>
        <a:p>
          <a:endParaRPr lang="ru-RU" sz="1100" baseline="0"/>
        </a:p>
        <a:p>
          <a:endParaRPr lang="ru-RU" sz="1100" baseline="0"/>
        </a:p>
        <a:p>
          <a:r>
            <a:rPr lang="ru-RU" sz="1100" baseline="0"/>
            <a:t>Используйте функции</a:t>
          </a:r>
        </a:p>
        <a:p>
          <a:r>
            <a:rPr lang="en-US" sz="1100" baseline="0">
              <a:latin typeface="Courier New" panose="02070309020205020404" pitchFamily="49" charset="0"/>
              <a:cs typeface="Courier New" panose="02070309020205020404" pitchFamily="49" charset="0"/>
            </a:rPr>
            <a:t>MF_p_choke_atma</a:t>
          </a:r>
          <a:endParaRPr lang="ru-RU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aseline="0">
              <a:latin typeface="Courier New" panose="02070309020205020404" pitchFamily="49" charset="0"/>
              <a:cs typeface="Courier New" panose="02070309020205020404" pitchFamily="49" charset="0"/>
            </a:rPr>
            <a:t>MF_qliq_choke_sm3day</a:t>
          </a:r>
          <a:endParaRPr lang="ru-RU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aseline="0">
              <a:latin typeface="Courier New" panose="02070309020205020404" pitchFamily="49" charset="0"/>
              <a:cs typeface="Courier New" panose="02070309020205020404" pitchFamily="49" charset="0"/>
            </a:rPr>
            <a:t>MF_calibr_choke_fr</a:t>
          </a:r>
          <a:endParaRPr lang="ru-RU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ru-RU" sz="1100" baseline="0"/>
        </a:p>
      </xdr:txBody>
    </xdr:sp>
    <xdr:clientData/>
  </xdr:twoCellAnchor>
  <xdr:twoCellAnchor>
    <xdr:from>
      <xdr:col>9</xdr:col>
      <xdr:colOff>280269</xdr:colOff>
      <xdr:row>50</xdr:row>
      <xdr:rowOff>63330</xdr:rowOff>
    </xdr:from>
    <xdr:to>
      <xdr:col>27</xdr:col>
      <xdr:colOff>33617</xdr:colOff>
      <xdr:row>77</xdr:row>
      <xdr:rowOff>119062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3CADEE6-1CF1-47A9-8273-AB273F9DBF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832402</xdr:colOff>
      <xdr:row>108</xdr:row>
      <xdr:rowOff>110986</xdr:rowOff>
    </xdr:from>
    <xdr:to>
      <xdr:col>16</xdr:col>
      <xdr:colOff>339567</xdr:colOff>
      <xdr:row>140</xdr:row>
      <xdr:rowOff>159164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5F2D72CD-FE1E-47D9-AAA4-D946D85624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169796</xdr:colOff>
      <xdr:row>5</xdr:row>
      <xdr:rowOff>133557</xdr:rowOff>
    </xdr:from>
    <xdr:to>
      <xdr:col>46</xdr:col>
      <xdr:colOff>17396</xdr:colOff>
      <xdr:row>15</xdr:row>
      <xdr:rowOff>112955</xdr:rowOff>
    </xdr:to>
    <xdr:grpSp>
      <xdr:nvGrpSpPr>
        <xdr:cNvPr id="16" name="Группа 15">
          <a:extLst>
            <a:ext uri="{FF2B5EF4-FFF2-40B4-BE49-F238E27FC236}">
              <a16:creationId xmlns:a16="http://schemas.microsoft.com/office/drawing/2014/main" id="{08290051-AFC2-492A-8349-855F6E8CA838}"/>
            </a:ext>
          </a:extLst>
        </xdr:cNvPr>
        <xdr:cNvGrpSpPr/>
      </xdr:nvGrpSpPr>
      <xdr:grpSpPr>
        <a:xfrm>
          <a:off x="14778765" y="966995"/>
          <a:ext cx="5181600" cy="2241585"/>
          <a:chOff x="16207513" y="824119"/>
          <a:chExt cx="5181600" cy="2241585"/>
        </a:xfrm>
      </xdr:grpSpPr>
      <xdr:pic>
        <xdr:nvPicPr>
          <xdr:cNvPr id="2" name="Рисунок 1">
            <a:extLst>
              <a:ext uri="{FF2B5EF4-FFF2-40B4-BE49-F238E27FC236}">
                <a16:creationId xmlns:a16="http://schemas.microsoft.com/office/drawing/2014/main" id="{28EA204E-1F08-4A7C-A6F9-E92D2E2149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6207513" y="824119"/>
            <a:ext cx="5181600" cy="2241585"/>
          </a:xfrm>
          <a:prstGeom prst="rect">
            <a:avLst/>
          </a:prstGeom>
        </xdr:spPr>
      </xdr:pic>
      <xdr:sp macro="" textlink="$AL$4">
        <xdr:nvSpPr>
          <xdr:cNvPr id="3" name="TextBox 2">
            <a:extLst>
              <a:ext uri="{FF2B5EF4-FFF2-40B4-BE49-F238E27FC236}">
                <a16:creationId xmlns:a16="http://schemas.microsoft.com/office/drawing/2014/main" id="{E23C8D2A-6D5A-4BE3-990E-256CD40D565E}"/>
              </a:ext>
            </a:extLst>
          </xdr:cNvPr>
          <xdr:cNvSpPr txBox="1"/>
        </xdr:nvSpPr>
        <xdr:spPr>
          <a:xfrm>
            <a:off x="17242839" y="2068580"/>
            <a:ext cx="822661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DEF4C223-A930-4491-B47D-234A2BE34FB1}" type="TxLink">
              <a:rPr lang="en-US" sz="1000" b="0" i="0" u="none" strike="noStrike">
                <a:solidFill>
                  <a:srgbClr val="000000"/>
                </a:solidFill>
                <a:latin typeface="Arial Cyr"/>
                <a:cs typeface="Arial Cyr"/>
              </a:rPr>
              <a:pPr/>
              <a:t>Q = 10 atm</a:t>
            </a:fld>
            <a:endParaRPr lang="ru-RU" sz="1100"/>
          </a:p>
        </xdr:txBody>
      </xdr:sp>
      <xdr:sp macro="" textlink="$AL$2">
        <xdr:nvSpPr>
          <xdr:cNvPr id="8" name="TextBox 7">
            <a:extLst>
              <a:ext uri="{FF2B5EF4-FFF2-40B4-BE49-F238E27FC236}">
                <a16:creationId xmlns:a16="http://schemas.microsoft.com/office/drawing/2014/main" id="{F9B55930-6A79-43B8-A21B-EEF99AF2239A}"/>
              </a:ext>
            </a:extLst>
          </xdr:cNvPr>
          <xdr:cNvSpPr txBox="1"/>
        </xdr:nvSpPr>
        <xdr:spPr>
          <a:xfrm>
            <a:off x="16282055" y="2085145"/>
            <a:ext cx="986680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BE629589-C801-45D0-9F9B-4A25698968FA}" type="TxLink">
              <a:rPr lang="en-US" sz="1000" b="0" i="0" u="none" strike="noStrike">
                <a:solidFill>
                  <a:srgbClr val="000000"/>
                </a:solidFill>
                <a:latin typeface="Arial Cyr"/>
                <a:cs typeface="Arial Cyr"/>
              </a:rPr>
              <a:pPr/>
              <a:t>Pbuf = 26 atm</a:t>
            </a:fld>
            <a:endParaRPr lang="ru-RU" sz="1100"/>
          </a:p>
        </xdr:txBody>
      </xdr:sp>
      <xdr:sp macro="" textlink="$AL$3">
        <xdr:nvSpPr>
          <xdr:cNvPr id="9" name="TextBox 8">
            <a:extLst>
              <a:ext uri="{FF2B5EF4-FFF2-40B4-BE49-F238E27FC236}">
                <a16:creationId xmlns:a16="http://schemas.microsoft.com/office/drawing/2014/main" id="{90D478AF-1755-42AE-BEB1-00576BCB5F87}"/>
              </a:ext>
            </a:extLst>
          </xdr:cNvPr>
          <xdr:cNvSpPr txBox="1"/>
        </xdr:nvSpPr>
        <xdr:spPr>
          <a:xfrm>
            <a:off x="20332251" y="2085146"/>
            <a:ext cx="1007968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6CF60EE7-1DAD-4C9F-96CC-9584DA32B2C6}" type="TxLink">
              <a:rPr lang="en-US" sz="1000" b="0" i="0" u="none" strike="noStrike">
                <a:solidFill>
                  <a:srgbClr val="000000"/>
                </a:solidFill>
                <a:latin typeface="Arial Cyr"/>
                <a:cs typeface="Arial Cyr"/>
              </a:rPr>
              <a:pPr/>
              <a:t>Pline = 12 atm</a:t>
            </a:fld>
            <a:endParaRPr lang="ru-RU" sz="1100"/>
          </a:p>
        </xdr:txBody>
      </xdr:sp>
      <xdr:sp macro="" textlink="$AL$1">
        <xdr:nvSpPr>
          <xdr:cNvPr id="10" name="TextBox 9">
            <a:extLst>
              <a:ext uri="{FF2B5EF4-FFF2-40B4-BE49-F238E27FC236}">
                <a16:creationId xmlns:a16="http://schemas.microsoft.com/office/drawing/2014/main" id="{5D8ECB52-DFEB-44A5-A4E4-E6FE2166910A}"/>
              </a:ext>
            </a:extLst>
          </xdr:cNvPr>
          <xdr:cNvSpPr txBox="1"/>
        </xdr:nvSpPr>
        <xdr:spPr>
          <a:xfrm>
            <a:off x="18468664" y="1789043"/>
            <a:ext cx="1136208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34546ADC-568F-4B56-904D-9EBCA46BFF7B}" type="TxLink">
              <a:rPr lang="en-US" sz="1000" b="0" i="0" u="none" strike="noStrike">
                <a:solidFill>
                  <a:srgbClr val="000000"/>
                </a:solidFill>
                <a:latin typeface="Arial Cyr"/>
                <a:cs typeface="Arial Cyr"/>
              </a:rPr>
              <a:pPr/>
              <a:t>dchoke = 12 mm</a:t>
            </a:fld>
            <a:endParaRPr lang="ru-RU" sz="1100"/>
          </a:p>
        </xdr:txBody>
      </xdr:sp>
    </xdr:grpSp>
    <xdr:clientData/>
  </xdr:twoCellAnchor>
  <xdr:twoCellAnchor>
    <xdr:from>
      <xdr:col>18</xdr:col>
      <xdr:colOff>99391</xdr:colOff>
      <xdr:row>2</xdr:row>
      <xdr:rowOff>157370</xdr:rowOff>
    </xdr:from>
    <xdr:to>
      <xdr:col>32</xdr:col>
      <xdr:colOff>159262</xdr:colOff>
      <xdr:row>19</xdr:row>
      <xdr:rowOff>82826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3944A57-2E1B-49AE-A6E6-E0C23ACC56BE}"/>
            </a:ext>
          </a:extLst>
        </xdr:cNvPr>
        <xdr:cNvSpPr txBox="1"/>
      </xdr:nvSpPr>
      <xdr:spPr>
        <a:xfrm>
          <a:off x="9367630" y="488674"/>
          <a:ext cx="5393871" cy="351182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Вопросы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по упражению </a:t>
          </a:r>
          <a:endParaRPr lang="ru-RU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Какие параметры описывают гидравлический элемент штуцер? какие надо задать, а какие можно рассчитать?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Для всех ли значений дебита можно построить зависимость перепада давления в штуцере от дебита?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Когда перепад давления в штуцере будет больше - для потока нефти или воды? От чего будет зависеть разница?</a:t>
          </a:r>
          <a:endParaRPr lang="ru-RU" sz="1100">
            <a:effectLst/>
          </a:endParaRPr>
        </a:p>
        <a:p>
          <a:endParaRPr lang="ru-RU" sz="1100" baseline="0"/>
        </a:p>
        <a:p>
          <a:r>
            <a:rPr lang="ru-RU" sz="1100" baseline="0"/>
            <a:t>Дополнительное задание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/>
            <a:t>*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Постройте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зависимости перепада давления в штуцере от газового фактора для разных направлений проведения расчетов (заготовки нет на рабочем листе)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Рассчитайте как изменится дебит жидкости при изменении давления на входе в штуцер. Можно ли объянить изменение давления изменением газового фактора или обводненности?</a:t>
          </a: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Расчитайте работу штуцера для потока газа. Установите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gas_only=True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для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PVT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строки для проведения расчета. Как изменится перепад давления для газа по сравнению с ГЖС?</a:t>
          </a:r>
          <a:endParaRPr lang="ru-RU" sz="1100">
            <a:effectLst/>
          </a:endParaRPr>
        </a:p>
      </xdr:txBody>
    </xdr:sp>
    <xdr:clientData/>
  </xdr:twoCellAnchor>
  <xdr:twoCellAnchor>
    <xdr:from>
      <xdr:col>1</xdr:col>
      <xdr:colOff>314739</xdr:colOff>
      <xdr:row>44</xdr:row>
      <xdr:rowOff>107674</xdr:rowOff>
    </xdr:from>
    <xdr:to>
      <xdr:col>5</xdr:col>
      <xdr:colOff>165652</xdr:colOff>
      <xdr:row>49</xdr:row>
      <xdr:rowOff>16566</xdr:rowOff>
    </xdr:to>
    <xdr:sp macro="" textlink="">
      <xdr:nvSpPr>
        <xdr:cNvPr id="4" name="Выноска: стрелка вверх 3">
          <a:extLst>
            <a:ext uri="{FF2B5EF4-FFF2-40B4-BE49-F238E27FC236}">
              <a16:creationId xmlns:a16="http://schemas.microsoft.com/office/drawing/2014/main" id="{D6D4807A-60EF-47E5-B2CB-2CDF6F7B4ABF}"/>
            </a:ext>
          </a:extLst>
        </xdr:cNvPr>
        <xdr:cNvSpPr/>
      </xdr:nvSpPr>
      <xdr:spPr>
        <a:xfrm>
          <a:off x="927652" y="8332304"/>
          <a:ext cx="2749826" cy="737153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1. Рассчитайте</a:t>
          </a:r>
          <a:r>
            <a:rPr lang="ru-RU" sz="1100" baseline="0"/>
            <a:t> калибровочный коэффициент для заданных параметров</a:t>
          </a:r>
          <a:endParaRPr lang="ru-RU" sz="1100"/>
        </a:p>
      </xdr:txBody>
    </xdr:sp>
    <xdr:clientData/>
  </xdr:twoCellAnchor>
  <xdr:twoCellAnchor>
    <xdr:from>
      <xdr:col>37</xdr:col>
      <xdr:colOff>24848</xdr:colOff>
      <xdr:row>27</xdr:row>
      <xdr:rowOff>91109</xdr:rowOff>
    </xdr:from>
    <xdr:to>
      <xdr:col>45</xdr:col>
      <xdr:colOff>67991</xdr:colOff>
      <xdr:row>37</xdr:row>
      <xdr:rowOff>33880</xdr:rowOff>
    </xdr:to>
    <xdr:sp macro="" textlink="">
      <xdr:nvSpPr>
        <xdr:cNvPr id="13" name="Стрелка: влево 12">
          <a:extLst>
            <a:ext uri="{FF2B5EF4-FFF2-40B4-BE49-F238E27FC236}">
              <a16:creationId xmlns:a16="http://schemas.microsoft.com/office/drawing/2014/main" id="{1164ABFF-CFA9-4A2B-B6C9-6628C874DDF5}"/>
            </a:ext>
          </a:extLst>
        </xdr:cNvPr>
        <xdr:cNvSpPr/>
      </xdr:nvSpPr>
      <xdr:spPr>
        <a:xfrm>
          <a:off x="16532087" y="5499652"/>
          <a:ext cx="3091143" cy="1599293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2. </a:t>
          </a:r>
          <a:r>
            <a:rPr lang="ru-RU" sz="1100"/>
            <a:t>Рассчитайте</a:t>
          </a:r>
          <a:r>
            <a:rPr lang="ru-RU" sz="1100" baseline="0"/>
            <a:t> необходимые значения в этой таблице.</a:t>
          </a:r>
        </a:p>
        <a:p>
          <a:pPr algn="l"/>
          <a:r>
            <a:rPr lang="ru-RU" sz="1100" baseline="0"/>
            <a:t>Ниже автоматом должны отобразиться графики, если все сделать правильно</a:t>
          </a:r>
          <a:endParaRPr lang="ru-RU" sz="1100"/>
        </a:p>
      </xdr:txBody>
    </xdr:sp>
    <xdr:clientData/>
  </xdr:twoCellAnchor>
  <xdr:twoCellAnchor>
    <xdr:from>
      <xdr:col>30</xdr:col>
      <xdr:colOff>219488</xdr:colOff>
      <xdr:row>49</xdr:row>
      <xdr:rowOff>36235</xdr:rowOff>
    </xdr:from>
    <xdr:to>
      <xdr:col>38</xdr:col>
      <xdr:colOff>321467</xdr:colOff>
      <xdr:row>57</xdr:row>
      <xdr:rowOff>83342</xdr:rowOff>
    </xdr:to>
    <xdr:sp macro="" textlink="">
      <xdr:nvSpPr>
        <xdr:cNvPr id="15" name="Выноска: стрелка вверх 14">
          <a:extLst>
            <a:ext uri="{FF2B5EF4-FFF2-40B4-BE49-F238E27FC236}">
              <a16:creationId xmlns:a16="http://schemas.microsoft.com/office/drawing/2014/main" id="{DEEA9735-BD7D-4931-A0EE-793D14FA6B41}"/>
            </a:ext>
          </a:extLst>
        </xdr:cNvPr>
        <xdr:cNvSpPr/>
      </xdr:nvSpPr>
      <xdr:spPr>
        <a:xfrm>
          <a:off x="14066457" y="9108798"/>
          <a:ext cx="3149979" cy="1380607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Рассчитайте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необходимые значения в этой таблице.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Ниже автоматом должны отобразиться графики, если все сделать правильно</a:t>
          </a:r>
          <a:endParaRPr lang="ru-RU">
            <a:effectLst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getUFVersion"/>
      <definedName name="MF_calibr_choke_fr"/>
      <definedName name="MF_p_choke_atma"/>
      <definedName name="MF_q_choke_sm3day"/>
      <definedName name="MF_qliq_choke_sm3day"/>
      <definedName name="PVT_encode_string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Choke">
    <outlinePr summaryBelow="0"/>
  </sheetPr>
  <dimension ref="A1:AR104"/>
  <sheetViews>
    <sheetView tabSelected="1" zoomScale="80" zoomScaleNormal="80" workbookViewId="0">
      <selection activeCell="I22" sqref="I22"/>
    </sheetView>
  </sheetViews>
  <sheetFormatPr defaultRowHeight="12.75" x14ac:dyDescent="0.2"/>
  <cols>
    <col min="2" max="2" width="10" customWidth="1"/>
    <col min="3" max="3" width="12.28515625" customWidth="1"/>
    <col min="4" max="4" width="9.85546875" customWidth="1"/>
    <col min="5" max="5" width="11.28515625" customWidth="1"/>
    <col min="6" max="6" width="9.85546875" customWidth="1"/>
    <col min="7" max="7" width="10.28515625" customWidth="1"/>
    <col min="8" max="8" width="8.85546875" customWidth="1"/>
    <col min="9" max="9" width="6" customWidth="1"/>
    <col min="10" max="51" width="5.7109375" customWidth="1"/>
  </cols>
  <sheetData>
    <row r="1" spans="1:38" x14ac:dyDescent="0.2">
      <c r="A1" s="1" t="s">
        <v>15</v>
      </c>
      <c r="F1" t="s">
        <v>16</v>
      </c>
      <c r="G1" t="str">
        <f>[1]!getUFVersion()</f>
        <v>7.17</v>
      </c>
      <c r="AL1" t="str">
        <f>"dchoke = "&amp;Plin_&amp;" mm"</f>
        <v>dchoke = 12 mm</v>
      </c>
    </row>
    <row r="2" spans="1:38" x14ac:dyDescent="0.2">
      <c r="A2" t="s">
        <v>14</v>
      </c>
      <c r="AL2" t="str">
        <f>"Pbuf = "&amp;Pbuf_&amp;" atm"</f>
        <v>Pbuf = 26 atm</v>
      </c>
    </row>
    <row r="3" spans="1:38" x14ac:dyDescent="0.2">
      <c r="AL3" t="str">
        <f>"Pline = "&amp;Plin_&amp;" atm"</f>
        <v>Pline = 12 atm</v>
      </c>
    </row>
    <row r="4" spans="1:38" x14ac:dyDescent="0.2">
      <c r="AL4" t="str">
        <f>"Q = "&amp;Qliq_&amp;" atm"</f>
        <v>Q = 10 atm</v>
      </c>
    </row>
    <row r="6" spans="1:38" x14ac:dyDescent="0.2">
      <c r="A6" s="1" t="s">
        <v>0</v>
      </c>
    </row>
    <row r="7" spans="1:38" ht="18.75" x14ac:dyDescent="0.35">
      <c r="B7" s="8" t="s">
        <v>24</v>
      </c>
      <c r="C7" s="2">
        <v>0.87</v>
      </c>
      <c r="D7" s="16"/>
      <c r="E7" s="12">
        <f>gamma_oil_*1000</f>
        <v>870</v>
      </c>
      <c r="F7" s="14" t="s">
        <v>33</v>
      </c>
    </row>
    <row r="8" spans="1:38" ht="18.75" x14ac:dyDescent="0.35">
      <c r="B8" s="9" t="s">
        <v>25</v>
      </c>
      <c r="C8" s="2">
        <v>1</v>
      </c>
      <c r="D8" s="16"/>
      <c r="E8" s="12">
        <f>gamma_wat_*1000</f>
        <v>1000</v>
      </c>
      <c r="F8" s="14" t="s">
        <v>33</v>
      </c>
    </row>
    <row r="9" spans="1:38" ht="18.75" x14ac:dyDescent="0.35">
      <c r="B9" s="9" t="s">
        <v>26</v>
      </c>
      <c r="C9" s="2">
        <v>0.8</v>
      </c>
      <c r="D9" s="16"/>
      <c r="E9" s="12">
        <f>gamma_gas_*1.22</f>
        <v>0.97599999999999998</v>
      </c>
      <c r="F9" s="14" t="s">
        <v>33</v>
      </c>
    </row>
    <row r="10" spans="1:38" ht="18.75" x14ac:dyDescent="0.35">
      <c r="B10" s="10" t="s">
        <v>27</v>
      </c>
      <c r="C10" s="2">
        <v>80</v>
      </c>
      <c r="D10" s="9" t="s">
        <v>36</v>
      </c>
      <c r="E10" s="13">
        <f>Rsb_/gamma_oil_</f>
        <v>91.954022988505741</v>
      </c>
      <c r="F10" s="14" t="s">
        <v>34</v>
      </c>
    </row>
    <row r="11" spans="1:38" ht="18.75" x14ac:dyDescent="0.35">
      <c r="B11" s="10" t="s">
        <v>28</v>
      </c>
      <c r="C11" s="2">
        <v>80</v>
      </c>
      <c r="D11" s="9" t="s">
        <v>36</v>
      </c>
      <c r="E11" s="13">
        <f>Rsb_/gamma_oil_</f>
        <v>91.954022988505741</v>
      </c>
      <c r="F11" s="14" t="s">
        <v>34</v>
      </c>
    </row>
    <row r="12" spans="1:38" ht="18" x14ac:dyDescent="0.35">
      <c r="B12" s="9" t="s">
        <v>29</v>
      </c>
      <c r="C12" s="2">
        <v>120</v>
      </c>
      <c r="D12" s="16" t="s">
        <v>5</v>
      </c>
      <c r="E12" s="13">
        <f>Pb_*1.01325</f>
        <v>121.59</v>
      </c>
      <c r="F12" s="15" t="s">
        <v>6</v>
      </c>
    </row>
    <row r="13" spans="1:38" ht="18" x14ac:dyDescent="0.35">
      <c r="B13" s="9" t="s">
        <v>30</v>
      </c>
      <c r="C13" s="2">
        <v>100</v>
      </c>
      <c r="D13" s="16" t="s">
        <v>2</v>
      </c>
      <c r="E13" s="13">
        <f>Tres_*9/5+32</f>
        <v>212</v>
      </c>
      <c r="F13" s="15" t="s">
        <v>7</v>
      </c>
    </row>
    <row r="14" spans="1:38" ht="18" x14ac:dyDescent="0.35">
      <c r="B14" s="10" t="s">
        <v>31</v>
      </c>
      <c r="C14" s="2">
        <v>1.2</v>
      </c>
      <c r="D14" s="17" t="s">
        <v>1</v>
      </c>
    </row>
    <row r="15" spans="1:38" ht="18" x14ac:dyDescent="0.35">
      <c r="B15" s="11" t="s">
        <v>32</v>
      </c>
      <c r="C15" s="2">
        <v>1</v>
      </c>
      <c r="D15" s="16" t="s">
        <v>4</v>
      </c>
    </row>
    <row r="16" spans="1:38" ht="18.75" x14ac:dyDescent="0.35">
      <c r="B16" s="9" t="s">
        <v>25</v>
      </c>
      <c r="C16" s="2">
        <v>1.2</v>
      </c>
      <c r="D16" s="23"/>
      <c r="E16" s="12">
        <f>gamma_wat_kf_*1000</f>
        <v>1200</v>
      </c>
      <c r="F16" s="14" t="s">
        <v>33</v>
      </c>
    </row>
    <row r="17" spans="1:37" x14ac:dyDescent="0.2">
      <c r="A17" s="1" t="s">
        <v>9</v>
      </c>
      <c r="C17" s="7"/>
    </row>
    <row r="18" spans="1:37" ht="15.75" x14ac:dyDescent="0.3">
      <c r="B18" s="11" t="s">
        <v>35</v>
      </c>
      <c r="C18" s="2">
        <v>20</v>
      </c>
      <c r="D18" s="16" t="s">
        <v>3</v>
      </c>
    </row>
    <row r="19" spans="1:37" ht="15" x14ac:dyDescent="0.25">
      <c r="B19" s="11" t="s">
        <v>40</v>
      </c>
      <c r="C19" s="2">
        <v>30</v>
      </c>
      <c r="D19" s="16" t="s">
        <v>2</v>
      </c>
    </row>
    <row r="20" spans="1:37" x14ac:dyDescent="0.2">
      <c r="A20" s="1" t="s">
        <v>11</v>
      </c>
      <c r="C20" s="3"/>
      <c r="D20" s="3"/>
    </row>
    <row r="21" spans="1:37" ht="15.75" x14ac:dyDescent="0.3">
      <c r="B21" s="11" t="s">
        <v>41</v>
      </c>
      <c r="C21" s="2">
        <v>70</v>
      </c>
      <c r="D21" s="16" t="s">
        <v>12</v>
      </c>
    </row>
    <row r="22" spans="1:37" ht="15.75" x14ac:dyDescent="0.3">
      <c r="B22" s="11" t="s">
        <v>42</v>
      </c>
      <c r="C22" s="2">
        <v>10</v>
      </c>
      <c r="D22" s="16" t="s">
        <v>12</v>
      </c>
    </row>
    <row r="23" spans="1:37" ht="15.75" x14ac:dyDescent="0.3">
      <c r="B23" s="11" t="s">
        <v>45</v>
      </c>
      <c r="C23" s="2">
        <v>10</v>
      </c>
      <c r="D23" s="16" t="s">
        <v>18</v>
      </c>
    </row>
    <row r="24" spans="1:37" ht="15.75" x14ac:dyDescent="0.3">
      <c r="B24" s="11" t="s">
        <v>44</v>
      </c>
      <c r="C24" s="2">
        <v>26</v>
      </c>
      <c r="D24" s="16" t="s">
        <v>19</v>
      </c>
      <c r="F24" s="28" t="s">
        <v>17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</row>
    <row r="25" spans="1:37" ht="15.75" x14ac:dyDescent="0.3">
      <c r="B25" s="11" t="s">
        <v>43</v>
      </c>
      <c r="C25" s="2">
        <v>12</v>
      </c>
      <c r="D25" s="18" t="s">
        <v>19</v>
      </c>
      <c r="F25" s="29" t="str">
        <f>[1]!PVT_encode_string(gamma_gas_,gamma_oil_,gamma_wat_,Rsb_,Rp_,Pb_,Tres_,Bob_,muob_,,,,,F23)</f>
        <v>gamma_gas:0.800;gamma_oil:0.870;gamma_wat:1.000;rsb_m3m3:80.000;rp_m3m3:80.000;pb_atma:120.000;tres_C:100.000;bob_m3m3:1.200;muob_cP:1.000;PVTcorr:0;ksep_fr:0.000;p_ksep_atma:-1.000;t_ksep_C:-1.000;gas_only:False;</v>
      </c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</row>
    <row r="27" spans="1:37" x14ac:dyDescent="0.2">
      <c r="B27" s="6"/>
    </row>
    <row r="28" spans="1:37" x14ac:dyDescent="0.2">
      <c r="B28" s="30" t="s">
        <v>37</v>
      </c>
      <c r="C28" s="30"/>
      <c r="D28" s="30"/>
      <c r="E28" s="30"/>
      <c r="F28" s="30"/>
      <c r="I28" t="s">
        <v>10</v>
      </c>
    </row>
    <row r="29" spans="1:37" x14ac:dyDescent="0.2">
      <c r="I29" s="39" t="s">
        <v>8</v>
      </c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</row>
    <row r="30" spans="1:37" x14ac:dyDescent="0.2">
      <c r="B30" s="20" t="s">
        <v>20</v>
      </c>
      <c r="H30" s="16" t="s">
        <v>13</v>
      </c>
      <c r="I30" s="2">
        <v>0</v>
      </c>
      <c r="J30" s="2">
        <v>1</v>
      </c>
      <c r="K30" s="21">
        <v>2</v>
      </c>
      <c r="L30" s="2">
        <v>4</v>
      </c>
      <c r="M30" s="22">
        <v>8</v>
      </c>
      <c r="N30" s="2">
        <v>10</v>
      </c>
      <c r="O30" s="2">
        <v>20</v>
      </c>
      <c r="P30" s="2">
        <v>30</v>
      </c>
      <c r="Q30" s="2">
        <v>40</v>
      </c>
      <c r="R30" s="2">
        <v>50</v>
      </c>
      <c r="S30" s="2">
        <v>60</v>
      </c>
      <c r="T30" s="2">
        <v>70</v>
      </c>
      <c r="U30" s="2">
        <v>80</v>
      </c>
      <c r="V30" s="2">
        <v>90</v>
      </c>
      <c r="W30" s="2">
        <v>100</v>
      </c>
      <c r="X30" s="2">
        <v>110</v>
      </c>
      <c r="Y30" s="2">
        <v>120</v>
      </c>
      <c r="Z30" s="2">
        <v>130</v>
      </c>
      <c r="AA30" s="2">
        <v>140</v>
      </c>
      <c r="AB30" s="2">
        <v>150</v>
      </c>
      <c r="AC30" s="2">
        <v>160</v>
      </c>
      <c r="AD30" s="2">
        <v>170</v>
      </c>
      <c r="AE30" s="2">
        <v>180</v>
      </c>
      <c r="AF30" s="2">
        <v>190</v>
      </c>
      <c r="AG30" s="2">
        <v>200</v>
      </c>
      <c r="AH30" s="2">
        <v>210</v>
      </c>
      <c r="AI30" s="2">
        <v>220</v>
      </c>
      <c r="AJ30" s="2">
        <v>230</v>
      </c>
    </row>
    <row r="31" spans="1:37" x14ac:dyDescent="0.2">
      <c r="B31" s="31">
        <f t="array" ref="B31:F32">[1]!MF_p_choke_atma(Qliq_,fw_,d_choke,Pbuf_,1,d_pipe,T_choke,,PVTstr_,F22)</f>
        <v>25.95953369140625</v>
      </c>
      <c r="C31" s="31">
        <v>26</v>
      </c>
      <c r="D31" s="31">
        <v>25.95953369140625</v>
      </c>
      <c r="E31" s="31">
        <v>30</v>
      </c>
      <c r="F31" s="31">
        <v>1</v>
      </c>
      <c r="H31" s="33">
        <v>1</v>
      </c>
      <c r="I31" s="36">
        <f>[1]!MF_p_choke_atma(I$30,fw_,d_choke,$H31,0,d_pipe,T_choke,,PVTstr_)</f>
        <v>1</v>
      </c>
      <c r="J31" s="36">
        <f>[1]!MF_p_choke_atma(J$30,fw_,d_choke,$H31,0,d_pipe,T_choke,,PVTstr_)</f>
        <v>1.009857177734375</v>
      </c>
      <c r="K31" s="36">
        <f>[1]!MF_p_choke_atma(K$30,fw_,d_choke,$H31,0,d_pipe,T_choke,,PVTstr_)</f>
        <v>1.0400390625</v>
      </c>
      <c r="L31" s="36">
        <f>[1]!MF_p_choke_atma(L$30,fw_,d_choke,$H31,0,d_pipe,T_choke,,PVTstr_)</f>
        <v>1.169921875</v>
      </c>
      <c r="M31" s="36">
        <f>[1]!MF_p_choke_atma(M$30,fw_,d_choke,$H31,0,d_pipe,T_choke,,PVTstr_)</f>
        <v>1.857421875</v>
      </c>
      <c r="N31" s="36">
        <f>[1]!MF_p_choke_atma(N$30,fw_,d_choke,$H31,0,d_pipe,T_choke,,PVTstr_)</f>
        <v>2.3203125</v>
      </c>
      <c r="O31" s="36">
        <f>[1]!MF_p_choke_atma(O$30,fw_,d_choke,$H31,0,d_pipe,T_choke,,PVTstr_)</f>
        <v>4.6171875</v>
      </c>
      <c r="P31" s="36">
        <f>[1]!MF_p_choke_atma(P$30,fw_,d_choke,$H31,0,d_pipe,T_choke,,PVTstr_)</f>
        <v>6.890625</v>
      </c>
      <c r="Q31" s="36">
        <f>[1]!MF_p_choke_atma(Q$30,fw_,d_choke,$H31,0,d_pipe,T_choke,,PVTstr_)</f>
        <v>9.125</v>
      </c>
      <c r="R31" s="36">
        <f>[1]!MF_p_choke_atma(R$30,fw_,d_choke,$H31,0,d_pipe,T_choke,,PVTstr_)</f>
        <v>11.328125</v>
      </c>
      <c r="S31" s="36">
        <f>[1]!MF_p_choke_atma(S$30,fw_,d_choke,$H31,0,d_pipe,T_choke,,PVTstr_)</f>
        <v>13.5</v>
      </c>
      <c r="T31" s="36">
        <f>[1]!MF_p_choke_atma(T$30,fw_,d_choke,$H31,0,d_pipe,T_choke,,PVTstr_)</f>
        <v>15.625</v>
      </c>
      <c r="U31" s="36">
        <f>[1]!MF_p_choke_atma(U$30,fw_,d_choke,$H31,0,d_pipe,T_choke,,PVTstr_)</f>
        <v>17.71875</v>
      </c>
      <c r="V31" s="36">
        <f>[1]!MF_p_choke_atma(V$30,fw_,d_choke,$H31,0,d_pipe,T_choke,,PVTstr_)</f>
        <v>19.78125</v>
      </c>
      <c r="W31" s="36">
        <f>[1]!MF_p_choke_atma(W$30,fw_,d_choke,$H31,0,d_pipe,T_choke,,PVTstr_)</f>
        <v>21.8125</v>
      </c>
      <c r="X31" s="36">
        <f>[1]!MF_p_choke_atma(X$30,fw_,d_choke,$H31,0,d_pipe,T_choke,,PVTstr_)</f>
        <v>23.78125</v>
      </c>
      <c r="Y31" s="36">
        <f>[1]!MF_p_choke_atma(Y$30,fw_,d_choke,$H31,0,d_pipe,T_choke,,PVTstr_)</f>
        <v>25.75</v>
      </c>
      <c r="Z31" s="36">
        <f>[1]!MF_p_choke_atma(Z$30,fw_,d_choke,$H31,0,d_pipe,T_choke,,PVTstr_)</f>
        <v>27.625</v>
      </c>
      <c r="AA31" s="36">
        <f>[1]!MF_p_choke_atma(AA$30,fw_,d_choke,$H31,0,d_pipe,T_choke,,PVTstr_)</f>
        <v>29.5</v>
      </c>
      <c r="AB31" s="36">
        <f>[1]!MF_p_choke_atma(AB$30,fw_,d_choke,$H31,0,d_pipe,T_choke,,PVTstr_)</f>
        <v>31.375</v>
      </c>
      <c r="AC31" s="36">
        <f>[1]!MF_p_choke_atma(AC$30,fw_,d_choke,$H31,0,d_pipe,T_choke,,PVTstr_)</f>
        <v>33.1875</v>
      </c>
      <c r="AD31" s="36">
        <f>[1]!MF_p_choke_atma(AD$30,fw_,d_choke,$H31,0,d_pipe,T_choke,,PVTstr_)</f>
        <v>34.9375</v>
      </c>
      <c r="AE31" s="36">
        <f>[1]!MF_p_choke_atma(AE$30,fw_,d_choke,$H31,0,d_pipe,T_choke,,PVTstr_)</f>
        <v>36.6875</v>
      </c>
      <c r="AF31" s="36">
        <f>[1]!MF_p_choke_atma(AF$30,fw_,d_choke,$H31,0,d_pipe,T_choke,,PVTstr_)</f>
        <v>38.375</v>
      </c>
      <c r="AG31" s="36">
        <f>[1]!MF_p_choke_atma(AG$30,fw_,d_choke,$H31,0,d_pipe,T_choke,,PVTstr_)</f>
        <v>40.0625</v>
      </c>
      <c r="AH31" s="36">
        <f>[1]!MF_p_choke_atma(AH$30,fw_,d_choke,$H31,0,d_pipe,T_choke,,PVTstr_)</f>
        <v>41.75</v>
      </c>
      <c r="AI31" s="36">
        <f>[1]!MF_p_choke_atma(AI$30,fw_,d_choke,$H31,0,d_pipe,T_choke,,PVTstr_)</f>
        <v>43.375</v>
      </c>
      <c r="AJ31" s="36">
        <f>[1]!MF_p_choke_atma(AJ$30,fw_,d_choke,$H31,0,d_pipe,T_choke,,PVTstr_)</f>
        <v>44.9375</v>
      </c>
    </row>
    <row r="32" spans="1:37" x14ac:dyDescent="0.2">
      <c r="B32" s="32" t="str">
        <v>Pout, atma</v>
      </c>
      <c r="C32" s="32" t="str">
        <v>p_intake_atma</v>
      </c>
      <c r="D32" s="32" t="str">
        <v>p_out_atma</v>
      </c>
      <c r="E32" s="32" t="str">
        <v>t_choke_C</v>
      </c>
      <c r="F32" s="32" t="str">
        <v>c_calibr_fr</v>
      </c>
      <c r="H32" s="33">
        <v>5</v>
      </c>
      <c r="I32" s="36">
        <f>[1]!MF_p_choke_atma(I$30,fw_,d_choke,$H32,0,d_pipe,T_choke,,PVTstr_)</f>
        <v>5</v>
      </c>
      <c r="J32" s="36">
        <f>[1]!MF_p_choke_atma(J$30,fw_,d_choke,$H32,0,d_pipe,T_choke,,PVTstr_)</f>
        <v>5.0019979476928711</v>
      </c>
      <c r="K32" s="36">
        <f>[1]!MF_p_choke_atma(K$30,fw_,d_choke,$H32,0,d_pipe,T_choke,,PVTstr_)</f>
        <v>5.0079917907714844</v>
      </c>
      <c r="L32" s="36">
        <f>[1]!MF_p_choke_atma(L$30,fw_,d_choke,$H32,0,d_pipe,T_choke,,PVTstr_)</f>
        <v>5.03204345703125</v>
      </c>
      <c r="M32" s="36">
        <f>[1]!MF_p_choke_atma(M$30,fw_,d_choke,$H32,0,d_pipe,T_choke,,PVTstr_)</f>
        <v>5.12939453125</v>
      </c>
      <c r="N32" s="36">
        <f>[1]!MF_p_choke_atma(N$30,fw_,d_choke,$H32,0,d_pipe,T_choke,,PVTstr_)</f>
        <v>5.2032470703125</v>
      </c>
      <c r="O32" s="36">
        <f>[1]!MF_p_choke_atma(O$30,fw_,d_choke,$H32,0,d_pipe,T_choke,,PVTstr_)</f>
        <v>5.85693359375</v>
      </c>
      <c r="P32" s="36">
        <f>[1]!MF_p_choke_atma(P$30,fw_,d_choke,$H32,0,d_pipe,T_choke,,PVTstr_)</f>
        <v>7.099609375</v>
      </c>
      <c r="Q32" s="36">
        <f>[1]!MF_p_choke_atma(Q$30,fw_,d_choke,$H32,0,d_pipe,T_choke,,PVTstr_)</f>
        <v>9.12109375</v>
      </c>
      <c r="R32" s="36">
        <f>[1]!MF_p_choke_atma(R$30,fw_,d_choke,$H32,0,d_pipe,T_choke,,PVTstr_)</f>
        <v>11.328125</v>
      </c>
      <c r="S32" s="36">
        <f>[1]!MF_p_choke_atma(S$30,fw_,d_choke,$H32,0,d_pipe,T_choke,,PVTstr_)</f>
        <v>13.49609375</v>
      </c>
      <c r="T32" s="36">
        <f>[1]!MF_p_choke_atma(T$30,fw_,d_choke,$H32,0,d_pipe,T_choke,,PVTstr_)</f>
        <v>15.625</v>
      </c>
      <c r="U32" s="36">
        <f>[1]!MF_p_choke_atma(U$30,fw_,d_choke,$H32,0,d_pipe,T_choke,,PVTstr_)</f>
        <v>17.734375</v>
      </c>
      <c r="V32" s="36">
        <f>[1]!MF_p_choke_atma(V$30,fw_,d_choke,$H32,0,d_pipe,T_choke,,PVTstr_)</f>
        <v>19.765625</v>
      </c>
      <c r="W32" s="36">
        <f>[1]!MF_p_choke_atma(W$30,fw_,d_choke,$H32,0,d_pipe,T_choke,,PVTstr_)</f>
        <v>21.796875</v>
      </c>
      <c r="X32" s="36">
        <f>[1]!MF_p_choke_atma(X$30,fw_,d_choke,$H32,0,d_pipe,T_choke,,PVTstr_)</f>
        <v>23.7890625</v>
      </c>
      <c r="Y32" s="36">
        <f>[1]!MF_p_choke_atma(Y$30,fw_,d_choke,$H32,0,d_pipe,T_choke,,PVTstr_)</f>
        <v>25.7421875</v>
      </c>
      <c r="Z32" s="36">
        <f>[1]!MF_p_choke_atma(Z$30,fw_,d_choke,$H32,0,d_pipe,T_choke,,PVTstr_)</f>
        <v>27.65625</v>
      </c>
      <c r="AA32" s="36">
        <f>[1]!MF_p_choke_atma(AA$30,fw_,d_choke,$H32,0,d_pipe,T_choke,,PVTstr_)</f>
        <v>29.53125</v>
      </c>
      <c r="AB32" s="36">
        <f>[1]!MF_p_choke_atma(AB$30,fw_,d_choke,$H32,0,d_pipe,T_choke,,PVTstr_)</f>
        <v>31.3671875</v>
      </c>
      <c r="AC32" s="36">
        <f>[1]!MF_p_choke_atma(AC$30,fw_,d_choke,$H32,0,d_pipe,T_choke,,PVTstr_)</f>
        <v>33.203125</v>
      </c>
      <c r="AD32" s="36">
        <f>[1]!MF_p_choke_atma(AD$30,fw_,d_choke,$H32,0,d_pipe,T_choke,,PVTstr_)</f>
        <v>34.9609375</v>
      </c>
      <c r="AE32" s="36">
        <f>[1]!MF_p_choke_atma(AE$30,fw_,d_choke,$H32,0,d_pipe,T_choke,,PVTstr_)</f>
        <v>36.71875</v>
      </c>
      <c r="AF32" s="36">
        <f>[1]!MF_p_choke_atma(AF$30,fw_,d_choke,$H32,0,d_pipe,T_choke,,PVTstr_)</f>
        <v>38.4375</v>
      </c>
      <c r="AG32" s="36">
        <f>[1]!MF_p_choke_atma(AG$30,fw_,d_choke,$H32,0,d_pipe,T_choke,,PVTstr_)</f>
        <v>40.078125</v>
      </c>
      <c r="AH32" s="36">
        <f>[1]!MF_p_choke_atma(AH$30,fw_,d_choke,$H32,0,d_pipe,T_choke,,PVTstr_)</f>
        <v>41.71875</v>
      </c>
      <c r="AI32" s="36">
        <f>[1]!MF_p_choke_atma(AI$30,fw_,d_choke,$H32,0,d_pipe,T_choke,,PVTstr_)</f>
        <v>43.359375</v>
      </c>
      <c r="AJ32" s="36">
        <f>[1]!MF_p_choke_atma(AJ$30,fw_,d_choke,$H32,0,d_pipe,T_choke,,PVTstr_)</f>
        <v>44.921875</v>
      </c>
    </row>
    <row r="33" spans="2:44" x14ac:dyDescent="0.2">
      <c r="H33" s="33">
        <v>10</v>
      </c>
      <c r="I33" s="36">
        <f>[1]!MF_p_choke_atma(I$30,fw_,d_choke,$H33,0,d_pipe,T_choke,,PVTstr_)</f>
        <v>10</v>
      </c>
      <c r="J33" s="36">
        <f>[1]!MF_p_choke_atma(J$30,fw_,d_choke,$H33,0,d_pipe,T_choke,,PVTstr_)</f>
        <v>10.001015663146973</v>
      </c>
      <c r="K33" s="36">
        <f>[1]!MF_p_choke_atma(K$30,fw_,d_choke,$H33,0,d_pipe,T_choke,,PVTstr_)</f>
        <v>10.004062652587891</v>
      </c>
      <c r="L33" s="36">
        <f>[1]!MF_p_choke_atma(L$30,fw_,d_choke,$H33,0,d_pipe,T_choke,,PVTstr_)</f>
        <v>10.016250610351563</v>
      </c>
      <c r="M33" s="36">
        <f>[1]!MF_p_choke_atma(M$30,fw_,d_choke,$H33,0,d_pipe,T_choke,,PVTstr_)</f>
        <v>10.06500244140625</v>
      </c>
      <c r="N33" s="36">
        <f>[1]!MF_p_choke_atma(N$30,fw_,d_choke,$H33,0,d_pipe,T_choke,,PVTstr_)</f>
        <v>10.1019287109375</v>
      </c>
      <c r="O33" s="36">
        <f>[1]!MF_p_choke_atma(O$30,fw_,d_choke,$H33,0,d_pipe,T_choke,,PVTstr_)</f>
        <v>10.411376953125</v>
      </c>
      <c r="P33" s="36">
        <f>[1]!MF_p_choke_atma(P$30,fw_,d_choke,$H33,0,d_pipe,T_choke,,PVTstr_)</f>
        <v>10.9423828125</v>
      </c>
      <c r="Q33" s="36">
        <f>[1]!MF_p_choke_atma(Q$30,fw_,d_choke,$H33,0,d_pipe,T_choke,,PVTstr_)</f>
        <v>11.708984375</v>
      </c>
      <c r="R33" s="36">
        <f>[1]!MF_p_choke_atma(R$30,fw_,d_choke,$H33,0,d_pipe,T_choke,,PVTstr_)</f>
        <v>12.75390625</v>
      </c>
      <c r="S33" s="36">
        <f>[1]!MF_p_choke_atma(S$30,fw_,d_choke,$H33,0,d_pipe,T_choke,,PVTstr_)</f>
        <v>14.08203125</v>
      </c>
      <c r="T33" s="36">
        <f>[1]!MF_p_choke_atma(T$30,fw_,d_choke,$H33,0,d_pipe,T_choke,,PVTstr_)</f>
        <v>15.7421875</v>
      </c>
      <c r="U33" s="36">
        <f>[1]!MF_p_choke_atma(U$30,fw_,d_choke,$H33,0,d_pipe,T_choke,,PVTstr_)</f>
        <v>17.734375</v>
      </c>
      <c r="V33" s="36">
        <f>[1]!MF_p_choke_atma(V$30,fw_,d_choke,$H33,0,d_pipe,T_choke,,PVTstr_)</f>
        <v>19.765625</v>
      </c>
      <c r="W33" s="36">
        <f>[1]!MF_p_choke_atma(W$30,fw_,d_choke,$H33,0,d_pipe,T_choke,,PVTstr_)</f>
        <v>21.796875</v>
      </c>
      <c r="X33" s="36">
        <f>[1]!MF_p_choke_atma(X$30,fw_,d_choke,$H33,0,d_pipe,T_choke,,PVTstr_)</f>
        <v>23.7890625</v>
      </c>
      <c r="Y33" s="36">
        <f>[1]!MF_p_choke_atma(Y$30,fw_,d_choke,$H33,0,d_pipe,T_choke,,PVTstr_)</f>
        <v>25.7421875</v>
      </c>
      <c r="Z33" s="36">
        <f>[1]!MF_p_choke_atma(Z$30,fw_,d_choke,$H33,0,d_pipe,T_choke,,PVTstr_)</f>
        <v>27.65625</v>
      </c>
      <c r="AA33" s="36">
        <f>[1]!MF_p_choke_atma(AA$30,fw_,d_choke,$H33,0,d_pipe,T_choke,,PVTstr_)</f>
        <v>29.53125</v>
      </c>
      <c r="AB33" s="36">
        <f>[1]!MF_p_choke_atma(AB$30,fw_,d_choke,$H33,0,d_pipe,T_choke,,PVTstr_)</f>
        <v>31.3671875</v>
      </c>
      <c r="AC33" s="36">
        <f>[1]!MF_p_choke_atma(AC$30,fw_,d_choke,$H33,0,d_pipe,T_choke,,PVTstr_)</f>
        <v>33.203125</v>
      </c>
      <c r="AD33" s="36">
        <f>[1]!MF_p_choke_atma(AD$30,fw_,d_choke,$H33,0,d_pipe,T_choke,,PVTstr_)</f>
        <v>34.9609375</v>
      </c>
      <c r="AE33" s="36">
        <f>[1]!MF_p_choke_atma(AE$30,fw_,d_choke,$H33,0,d_pipe,T_choke,,PVTstr_)</f>
        <v>36.71875</v>
      </c>
      <c r="AF33" s="36">
        <f>[1]!MF_p_choke_atma(AF$30,fw_,d_choke,$H33,0,d_pipe,T_choke,,PVTstr_)</f>
        <v>38.4375</v>
      </c>
      <c r="AG33" s="36">
        <f>[1]!MF_p_choke_atma(AG$30,fw_,d_choke,$H33,0,d_pipe,T_choke,,PVTstr_)</f>
        <v>40.078125</v>
      </c>
      <c r="AH33" s="36">
        <f>[1]!MF_p_choke_atma(AH$30,fw_,d_choke,$H33,0,d_pipe,T_choke,,PVTstr_)</f>
        <v>41.71875</v>
      </c>
      <c r="AI33" s="36">
        <f>[1]!MF_p_choke_atma(AI$30,fw_,d_choke,$H33,0,d_pipe,T_choke,,PVTstr_)</f>
        <v>43.359375</v>
      </c>
      <c r="AJ33" s="36">
        <f>[1]!MF_p_choke_atma(AJ$30,fw_,d_choke,$H33,0,d_pipe,T_choke,,PVTstr_)</f>
        <v>44.921875</v>
      </c>
    </row>
    <row r="34" spans="2:44" x14ac:dyDescent="0.2">
      <c r="B34" s="20" t="s">
        <v>21</v>
      </c>
      <c r="H34" s="33">
        <v>15</v>
      </c>
      <c r="I34" s="36">
        <f>[1]!MF_p_choke_atma(I$30,fw_,d_choke,$H34,0,d_pipe,T_choke,,PVTstr_)</f>
        <v>15</v>
      </c>
      <c r="J34" s="36">
        <f>[1]!MF_p_choke_atma(J$30,fw_,d_choke,$H34,0,d_pipe,T_choke,,PVTstr_)</f>
        <v>15.000686645507813</v>
      </c>
      <c r="K34" s="36">
        <f>[1]!MF_p_choke_atma(K$30,fw_,d_choke,$H34,0,d_pipe,T_choke,,PVTstr_)</f>
        <v>15.00274658203125</v>
      </c>
      <c r="L34" s="36">
        <f>[1]!MF_p_choke_atma(L$30,fw_,d_choke,$H34,0,d_pipe,T_choke,,PVTstr_)</f>
        <v>15.010986328125</v>
      </c>
      <c r="M34" s="36">
        <f>[1]!MF_p_choke_atma(M$30,fw_,d_choke,$H34,0,d_pipe,T_choke,,PVTstr_)</f>
        <v>15.0439453125</v>
      </c>
      <c r="N34" s="36">
        <f>[1]!MF_p_choke_atma(N$30,fw_,d_choke,$H34,0,d_pipe,T_choke,,PVTstr_)</f>
        <v>15.06866455078125</v>
      </c>
      <c r="O34" s="36">
        <f>[1]!MF_p_choke_atma(O$30,fw_,d_choke,$H34,0,d_pipe,T_choke,,PVTstr_)</f>
        <v>15.27557373046875</v>
      </c>
      <c r="P34" s="36">
        <f>[1]!MF_p_choke_atma(P$30,fw_,d_choke,$H34,0,d_pipe,T_choke,,PVTstr_)</f>
        <v>15.62255859375</v>
      </c>
      <c r="Q34" s="36">
        <f>[1]!MF_p_choke_atma(Q$30,fw_,d_choke,$H34,0,d_pipe,T_choke,,PVTstr_)</f>
        <v>16.11328125</v>
      </c>
      <c r="R34" s="36">
        <f>[1]!MF_p_choke_atma(R$30,fw_,d_choke,$H34,0,d_pipe,T_choke,,PVTstr_)</f>
        <v>16.7578125</v>
      </c>
      <c r="S34" s="36">
        <f>[1]!MF_p_choke_atma(S$30,fw_,d_choke,$H34,0,d_pipe,T_choke,,PVTstr_)</f>
        <v>17.55615234375</v>
      </c>
      <c r="T34" s="36">
        <f>[1]!MF_p_choke_atma(T$30,fw_,d_choke,$H34,0,d_pipe,T_choke,,PVTstr_)</f>
        <v>18.515625</v>
      </c>
      <c r="U34" s="36">
        <f>[1]!MF_p_choke_atma(U$30,fw_,d_choke,$H34,0,d_pipe,T_choke,,PVTstr_)</f>
        <v>19.6435546875</v>
      </c>
      <c r="V34" s="36">
        <f>[1]!MF_p_choke_atma(V$30,fw_,d_choke,$H34,0,d_pipe,T_choke,,PVTstr_)</f>
        <v>20.9326171875</v>
      </c>
      <c r="W34" s="36">
        <f>[1]!MF_p_choke_atma(W$30,fw_,d_choke,$H34,0,d_pipe,T_choke,,PVTstr_)</f>
        <v>22.3828125</v>
      </c>
      <c r="X34" s="36">
        <f>[1]!MF_p_choke_atma(X$30,fw_,d_choke,$H34,0,d_pipe,T_choke,,PVTstr_)</f>
        <v>23.994140625</v>
      </c>
      <c r="Y34" s="36">
        <f>[1]!MF_p_choke_atma(Y$30,fw_,d_choke,$H34,0,d_pipe,T_choke,,PVTstr_)</f>
        <v>25.78125</v>
      </c>
      <c r="Z34" s="36">
        <f>[1]!MF_p_choke_atma(Z$30,fw_,d_choke,$H34,0,d_pipe,T_choke,,PVTstr_)</f>
        <v>27.65625</v>
      </c>
      <c r="AA34" s="36">
        <f>[1]!MF_p_choke_atma(AA$30,fw_,d_choke,$H34,0,d_pipe,T_choke,,PVTstr_)</f>
        <v>29.53125</v>
      </c>
      <c r="AB34" s="36">
        <f>[1]!MF_p_choke_atma(AB$30,fw_,d_choke,$H34,0,d_pipe,T_choke,,PVTstr_)</f>
        <v>31.34765625</v>
      </c>
      <c r="AC34" s="36">
        <f>[1]!MF_p_choke_atma(AC$30,fw_,d_choke,$H34,0,d_pipe,T_choke,,PVTstr_)</f>
        <v>33.1640625</v>
      </c>
      <c r="AD34" s="36">
        <f>[1]!MF_p_choke_atma(AD$30,fw_,d_choke,$H34,0,d_pipe,T_choke,,PVTstr_)</f>
        <v>34.98046875</v>
      </c>
      <c r="AE34" s="36">
        <f>[1]!MF_p_choke_atma(AE$30,fw_,d_choke,$H34,0,d_pipe,T_choke,,PVTstr_)</f>
        <v>36.6796875</v>
      </c>
      <c r="AF34" s="36">
        <f>[1]!MF_p_choke_atma(AF$30,fw_,d_choke,$H34,0,d_pipe,T_choke,,PVTstr_)</f>
        <v>38.4375</v>
      </c>
      <c r="AG34" s="36">
        <f>[1]!MF_p_choke_atma(AG$30,fw_,d_choke,$H34,0,d_pipe,T_choke,,PVTstr_)</f>
        <v>40.078125</v>
      </c>
      <c r="AH34" s="36">
        <f>[1]!MF_p_choke_atma(AH$30,fw_,d_choke,$H34,0,d_pipe,T_choke,,PVTstr_)</f>
        <v>41.71875</v>
      </c>
      <c r="AI34" s="36">
        <f>[1]!MF_p_choke_atma(AI$30,fw_,d_choke,$H34,0,d_pipe,T_choke,,PVTstr_)</f>
        <v>43.359375</v>
      </c>
      <c r="AJ34" s="36">
        <f>[1]!MF_p_choke_atma(AJ$30,fw_,d_choke,$H34,0,d_pipe,T_choke,,PVTstr_)</f>
        <v>44.94140625</v>
      </c>
    </row>
    <row r="35" spans="2:44" x14ac:dyDescent="0.2">
      <c r="B35" s="31">
        <f t="array" ref="B35:F36">[1]!MF_p_choke_atma(Qliq_,fw_,d_choke,Plin_,0,d_pipe,T_choke,,PVTstr_)</f>
        <v>12.0853271484375</v>
      </c>
      <c r="C35" s="31">
        <v>12.0853271484375</v>
      </c>
      <c r="D35" s="31">
        <v>12</v>
      </c>
      <c r="E35" s="31">
        <v>30</v>
      </c>
      <c r="F35" s="31">
        <v>1</v>
      </c>
      <c r="H35" s="33">
        <v>20</v>
      </c>
      <c r="I35" s="36">
        <f>[1]!MF_p_choke_atma(I$30,fw_,d_choke,$H35,0,d_pipe,T_choke,,PVTstr_)</f>
        <v>20</v>
      </c>
      <c r="J35" s="36">
        <f>[1]!MF_p_choke_atma(J$30,fw_,d_choke,$H35,0,d_pipe,T_choke,,PVTstr_)</f>
        <v>20.000519752502441</v>
      </c>
      <c r="K35" s="36">
        <f>[1]!MF_p_choke_atma(K$30,fw_,d_choke,$H35,0,d_pipe,T_choke,,PVTstr_)</f>
        <v>20.002079010009766</v>
      </c>
      <c r="L35" s="36">
        <f>[1]!MF_p_choke_atma(L$30,fw_,d_choke,$H35,0,d_pipe,T_choke,,PVTstr_)</f>
        <v>20.008316040039063</v>
      </c>
      <c r="M35" s="36">
        <f>[1]!MF_p_choke_atma(M$30,fw_,d_choke,$H35,0,d_pipe,T_choke,,PVTstr_)</f>
        <v>20.03326416015625</v>
      </c>
      <c r="N35" s="36">
        <f>[1]!MF_p_choke_atma(N$30,fw_,d_choke,$H35,0,d_pipe,T_choke,,PVTstr_)</f>
        <v>20.0518798828125</v>
      </c>
      <c r="O35" s="36">
        <f>[1]!MF_p_choke_atma(O$30,fw_,d_choke,$H35,0,d_pipe,T_choke,,PVTstr_)</f>
        <v>20.2081298828125</v>
      </c>
      <c r="P35" s="36">
        <f>[1]!MF_p_choke_atma(P$30,fw_,d_choke,$H35,0,d_pipe,T_choke,,PVTstr_)</f>
        <v>20.46875</v>
      </c>
      <c r="Q35" s="36">
        <f>[1]!MF_p_choke_atma(Q$30,fw_,d_choke,$H35,0,d_pipe,T_choke,,PVTstr_)</f>
        <v>20.8349609375</v>
      </c>
      <c r="R35" s="36">
        <f>[1]!MF_p_choke_atma(R$30,fw_,d_choke,$H35,0,d_pipe,T_choke,,PVTstr_)</f>
        <v>21.30859375</v>
      </c>
      <c r="S35" s="36">
        <f>[1]!MF_p_choke_atma(S$30,fw_,d_choke,$H35,0,d_pipe,T_choke,,PVTstr_)</f>
        <v>21.89453125</v>
      </c>
      <c r="T35" s="36">
        <f>[1]!MF_p_choke_atma(T$30,fw_,d_choke,$H35,0,d_pipe,T_choke,,PVTstr_)</f>
        <v>22.587890625</v>
      </c>
      <c r="U35" s="36">
        <f>[1]!MF_p_choke_atma(U$30,fw_,d_choke,$H35,0,d_pipe,T_choke,,PVTstr_)</f>
        <v>23.37890625</v>
      </c>
      <c r="V35" s="36">
        <f>[1]!MF_p_choke_atma(V$30,fw_,d_choke,$H35,0,d_pipe,T_choke,,PVTstr_)</f>
        <v>24.296875</v>
      </c>
      <c r="W35" s="36">
        <f>[1]!MF_p_choke_atma(W$30,fw_,d_choke,$H35,0,d_pipe,T_choke,,PVTstr_)</f>
        <v>25.3125</v>
      </c>
      <c r="X35" s="36">
        <f>[1]!MF_p_choke_atma(X$30,fw_,d_choke,$H35,0,d_pipe,T_choke,,PVTstr_)</f>
        <v>26.4453125</v>
      </c>
      <c r="Y35" s="36">
        <f>[1]!MF_p_choke_atma(Y$30,fw_,d_choke,$H35,0,d_pipe,T_choke,,PVTstr_)</f>
        <v>27.65625</v>
      </c>
      <c r="Z35" s="36">
        <f>[1]!MF_p_choke_atma(Z$30,fw_,d_choke,$H35,0,d_pipe,T_choke,,PVTstr_)</f>
        <v>28.984375</v>
      </c>
      <c r="AA35" s="36">
        <f>[1]!MF_p_choke_atma(AA$30,fw_,d_choke,$H35,0,d_pipe,T_choke,,PVTstr_)</f>
        <v>30.390625</v>
      </c>
      <c r="AB35" s="36">
        <f>[1]!MF_p_choke_atma(AB$30,fw_,d_choke,$H35,0,d_pipe,T_choke,,PVTstr_)</f>
        <v>31.875</v>
      </c>
      <c r="AC35" s="36">
        <f>[1]!MF_p_choke_atma(AC$30,fw_,d_choke,$H35,0,d_pipe,T_choke,,PVTstr_)</f>
        <v>33.4375</v>
      </c>
      <c r="AD35" s="36">
        <f>[1]!MF_p_choke_atma(AD$30,fw_,d_choke,$H35,0,d_pipe,T_choke,,PVTstr_)</f>
        <v>35.078125</v>
      </c>
      <c r="AE35" s="36">
        <f>[1]!MF_p_choke_atma(AE$30,fw_,d_choke,$H35,0,d_pipe,T_choke,,PVTstr_)</f>
        <v>36.71875</v>
      </c>
      <c r="AF35" s="36">
        <f>[1]!MF_p_choke_atma(AF$30,fw_,d_choke,$H35,0,d_pipe,T_choke,,PVTstr_)</f>
        <v>38.4375</v>
      </c>
      <c r="AG35" s="36">
        <f>[1]!MF_p_choke_atma(AG$30,fw_,d_choke,$H35,0,d_pipe,T_choke,,PVTstr_)</f>
        <v>40.078125</v>
      </c>
      <c r="AH35" s="36">
        <f>[1]!MF_p_choke_atma(AH$30,fw_,d_choke,$H35,0,d_pipe,T_choke,,PVTstr_)</f>
        <v>41.71875</v>
      </c>
      <c r="AI35" s="36">
        <f>[1]!MF_p_choke_atma(AI$30,fw_,d_choke,$H35,0,d_pipe,T_choke,,PVTstr_)</f>
        <v>43.359375</v>
      </c>
      <c r="AJ35" s="36">
        <f>[1]!MF_p_choke_atma(AJ$30,fw_,d_choke,$H35,0,d_pipe,T_choke,,PVTstr_)</f>
        <v>44.921875</v>
      </c>
    </row>
    <row r="36" spans="2:44" x14ac:dyDescent="0.2">
      <c r="B36" s="32" t="str">
        <v>Pin, atma</v>
      </c>
      <c r="C36" s="32" t="str">
        <v>p_intake_atma</v>
      </c>
      <c r="D36" s="32" t="str">
        <v>p_out_atma</v>
      </c>
      <c r="E36" s="32" t="str">
        <v>t_choke_C</v>
      </c>
      <c r="F36" s="32" t="str">
        <v>c_calibr_fr</v>
      </c>
      <c r="H36" s="33">
        <v>30</v>
      </c>
      <c r="I36" s="36">
        <f>[1]!MF_p_choke_atma(I$30,fw_,d_choke,$H36,0,d_pipe,T_choke,,PVTstr_)</f>
        <v>30</v>
      </c>
      <c r="J36" s="36">
        <f>[1]!MF_p_choke_atma(J$30,fw_,d_choke,$H36,0,d_pipe,T_choke,,PVTstr_)</f>
        <v>30.000352263450623</v>
      </c>
      <c r="K36" s="36">
        <f>[1]!MF_p_choke_atma(K$30,fw_,d_choke,$H36,0,d_pipe,T_choke,,PVTstr_)</f>
        <v>30.00140905380249</v>
      </c>
      <c r="L36" s="36">
        <f>[1]!MF_p_choke_atma(L$30,fw_,d_choke,$H36,0,d_pipe,T_choke,,PVTstr_)</f>
        <v>30.005636215209961</v>
      </c>
      <c r="M36" s="36">
        <f>[1]!MF_p_choke_atma(M$30,fw_,d_choke,$H36,0,d_pipe,T_choke,,PVTstr_)</f>
        <v>30.022544860839844</v>
      </c>
      <c r="N36" s="36">
        <f>[1]!MF_p_choke_atma(N$30,fw_,d_choke,$H36,0,d_pipe,T_choke,,PVTstr_)</f>
        <v>30.035247802734375</v>
      </c>
      <c r="O36" s="36">
        <f>[1]!MF_p_choke_atma(O$30,fw_,d_choke,$H36,0,d_pipe,T_choke,,PVTstr_)</f>
        <v>30.1409912109375</v>
      </c>
      <c r="P36" s="36">
        <f>[1]!MF_p_choke_atma(P$30,fw_,d_choke,$H36,0,d_pipe,T_choke,,PVTstr_)</f>
        <v>30.31768798828125</v>
      </c>
      <c r="Q36" s="36">
        <f>[1]!MF_p_choke_atma(Q$30,fw_,d_choke,$H36,0,d_pipe,T_choke,,PVTstr_)</f>
        <v>30.56396484375</v>
      </c>
      <c r="R36" s="36">
        <f>[1]!MF_p_choke_atma(R$30,fw_,d_choke,$H36,0,d_pipe,T_choke,,PVTstr_)</f>
        <v>30.882568359375</v>
      </c>
      <c r="S36" s="36">
        <f>[1]!MF_p_choke_atma(S$30,fw_,d_choke,$H36,0,d_pipe,T_choke,,PVTstr_)</f>
        <v>31.26708984375</v>
      </c>
      <c r="T36" s="36">
        <f>[1]!MF_p_choke_atma(T$30,fw_,d_choke,$H36,0,d_pipe,T_choke,,PVTstr_)</f>
        <v>31.72119140625</v>
      </c>
      <c r="U36" s="36">
        <f>[1]!MF_p_choke_atma(U$30,fw_,d_choke,$H36,0,d_pipe,T_choke,,PVTstr_)</f>
        <v>32.24853515625</v>
      </c>
      <c r="V36" s="36">
        <f>[1]!MF_p_choke_atma(V$30,fw_,d_choke,$H36,0,d_pipe,T_choke,,PVTstr_)</f>
        <v>32.841796875</v>
      </c>
      <c r="W36" s="36">
        <f>[1]!MF_p_choke_atma(W$30,fw_,d_choke,$H36,0,d_pipe,T_choke,,PVTstr_)</f>
        <v>33.5009765625</v>
      </c>
      <c r="X36" s="36">
        <f>[1]!MF_p_choke_atma(X$30,fw_,d_choke,$H36,0,d_pipe,T_choke,,PVTstr_)</f>
        <v>34.21875</v>
      </c>
      <c r="Y36" s="36">
        <f>[1]!MF_p_choke_atma(Y$30,fw_,d_choke,$H36,0,d_pipe,T_choke,,PVTstr_)</f>
        <v>35.009765625</v>
      </c>
      <c r="Z36" s="36">
        <f>[1]!MF_p_choke_atma(Z$30,fw_,d_choke,$H36,0,d_pipe,T_choke,,PVTstr_)</f>
        <v>35.859375</v>
      </c>
      <c r="AA36" s="36">
        <f>[1]!MF_p_choke_atma(AA$30,fw_,d_choke,$H36,0,d_pipe,T_choke,,PVTstr_)</f>
        <v>36.767578125</v>
      </c>
      <c r="AB36" s="36">
        <f>[1]!MF_p_choke_atma(AB$30,fw_,d_choke,$H36,0,d_pipe,T_choke,,PVTstr_)</f>
        <v>37.734375</v>
      </c>
      <c r="AC36" s="36">
        <f>[1]!MF_p_choke_atma(AC$30,fw_,d_choke,$H36,0,d_pipe,T_choke,,PVTstr_)</f>
        <v>38.73046875</v>
      </c>
      <c r="AD36" s="36">
        <f>[1]!MF_p_choke_atma(AD$30,fw_,d_choke,$H36,0,d_pipe,T_choke,,PVTstr_)</f>
        <v>39.78515625</v>
      </c>
      <c r="AE36" s="36">
        <f>[1]!MF_p_choke_atma(AE$30,fw_,d_choke,$H36,0,d_pipe,T_choke,,PVTstr_)</f>
        <v>40.8984375</v>
      </c>
      <c r="AF36" s="36">
        <f>[1]!MF_p_choke_atma(AF$30,fw_,d_choke,$H36,0,d_pipe,T_choke,,PVTstr_)</f>
        <v>42.041015625</v>
      </c>
      <c r="AG36" s="36">
        <f>[1]!MF_p_choke_atma(AG$30,fw_,d_choke,$H36,0,d_pipe,T_choke,,PVTstr_)</f>
        <v>43.2421875</v>
      </c>
      <c r="AH36" s="36">
        <f>[1]!MF_p_choke_atma(AH$30,fw_,d_choke,$H36,0,d_pipe,T_choke,,PVTstr_)</f>
        <v>44.4140625</v>
      </c>
      <c r="AI36" s="36">
        <f>[1]!MF_p_choke_atma(AI$30,fw_,d_choke,$H36,0,d_pipe,T_choke,,PVTstr_)</f>
        <v>45.64453125</v>
      </c>
      <c r="AJ36" s="36">
        <f>[1]!MF_p_choke_atma(AJ$30,fw_,d_choke,$H36,0,d_pipe,T_choke,,PVTstr_)</f>
        <v>46.93359375</v>
      </c>
    </row>
    <row r="37" spans="2:44" x14ac:dyDescent="0.2">
      <c r="I37" s="3"/>
      <c r="J37" s="3"/>
      <c r="K37" s="4"/>
      <c r="L37" s="5"/>
      <c r="M37" s="5"/>
      <c r="O37" s="3"/>
    </row>
    <row r="38" spans="2:44" x14ac:dyDescent="0.2">
      <c r="B38" t="s">
        <v>23</v>
      </c>
      <c r="I38" s="3"/>
      <c r="J38" s="3"/>
      <c r="K38" s="4"/>
      <c r="L38" s="5"/>
      <c r="M38" s="5"/>
      <c r="O38" s="3"/>
    </row>
    <row r="39" spans="2:44" x14ac:dyDescent="0.2">
      <c r="B39" s="33">
        <f t="array" ref="B39:F40">[1]!MF_q_choke_sm3day(fw_,d_choke,Pbuf_,Plin_,d_pipe,T_choke,,PVTstr_)</f>
        <v>121.37380857929556</v>
      </c>
      <c r="C39" s="33">
        <v>26</v>
      </c>
      <c r="D39" s="33">
        <v>12</v>
      </c>
      <c r="E39" s="33">
        <v>30</v>
      </c>
      <c r="F39" s="34">
        <v>1</v>
      </c>
    </row>
    <row r="40" spans="2:44" x14ac:dyDescent="0.2">
      <c r="B40" s="35" t="str">
        <v>Qliq</v>
      </c>
      <c r="C40" s="35" t="str">
        <v>p_intake_atma</v>
      </c>
      <c r="D40" s="35" t="str">
        <v>p_out_atma</v>
      </c>
      <c r="E40" s="35" t="str">
        <v>t_choke_C</v>
      </c>
      <c r="F40" s="35" t="str">
        <v>c_calibr_fr</v>
      </c>
      <c r="H40" s="24" t="s">
        <v>39</v>
      </c>
      <c r="I40" s="19" t="e">
        <f ca="1">[1]!MF_qliq_choke_sm3day(fw_,d_choke,H48,1,d_pipe,T_choke,,PVTstr_)</f>
        <v>#NAME?</v>
      </c>
    </row>
    <row r="41" spans="2:44" x14ac:dyDescent="0.2">
      <c r="I41" s="40" t="s">
        <v>8</v>
      </c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</row>
    <row r="42" spans="2:44" x14ac:dyDescent="0.2">
      <c r="B42" t="s">
        <v>22</v>
      </c>
      <c r="H42" s="23" t="s">
        <v>38</v>
      </c>
      <c r="I42" s="2">
        <v>0</v>
      </c>
      <c r="J42" s="21">
        <v>15</v>
      </c>
      <c r="K42" s="21">
        <v>28</v>
      </c>
      <c r="L42" s="21">
        <v>35</v>
      </c>
      <c r="M42" s="21">
        <v>40</v>
      </c>
      <c r="N42" s="21">
        <v>43</v>
      </c>
      <c r="O42" s="21">
        <v>43.96</v>
      </c>
      <c r="P42" s="21">
        <v>44</v>
      </c>
      <c r="Q42" s="21">
        <v>53</v>
      </c>
      <c r="R42" s="21">
        <v>58</v>
      </c>
      <c r="S42" s="21">
        <v>60</v>
      </c>
      <c r="T42" s="21">
        <v>62</v>
      </c>
      <c r="U42" s="21">
        <v>65</v>
      </c>
      <c r="V42" s="21">
        <v>67</v>
      </c>
      <c r="W42" s="21">
        <v>67.2</v>
      </c>
      <c r="X42" s="21">
        <v>76</v>
      </c>
      <c r="Y42" s="21">
        <v>85</v>
      </c>
      <c r="Z42" s="21">
        <v>90</v>
      </c>
      <c r="AA42" s="21">
        <v>91</v>
      </c>
      <c r="AB42" s="21">
        <v>91.1</v>
      </c>
      <c r="AC42" s="26">
        <v>100</v>
      </c>
      <c r="AD42" s="26">
        <v>110</v>
      </c>
      <c r="AE42" s="26">
        <v>113</v>
      </c>
      <c r="AF42" s="26">
        <v>116</v>
      </c>
      <c r="AG42" s="26">
        <v>116.5</v>
      </c>
      <c r="AH42" s="26">
        <v>125</v>
      </c>
      <c r="AI42" s="26">
        <v>130</v>
      </c>
      <c r="AJ42" s="26">
        <v>138</v>
      </c>
      <c r="AK42" s="26">
        <v>142.5</v>
      </c>
      <c r="AL42" s="26">
        <v>142.69999999999999</v>
      </c>
      <c r="AM42" s="26">
        <v>150</v>
      </c>
      <c r="AN42" s="26">
        <v>160</v>
      </c>
      <c r="AO42" s="26">
        <v>165</v>
      </c>
      <c r="AP42" s="26">
        <v>168</v>
      </c>
      <c r="AQ42" s="26">
        <v>170</v>
      </c>
      <c r="AR42" s="26">
        <v>170.3</v>
      </c>
    </row>
    <row r="43" spans="2:44" x14ac:dyDescent="0.2">
      <c r="B43" s="37">
        <f t="array" ref="B43:F44">[1]!MF_calibr_choke_fr(Qliq_,fw_,d_choke,Pbuf_,Plin_,d_pipe,T_choke,PVTstr_)</f>
        <v>8.2390098136096893E-2</v>
      </c>
      <c r="C43" s="36">
        <v>26</v>
      </c>
      <c r="D43" s="36">
        <v>12</v>
      </c>
      <c r="E43" s="36">
        <v>30</v>
      </c>
      <c r="F43" s="37">
        <v>8.2390098136096893E-2</v>
      </c>
      <c r="H43" s="33">
        <v>10</v>
      </c>
      <c r="I43" s="36">
        <f>[1]!MF_p_choke_atma(I$42,fw_,d_choke,$H43,1,d_pipe,T_choke,,PVTstr_)</f>
        <v>10</v>
      </c>
      <c r="J43" s="36">
        <f>[1]!MF_p_choke_atma(J$42,fw_,d_choke,$H43,1,d_pipe,T_choke,,PVTstr_)</f>
        <v>9.764404296875</v>
      </c>
      <c r="K43" s="36">
        <f>[1]!MF_p_choke_atma(K$42,fw_,d_choke,$H43,1,d_pipe,T_choke,,PVTstr_)</f>
        <v>9.0966796875</v>
      </c>
      <c r="L43" s="36">
        <f>[1]!MF_p_choke_atma(L$42,fw_,d_choke,$H43,1,d_pipe,T_choke,,PVTstr_)</f>
        <v>8.4375</v>
      </c>
      <c r="M43" s="36">
        <f>[1]!MF_p_choke_atma(M$42,fw_,d_choke,$H43,1,d_pipe,T_choke,,PVTstr_)</f>
        <v>7.67578125</v>
      </c>
      <c r="N43" s="36">
        <f>[1]!MF_p_choke_atma(N$42,fw_,d_choke,$H43,1,d_pipe,T_choke,,PVTstr_)</f>
        <v>6.8359375</v>
      </c>
      <c r="O43" s="36">
        <f>[1]!MF_p_choke_atma(O$42,fw_,d_choke,$H43,1,d_pipe,T_choke,,PVTstr_)</f>
        <v>5.625</v>
      </c>
      <c r="P43" s="36">
        <f>[1]!MF_p_choke_atma(P$42,fw_,d_choke,$H43,1,d_pipe,T_choke,,PVTstr_)</f>
        <v>-1</v>
      </c>
      <c r="Q43" s="36">
        <f>[1]!MF_p_choke_atma(Q$42,fw_,d_choke,$H43,1,d_pipe,T_choke,,PVTstr_)</f>
        <v>-1</v>
      </c>
      <c r="R43" s="36">
        <f>[1]!MF_p_choke_atma(R$42,fw_,d_choke,$H43,1,d_pipe,T_choke,,PVTstr_)</f>
        <v>-1</v>
      </c>
      <c r="S43" s="36">
        <f>[1]!MF_p_choke_atma(S$42,fw_,d_choke,$H43,1,d_pipe,T_choke,,PVTstr_)</f>
        <v>-1</v>
      </c>
      <c r="T43" s="36">
        <f>[1]!MF_p_choke_atma(T$42,fw_,d_choke,$H43,1,d_pipe,T_choke,,PVTstr_)</f>
        <v>-1</v>
      </c>
      <c r="U43" s="36">
        <f>[1]!MF_p_choke_atma(U$42,fw_,d_choke,$H43,1,d_pipe,T_choke,,PVTstr_)</f>
        <v>-1</v>
      </c>
      <c r="V43" s="36">
        <f>[1]!MF_p_choke_atma(V$42,fw_,d_choke,$H43,1,d_pipe,T_choke,,PVTstr_)</f>
        <v>-1</v>
      </c>
      <c r="W43" s="36">
        <f>[1]!MF_p_choke_atma(W$42,fw_,d_choke,$H43,1,d_pipe,T_choke,,PVTstr_)</f>
        <v>-1</v>
      </c>
      <c r="X43" s="36">
        <f>[1]!MF_p_choke_atma(X$42,fw_,d_choke,$H43,1,d_pipe,T_choke,,PVTstr_)</f>
        <v>-1</v>
      </c>
      <c r="Y43" s="36">
        <f>[1]!MF_p_choke_atma(Y$42,fw_,d_choke,$H43,1,d_pipe,T_choke,,PVTstr_)</f>
        <v>-1</v>
      </c>
      <c r="Z43" s="36">
        <f>[1]!MF_p_choke_atma(Z$42,fw_,d_choke,$H43,1,d_pipe,T_choke,,PVTstr_)</f>
        <v>-1</v>
      </c>
      <c r="AA43" s="36">
        <f>[1]!MF_p_choke_atma(AA$42,fw_,d_choke,$H43,1,d_pipe,T_choke,,PVTstr_)</f>
        <v>-1</v>
      </c>
      <c r="AB43" s="36">
        <f>[1]!MF_p_choke_atma(AB$42,fw_,d_choke,$H43,1,d_pipe,T_choke,,PVTstr_)</f>
        <v>-1</v>
      </c>
      <c r="AC43" s="36">
        <f>[1]!MF_p_choke_atma(AC$42,fw_,d_choke,$H43,1,d_pipe,T_choke,,PVTstr_)</f>
        <v>-1</v>
      </c>
      <c r="AD43" s="36">
        <f>[1]!MF_p_choke_atma(AD$42,fw_,d_choke,$H43,1,d_pipe,T_choke,,PVTstr_)</f>
        <v>-1</v>
      </c>
      <c r="AE43" s="36">
        <f>[1]!MF_p_choke_atma(AE$42,fw_,d_choke,$H43,1,d_pipe,T_choke,,PVTstr_)</f>
        <v>-1</v>
      </c>
      <c r="AF43" s="36">
        <f>[1]!MF_p_choke_atma(AF$42,fw_,d_choke,$H43,1,d_pipe,T_choke,,PVTstr_)</f>
        <v>-1</v>
      </c>
      <c r="AG43" s="36">
        <f>[1]!MF_p_choke_atma(AG$42,fw_,d_choke,$H43,1,d_pipe,T_choke,,PVTstr_)</f>
        <v>-1</v>
      </c>
      <c r="AH43" s="36">
        <f>[1]!MF_p_choke_atma(AH$42,fw_,d_choke,$H43,1,d_pipe,T_choke,,PVTstr_)</f>
        <v>-1</v>
      </c>
      <c r="AI43" s="36">
        <f>[1]!MF_p_choke_atma(AI$42,fw_,d_choke,$H43,1,d_pipe,T_choke,,PVTstr_)</f>
        <v>-1</v>
      </c>
      <c r="AJ43" s="36">
        <f>[1]!MF_p_choke_atma(AJ$42,fw_,d_choke,$H43,1,d_pipe,T_choke,,PVTstr_)</f>
        <v>-1</v>
      </c>
      <c r="AK43" s="36">
        <f>[1]!MF_p_choke_atma(AK$42,fw_,d_choke,$H43,1,d_pipe,T_choke,,PVTstr_)</f>
        <v>-1</v>
      </c>
      <c r="AL43" s="36">
        <f>[1]!MF_p_choke_atma(AL$42,fw_,d_choke,$H43,1,d_pipe,T_choke,,PVTstr_)</f>
        <v>-1</v>
      </c>
      <c r="AM43" s="36">
        <f>[1]!MF_p_choke_atma(AM$42,fw_,d_choke,$H43,1,d_pipe,T_choke,,PVTstr_)</f>
        <v>-1</v>
      </c>
      <c r="AN43" s="36">
        <f>[1]!MF_p_choke_atma(AN$42,fw_,d_choke,$H43,1,d_pipe,T_choke,,PVTstr_)</f>
        <v>-1</v>
      </c>
      <c r="AO43" s="36">
        <f>[1]!MF_p_choke_atma(AO$42,fw_,d_choke,$H43,1,d_pipe,T_choke,,PVTstr_)</f>
        <v>-1</v>
      </c>
      <c r="AP43" s="36">
        <f>[1]!MF_p_choke_atma(AP$42,fw_,d_choke,$H43,1,d_pipe,T_choke,,PVTstr_)</f>
        <v>-1</v>
      </c>
      <c r="AQ43" s="36">
        <f>[1]!MF_p_choke_atma(AQ$42,fw_,d_choke,$H43,1,d_pipe,T_choke,,PVTstr_)</f>
        <v>-1</v>
      </c>
      <c r="AR43" s="36">
        <f>[1]!MF_p_choke_atma(AR$42,fw_,d_choke,$H43,1,d_pipe,T_choke,,PVTstr_)</f>
        <v>-1</v>
      </c>
    </row>
    <row r="44" spans="2:44" x14ac:dyDescent="0.2">
      <c r="B44" s="38" t="str">
        <v>c_calibr_fr</v>
      </c>
      <c r="C44" s="38" t="str">
        <v>p_intake_atma</v>
      </c>
      <c r="D44" s="38" t="str">
        <v>p_out_atma</v>
      </c>
      <c r="E44" s="38" t="str">
        <v>t_choke_C</v>
      </c>
      <c r="F44" s="38" t="str">
        <v>c_calibr_fr</v>
      </c>
      <c r="H44" s="33">
        <v>15</v>
      </c>
      <c r="I44" s="36">
        <f>[1]!MF_p_choke_atma(I$42,fw_,d_choke,$H44,1,d_pipe,T_choke,,PVTstr_)</f>
        <v>15</v>
      </c>
      <c r="J44" s="36">
        <f>[1]!MF_p_choke_atma(J$42,fw_,d_choke,$H44,1,d_pipe,T_choke,,PVTstr_)</f>
        <v>14.843902587890625</v>
      </c>
      <c r="K44" s="36">
        <f>[1]!MF_p_choke_atma(K$42,fw_,d_choke,$H44,1,d_pipe,T_choke,,PVTstr_)</f>
        <v>14.43603515625</v>
      </c>
      <c r="L44" s="36">
        <f>[1]!MF_p_choke_atma(L$42,fw_,d_choke,$H44,1,d_pipe,T_choke,,PVTstr_)</f>
        <v>14.095458984375</v>
      </c>
      <c r="M44" s="36">
        <f>[1]!MF_p_choke_atma(M$42,fw_,d_choke,$H44,1,d_pipe,T_choke,,PVTstr_)</f>
        <v>13.7841796875</v>
      </c>
      <c r="N44" s="36">
        <f>[1]!MF_p_choke_atma(N$42,fw_,d_choke,$H44,1,d_pipe,T_choke,,PVTstr_)</f>
        <v>13.564453125</v>
      </c>
      <c r="O44" s="36">
        <f>[1]!MF_p_choke_atma(O$42,fw_,d_choke,$H44,1,d_pipe,T_choke,,PVTstr_)</f>
        <v>13.4912109375</v>
      </c>
      <c r="P44" s="36">
        <f>[1]!MF_p_choke_atma(P$42,fw_,d_choke,$H44,1,d_pipe,T_choke,,PVTstr_)</f>
        <v>13.4912109375</v>
      </c>
      <c r="Q44" s="36">
        <f>[1]!MF_p_choke_atma(Q$42,fw_,d_choke,$H44,1,d_pipe,T_choke,,PVTstr_)</f>
        <v>12.6123046875</v>
      </c>
      <c r="R44" s="36">
        <f>[1]!MF_p_choke_atma(R$42,fw_,d_choke,$H44,1,d_pipe,T_choke,,PVTstr_)</f>
        <v>11.923828125</v>
      </c>
      <c r="S44" s="36">
        <f>[1]!MF_p_choke_atma(S$42,fw_,d_choke,$H44,1,d_pipe,T_choke,,PVTstr_)</f>
        <v>11.5869140625</v>
      </c>
      <c r="T44" s="36">
        <f>[1]!MF_p_choke_atma(T$42,fw_,d_choke,$H44,1,d_pipe,T_choke,,PVTstr_)</f>
        <v>11.1767578125</v>
      </c>
      <c r="U44" s="36">
        <f>[1]!MF_p_choke_atma(U$42,fw_,d_choke,$H44,1,d_pipe,T_choke,,PVTstr_)</f>
        <v>10.3125</v>
      </c>
      <c r="V44" s="36">
        <f>[1]!MF_p_choke_atma(V$42,fw_,d_choke,$H44,1,d_pipe,T_choke,,PVTstr_)</f>
        <v>8.4375</v>
      </c>
      <c r="W44" s="36">
        <f>[1]!MF_p_choke_atma(W$42,fw_,d_choke,$H44,1,d_pipe,T_choke,,PVTstr_)</f>
        <v>-1</v>
      </c>
      <c r="X44" s="36">
        <f>[1]!MF_p_choke_atma(X$42,fw_,d_choke,$H44,1,d_pipe,T_choke,,PVTstr_)</f>
        <v>-1</v>
      </c>
      <c r="Y44" s="36">
        <f>[1]!MF_p_choke_atma(Y$42,fw_,d_choke,$H44,1,d_pipe,T_choke,,PVTstr_)</f>
        <v>-1</v>
      </c>
      <c r="Z44" s="36">
        <f>[1]!MF_p_choke_atma(Z$42,fw_,d_choke,$H44,1,d_pipe,T_choke,,PVTstr_)</f>
        <v>-1</v>
      </c>
      <c r="AA44" s="36">
        <f>[1]!MF_p_choke_atma(AA$42,fw_,d_choke,$H44,1,d_pipe,T_choke,,PVTstr_)</f>
        <v>-1</v>
      </c>
      <c r="AB44" s="36">
        <f>[1]!MF_p_choke_atma(AB$42,fw_,d_choke,$H44,1,d_pipe,T_choke,,PVTstr_)</f>
        <v>-1</v>
      </c>
      <c r="AC44" s="36">
        <f>[1]!MF_p_choke_atma(AC$42,fw_,d_choke,$H44,1,d_pipe,T_choke,,PVTstr_)</f>
        <v>-1</v>
      </c>
      <c r="AD44" s="36">
        <f>[1]!MF_p_choke_atma(AD$42,fw_,d_choke,$H44,1,d_pipe,T_choke,,PVTstr_)</f>
        <v>-1</v>
      </c>
      <c r="AE44" s="36">
        <f>[1]!MF_p_choke_atma(AE$42,fw_,d_choke,$H44,1,d_pipe,T_choke,,PVTstr_)</f>
        <v>-1</v>
      </c>
      <c r="AF44" s="36">
        <f>[1]!MF_p_choke_atma(AF$42,fw_,d_choke,$H44,1,d_pipe,T_choke,,PVTstr_)</f>
        <v>-1</v>
      </c>
      <c r="AG44" s="36">
        <f>[1]!MF_p_choke_atma(AG$42,fw_,d_choke,$H44,1,d_pipe,T_choke,,PVTstr_)</f>
        <v>-1</v>
      </c>
      <c r="AH44" s="36">
        <f>[1]!MF_p_choke_atma(AH$42,fw_,d_choke,$H44,1,d_pipe,T_choke,,PVTstr_)</f>
        <v>-1</v>
      </c>
      <c r="AI44" s="36">
        <f>[1]!MF_p_choke_atma(AI$42,fw_,d_choke,$H44,1,d_pipe,T_choke,,PVTstr_)</f>
        <v>-1</v>
      </c>
      <c r="AJ44" s="36">
        <f>[1]!MF_p_choke_atma(AJ$42,fw_,d_choke,$H44,1,d_pipe,T_choke,,PVTstr_)</f>
        <v>-1</v>
      </c>
      <c r="AK44" s="36">
        <f>[1]!MF_p_choke_atma(AK$42,fw_,d_choke,$H44,1,d_pipe,T_choke,,PVTstr_)</f>
        <v>-1</v>
      </c>
      <c r="AL44" s="36">
        <f>[1]!MF_p_choke_atma(AL$42,fw_,d_choke,$H44,1,d_pipe,T_choke,,PVTstr_)</f>
        <v>-1</v>
      </c>
      <c r="AM44" s="36">
        <f>[1]!MF_p_choke_atma(AM$42,fw_,d_choke,$H44,1,d_pipe,T_choke,,PVTstr_)</f>
        <v>-1</v>
      </c>
      <c r="AN44" s="36">
        <f>[1]!MF_p_choke_atma(AN$42,fw_,d_choke,$H44,1,d_pipe,T_choke,,PVTstr_)</f>
        <v>-1</v>
      </c>
      <c r="AO44" s="36">
        <f>[1]!MF_p_choke_atma(AO$42,fw_,d_choke,$H44,1,d_pipe,T_choke,,PVTstr_)</f>
        <v>-1</v>
      </c>
      <c r="AP44" s="36">
        <f>[1]!MF_p_choke_atma(AP$42,fw_,d_choke,$H44,1,d_pipe,T_choke,,PVTstr_)</f>
        <v>-1</v>
      </c>
      <c r="AQ44" s="36">
        <f>[1]!MF_p_choke_atma(AQ$42,fw_,d_choke,$H44,1,d_pipe,T_choke,,PVTstr_)</f>
        <v>-1</v>
      </c>
      <c r="AR44" s="36">
        <f>[1]!MF_p_choke_atma(AR$42,fw_,d_choke,$H44,1,d_pipe,T_choke,,PVTstr_)</f>
        <v>-1</v>
      </c>
    </row>
    <row r="45" spans="2:44" x14ac:dyDescent="0.2">
      <c r="H45" s="33">
        <v>20</v>
      </c>
      <c r="I45" s="36">
        <f>[1]!MF_p_choke_atma(I$42,fw_,d_choke,$H45,1,d_pipe,T_choke,,PVTstr_)</f>
        <v>20</v>
      </c>
      <c r="J45" s="36">
        <f>[1]!MF_p_choke_atma(J$42,fw_,d_choke,$H45,1,d_pipe,T_choke,,PVTstr_)</f>
        <v>19.8822021484375</v>
      </c>
      <c r="K45" s="36">
        <f>[1]!MF_p_choke_atma(K$42,fw_,d_choke,$H45,1,d_pipe,T_choke,,PVTstr_)</f>
        <v>19.58251953125</v>
      </c>
      <c r="L45" s="36">
        <f>[1]!MF_p_choke_atma(L$42,fw_,d_choke,$H45,1,d_pipe,T_choke,,PVTstr_)</f>
        <v>19.33837890625</v>
      </c>
      <c r="M45" s="36">
        <f>[1]!MF_p_choke_atma(M$42,fw_,d_choke,$H45,1,d_pipe,T_choke,,PVTstr_)</f>
        <v>19.1259765625</v>
      </c>
      <c r="N45" s="36">
        <f>[1]!MF_p_choke_atma(N$42,fw_,d_choke,$H45,1,d_pipe,T_choke,,PVTstr_)</f>
        <v>18.98193359375</v>
      </c>
      <c r="O45" s="36">
        <f>[1]!MF_p_choke_atma(O$42,fw_,d_choke,$H45,1,d_pipe,T_choke,,PVTstr_)</f>
        <v>18.9306640625</v>
      </c>
      <c r="P45" s="36">
        <f>[1]!MF_p_choke_atma(P$42,fw_,d_choke,$H45,1,d_pipe,T_choke,,PVTstr_)</f>
        <v>18.9306640625</v>
      </c>
      <c r="Q45" s="36">
        <f>[1]!MF_p_choke_atma(Q$42,fw_,d_choke,$H45,1,d_pipe,T_choke,,PVTstr_)</f>
        <v>18.3984375</v>
      </c>
      <c r="R45" s="36">
        <f>[1]!MF_p_choke_atma(R$42,fw_,d_choke,$H45,1,d_pipe,T_choke,,PVTstr_)</f>
        <v>18.037109375</v>
      </c>
      <c r="S45" s="36">
        <f>[1]!MF_p_choke_atma(S$42,fw_,d_choke,$H45,1,d_pipe,T_choke,,PVTstr_)</f>
        <v>17.880859375</v>
      </c>
      <c r="T45" s="36">
        <f>[1]!MF_p_choke_atma(T$42,fw_,d_choke,$H45,1,d_pipe,T_choke,,PVTstr_)</f>
        <v>17.705078125</v>
      </c>
      <c r="U45" s="36">
        <f>[1]!MF_p_choke_atma(U$42,fw_,d_choke,$H45,1,d_pipe,T_choke,,PVTstr_)</f>
        <v>17.431640625</v>
      </c>
      <c r="V45" s="36">
        <f>[1]!MF_p_choke_atma(V$42,fw_,d_choke,$H45,1,d_pipe,T_choke,,PVTstr_)</f>
        <v>17.236328125</v>
      </c>
      <c r="W45" s="36">
        <f>[1]!MF_p_choke_atma(W$42,fw_,d_choke,$H45,1,d_pipe,T_choke,,PVTstr_)</f>
        <v>17.216796875</v>
      </c>
      <c r="X45" s="36">
        <f>[1]!MF_p_choke_atma(X$42,fw_,d_choke,$H45,1,d_pipe,T_choke,,PVTstr_)</f>
        <v>16.171875</v>
      </c>
      <c r="Y45" s="36">
        <f>[1]!MF_p_choke_atma(Y$42,fw_,d_choke,$H45,1,d_pipe,T_choke,,PVTstr_)</f>
        <v>14.53125</v>
      </c>
      <c r="Z45" s="36">
        <f>[1]!MF_p_choke_atma(Z$42,fw_,d_choke,$H45,1,d_pipe,T_choke,,PVTstr_)</f>
        <v>12.8125</v>
      </c>
      <c r="AA45" s="36">
        <f>[1]!MF_p_choke_atma(AA$42,fw_,d_choke,$H45,1,d_pipe,T_choke,,PVTstr_)</f>
        <v>11.25</v>
      </c>
      <c r="AB45" s="36">
        <f>[1]!MF_p_choke_atma(AB$42,fw_,d_choke,$H45,1,d_pipe,T_choke,,PVTstr_)</f>
        <v>-1</v>
      </c>
      <c r="AC45" s="36">
        <f>[1]!MF_p_choke_atma(AC$42,fw_,d_choke,$H45,1,d_pipe,T_choke,,PVTstr_)</f>
        <v>-1</v>
      </c>
      <c r="AD45" s="36">
        <f>[1]!MF_p_choke_atma(AD$42,fw_,d_choke,$H45,1,d_pipe,T_choke,,PVTstr_)</f>
        <v>-1</v>
      </c>
      <c r="AE45" s="36">
        <f>[1]!MF_p_choke_atma(AE$42,fw_,d_choke,$H45,1,d_pipe,T_choke,,PVTstr_)</f>
        <v>-1</v>
      </c>
      <c r="AF45" s="36">
        <f>[1]!MF_p_choke_atma(AF$42,fw_,d_choke,$H45,1,d_pipe,T_choke,,PVTstr_)</f>
        <v>-1</v>
      </c>
      <c r="AG45" s="36">
        <f>[1]!MF_p_choke_atma(AG$42,fw_,d_choke,$H45,1,d_pipe,T_choke,,PVTstr_)</f>
        <v>-1</v>
      </c>
      <c r="AH45" s="36">
        <f>[1]!MF_p_choke_atma(AH$42,fw_,d_choke,$H45,1,d_pipe,T_choke,,PVTstr_)</f>
        <v>-1</v>
      </c>
      <c r="AI45" s="36">
        <f>[1]!MF_p_choke_atma(AI$42,fw_,d_choke,$H45,1,d_pipe,T_choke,,PVTstr_)</f>
        <v>-1</v>
      </c>
      <c r="AJ45" s="36">
        <f>[1]!MF_p_choke_atma(AJ$42,fw_,d_choke,$H45,1,d_pipe,T_choke,,PVTstr_)</f>
        <v>-1</v>
      </c>
      <c r="AK45" s="36">
        <f>[1]!MF_p_choke_atma(AK$42,fw_,d_choke,$H45,1,d_pipe,T_choke,,PVTstr_)</f>
        <v>-1</v>
      </c>
      <c r="AL45" s="36">
        <f>[1]!MF_p_choke_atma(AL$42,fw_,d_choke,$H45,1,d_pipe,T_choke,,PVTstr_)</f>
        <v>-1</v>
      </c>
      <c r="AM45" s="36">
        <f>[1]!MF_p_choke_atma(AM$42,fw_,d_choke,$H45,1,d_pipe,T_choke,,PVTstr_)</f>
        <v>-1</v>
      </c>
      <c r="AN45" s="36">
        <f>[1]!MF_p_choke_atma(AN$42,fw_,d_choke,$H45,1,d_pipe,T_choke,,PVTstr_)</f>
        <v>-1</v>
      </c>
      <c r="AO45" s="36">
        <f>[1]!MF_p_choke_atma(AO$42,fw_,d_choke,$H45,1,d_pipe,T_choke,,PVTstr_)</f>
        <v>-1</v>
      </c>
      <c r="AP45" s="36">
        <f>[1]!MF_p_choke_atma(AP$42,fw_,d_choke,$H45,1,d_pipe,T_choke,,PVTstr_)</f>
        <v>-1</v>
      </c>
      <c r="AQ45" s="36">
        <f>[1]!MF_p_choke_atma(AQ$42,fw_,d_choke,$H45,1,d_pipe,T_choke,,PVTstr_)</f>
        <v>-1</v>
      </c>
      <c r="AR45" s="36">
        <f>[1]!MF_p_choke_atma(AR$42,fw_,d_choke,$H45,1,d_pipe,T_choke,,PVTstr_)</f>
        <v>-1</v>
      </c>
    </row>
    <row r="46" spans="2:44" x14ac:dyDescent="0.2">
      <c r="H46" s="33">
        <v>25</v>
      </c>
      <c r="I46" s="36">
        <f>[1]!MF_p_choke_atma(I$42,fw_,d_choke,$H46,1,d_pipe,T_choke,,PVTstr_)</f>
        <v>25</v>
      </c>
      <c r="J46" s="36">
        <f>[1]!MF_p_choke_atma(J$42,fw_,d_choke,$H46,1,d_pipe,T_choke,,PVTstr_)</f>
        <v>24.9053955078125</v>
      </c>
      <c r="K46" s="36">
        <f>[1]!MF_p_choke_atma(K$42,fw_,d_choke,$H46,1,d_pipe,T_choke,,PVTstr_)</f>
        <v>24.666595458984375</v>
      </c>
      <c r="L46" s="36">
        <f>[1]!MF_p_choke_atma(L$42,fw_,d_choke,$H46,1,d_pipe,T_choke,,PVTstr_)</f>
        <v>24.47509765625</v>
      </c>
      <c r="M46" s="36">
        <f>[1]!MF_p_choke_atma(M$42,fw_,d_choke,$H46,1,d_pipe,T_choke,,PVTstr_)</f>
        <v>24.310302734375</v>
      </c>
      <c r="N46" s="36">
        <f>[1]!MF_p_choke_atma(N$42,fw_,d_choke,$H46,1,d_pipe,T_choke,,PVTstr_)</f>
        <v>24.1973876953125</v>
      </c>
      <c r="O46" s="36">
        <f>[1]!MF_p_choke_atma(O$42,fw_,d_choke,$H46,1,d_pipe,T_choke,,PVTstr_)</f>
        <v>24.1607666015625</v>
      </c>
      <c r="P46" s="36">
        <f>[1]!MF_p_choke_atma(P$42,fw_,d_choke,$H46,1,d_pipe,T_choke,,PVTstr_)</f>
        <v>24.15771484375</v>
      </c>
      <c r="Q46" s="36">
        <f>[1]!MF_p_choke_atma(Q$42,fw_,d_choke,$H46,1,d_pipe,T_choke,,PVTstr_)</f>
        <v>23.760986328125</v>
      </c>
      <c r="R46" s="36">
        <f>[1]!MF_p_choke_atma(R$42,fw_,d_choke,$H46,1,d_pipe,T_choke,,PVTstr_)</f>
        <v>23.49853515625</v>
      </c>
      <c r="S46" s="36">
        <f>[1]!MF_p_choke_atma(S$42,fw_,d_choke,$H46,1,d_pipe,T_choke,,PVTstr_)</f>
        <v>23.382568359375</v>
      </c>
      <c r="T46" s="36">
        <f>[1]!MF_p_choke_atma(T$42,fw_,d_choke,$H46,1,d_pipe,T_choke,,PVTstr_)</f>
        <v>23.2666015625</v>
      </c>
      <c r="U46" s="36">
        <f>[1]!MF_p_choke_atma(U$42,fw_,d_choke,$H46,1,d_pipe,T_choke,,PVTstr_)</f>
        <v>23.077392578125</v>
      </c>
      <c r="V46" s="36">
        <f>[1]!MF_p_choke_atma(V$42,fw_,d_choke,$H46,1,d_pipe,T_choke,,PVTstr_)</f>
        <v>22.943115234375</v>
      </c>
      <c r="W46" s="36">
        <f>[1]!MF_p_choke_atma(W$42,fw_,d_choke,$H46,1,d_pipe,T_choke,,PVTstr_)</f>
        <v>22.930908203125</v>
      </c>
      <c r="X46" s="36">
        <f>[1]!MF_p_choke_atma(X$42,fw_,d_choke,$H46,1,d_pipe,T_choke,,PVTstr_)</f>
        <v>22.265625</v>
      </c>
      <c r="Y46" s="36">
        <f>[1]!MF_p_choke_atma(Y$42,fw_,d_choke,$H46,1,d_pipe,T_choke,,PVTstr_)</f>
        <v>21.435546875</v>
      </c>
      <c r="Z46" s="36">
        <f>[1]!MF_p_choke_atma(Z$42,fw_,d_choke,$H46,1,d_pipe,T_choke,,PVTstr_)</f>
        <v>20.8984375</v>
      </c>
      <c r="AA46" s="36">
        <f>[1]!MF_p_choke_atma(AA$42,fw_,d_choke,$H46,1,d_pipe,T_choke,,PVTstr_)</f>
        <v>20.7763671875</v>
      </c>
      <c r="AB46" s="36">
        <f>[1]!MF_p_choke_atma(AB$42,fw_,d_choke,$H46,1,d_pipe,T_choke,,PVTstr_)</f>
        <v>20.7763671875</v>
      </c>
      <c r="AC46" s="36">
        <f>[1]!MF_p_choke_atma(AC$42,fw_,d_choke,$H46,1,d_pipe,T_choke,,PVTstr_)</f>
        <v>19.5556640625</v>
      </c>
      <c r="AD46" s="36">
        <f>[1]!MF_p_choke_atma(AD$42,fw_,d_choke,$H46,1,d_pipe,T_choke,,PVTstr_)</f>
        <v>17.529296875</v>
      </c>
      <c r="AE46" s="36">
        <f>[1]!MF_p_choke_atma(AE$42,fw_,d_choke,$H46,1,d_pipe,T_choke,,PVTstr_)</f>
        <v>16.552734375</v>
      </c>
      <c r="AF46" s="36">
        <f>[1]!MF_p_choke_atma(AF$42,fw_,d_choke,$H46,1,d_pipe,T_choke,,PVTstr_)</f>
        <v>14.84375</v>
      </c>
      <c r="AG46" s="36">
        <f>[1]!MF_p_choke_atma(AG$42,fw_,d_choke,$H46,1,d_pipe,T_choke,,PVTstr_)</f>
        <v>-1</v>
      </c>
      <c r="AH46" s="36">
        <f>[1]!MF_p_choke_atma(AH$42,fw_,d_choke,$H46,1,d_pipe,T_choke,,PVTstr_)</f>
        <v>-1</v>
      </c>
      <c r="AI46" s="36">
        <f>[1]!MF_p_choke_atma(AI$42,fw_,d_choke,$H46,1,d_pipe,T_choke,,PVTstr_)</f>
        <v>-1</v>
      </c>
      <c r="AJ46" s="36">
        <f>[1]!MF_p_choke_atma(AJ$42,fw_,d_choke,$H46,1,d_pipe,T_choke,,PVTstr_)</f>
        <v>-1</v>
      </c>
      <c r="AK46" s="36">
        <f>[1]!MF_p_choke_atma(AK$42,fw_,d_choke,$H46,1,d_pipe,T_choke,,PVTstr_)</f>
        <v>-1</v>
      </c>
      <c r="AL46" s="36">
        <f>[1]!MF_p_choke_atma(AL$42,fw_,d_choke,$H46,1,d_pipe,T_choke,,PVTstr_)</f>
        <v>-1</v>
      </c>
      <c r="AM46" s="36">
        <f>[1]!MF_p_choke_atma(AM$42,fw_,d_choke,$H46,1,d_pipe,T_choke,,PVTstr_)</f>
        <v>-1</v>
      </c>
      <c r="AN46" s="36">
        <f>[1]!MF_p_choke_atma(AN$42,fw_,d_choke,$H46,1,d_pipe,T_choke,,PVTstr_)</f>
        <v>-1</v>
      </c>
      <c r="AO46" s="36">
        <f>[1]!MF_p_choke_atma(AO$42,fw_,d_choke,$H46,1,d_pipe,T_choke,,PVTstr_)</f>
        <v>-1</v>
      </c>
      <c r="AP46" s="36">
        <f>[1]!MF_p_choke_atma(AP$42,fw_,d_choke,$H46,1,d_pipe,T_choke,,PVTstr_)</f>
        <v>-1</v>
      </c>
      <c r="AQ46" s="36">
        <f>[1]!MF_p_choke_atma(AQ$42,fw_,d_choke,$H46,1,d_pipe,T_choke,,PVTstr_)</f>
        <v>-1</v>
      </c>
      <c r="AR46" s="36">
        <f>[1]!MF_p_choke_atma(AR$42,fw_,d_choke,$H46,1,d_pipe,T_choke,,PVTstr_)</f>
        <v>-1</v>
      </c>
    </row>
    <row r="47" spans="2:44" x14ac:dyDescent="0.2">
      <c r="H47" s="33">
        <v>30</v>
      </c>
      <c r="I47" s="36">
        <f>[1]!MF_p_choke_atma(I$42,fw_,d_choke,$H47,1,d_pipe,T_choke,,PVTstr_)</f>
        <v>30</v>
      </c>
      <c r="J47" s="36">
        <f>[1]!MF_p_choke_atma(J$42,fw_,d_choke,$H47,1,d_pipe,T_choke,,PVTstr_)</f>
        <v>29.92034912109375</v>
      </c>
      <c r="K47" s="36">
        <f>[1]!MF_p_choke_atma(K$42,fw_,d_choke,$H47,1,d_pipe,T_choke,,PVTstr_)</f>
        <v>29.72076416015625</v>
      </c>
      <c r="L47" s="36">
        <f>[1]!MF_p_choke_atma(L$42,fw_,d_choke,$H47,1,d_pipe,T_choke,,PVTstr_)</f>
        <v>29.5623779296875</v>
      </c>
      <c r="M47" s="36">
        <f>[1]!MF_p_choke_atma(M$42,fw_,d_choke,$H47,1,d_pipe,T_choke,,PVTstr_)</f>
        <v>29.425048828125</v>
      </c>
      <c r="N47" s="36">
        <f>[1]!MF_p_choke_atma(N$42,fw_,d_choke,$H47,1,d_pipe,T_choke,,PVTstr_)</f>
        <v>29.33349609375</v>
      </c>
      <c r="O47" s="36">
        <f>[1]!MF_p_choke_atma(O$42,fw_,d_choke,$H47,1,d_pipe,T_choke,,PVTstr_)</f>
        <v>29.30419921875</v>
      </c>
      <c r="P47" s="36">
        <f>[1]!MF_p_choke_atma(P$42,fw_,d_choke,$H47,1,d_pipe,T_choke,,PVTstr_)</f>
        <v>29.3023681640625</v>
      </c>
      <c r="Q47" s="36">
        <f>[1]!MF_p_choke_atma(Q$42,fw_,d_choke,$H47,1,d_pipe,T_choke,,PVTstr_)</f>
        <v>28.978271484375</v>
      </c>
      <c r="R47" s="36">
        <f>[1]!MF_p_choke_atma(R$42,fw_,d_choke,$H47,1,d_pipe,T_choke,,PVTstr_)</f>
        <v>28.765869140625</v>
      </c>
      <c r="S47" s="36">
        <f>[1]!MF_p_choke_atma(S$42,fw_,d_choke,$H47,1,d_pipe,T_choke,,PVTstr_)</f>
        <v>28.67431640625</v>
      </c>
      <c r="T47" s="36">
        <f>[1]!MF_p_choke_atma(T$42,fw_,d_choke,$H47,1,d_pipe,T_choke,,PVTstr_)</f>
        <v>28.5791015625</v>
      </c>
      <c r="U47" s="36">
        <f>[1]!MF_p_choke_atma(U$42,fw_,d_choke,$H47,1,d_pipe,T_choke,,PVTstr_)</f>
        <v>28.4326171875</v>
      </c>
      <c r="V47" s="36">
        <f>[1]!MF_p_choke_atma(V$42,fw_,d_choke,$H47,1,d_pipe,T_choke,,PVTstr_)</f>
        <v>28.330078125</v>
      </c>
      <c r="W47" s="36">
        <f>[1]!MF_p_choke_atma(W$42,fw_,d_choke,$H47,1,d_pipe,T_choke,,PVTstr_)</f>
        <v>28.32275390625</v>
      </c>
      <c r="X47" s="36">
        <f>[1]!MF_p_choke_atma(X$42,fw_,d_choke,$H47,1,d_pipe,T_choke,,PVTstr_)</f>
        <v>27.8173828125</v>
      </c>
      <c r="Y47" s="36">
        <f>[1]!MF_p_choke_atma(Y$42,fw_,d_choke,$H47,1,d_pipe,T_choke,,PVTstr_)</f>
        <v>27.20947265625</v>
      </c>
      <c r="Z47" s="36">
        <f>[1]!MF_p_choke_atma(Z$42,fw_,d_choke,$H47,1,d_pipe,T_choke,,PVTstr_)</f>
        <v>26.8212890625</v>
      </c>
      <c r="AA47" s="36">
        <f>[1]!MF_p_choke_atma(AA$42,fw_,d_choke,$H47,1,d_pipe,T_choke,,PVTstr_)</f>
        <v>26.748046875</v>
      </c>
      <c r="AB47" s="36">
        <f>[1]!MF_p_choke_atma(AB$42,fw_,d_choke,$H47,1,d_pipe,T_choke,,PVTstr_)</f>
        <v>26.7333984375</v>
      </c>
      <c r="AC47" s="36">
        <f>[1]!MF_p_choke_atma(AC$42,fw_,d_choke,$H47,1,d_pipe,T_choke,,PVTstr_)</f>
        <v>25.95703125</v>
      </c>
      <c r="AD47" s="36">
        <f>[1]!MF_p_choke_atma(AD$42,fw_,d_choke,$H47,1,d_pipe,T_choke,,PVTstr_)</f>
        <v>24.90234375</v>
      </c>
      <c r="AE47" s="36">
        <f>[1]!MF_p_choke_atma(AE$42,fw_,d_choke,$H47,1,d_pipe,T_choke,,PVTstr_)</f>
        <v>24.55078125</v>
      </c>
      <c r="AF47" s="36">
        <f>[1]!MF_p_choke_atma(AF$42,fw_,d_choke,$H47,1,d_pipe,T_choke,,PVTstr_)</f>
        <v>24.140625</v>
      </c>
      <c r="AG47" s="36">
        <f>[1]!MF_p_choke_atma(AG$42,fw_,d_choke,$H47,1,d_pipe,T_choke,,PVTstr_)</f>
        <v>24.08203125</v>
      </c>
      <c r="AH47" s="36">
        <f>[1]!MF_p_choke_atma(AH$42,fw_,d_choke,$H47,1,d_pipe,T_choke,,PVTstr_)</f>
        <v>22.79296875</v>
      </c>
      <c r="AI47" s="36">
        <f>[1]!MF_p_choke_atma(AI$42,fw_,d_choke,$H47,1,d_pipe,T_choke,,PVTstr_)</f>
        <v>21.85546875</v>
      </c>
      <c r="AJ47" s="36">
        <f>[1]!MF_p_choke_atma(AJ$42,fw_,d_choke,$H47,1,d_pipe,T_choke,,PVTstr_)</f>
        <v>19.6875</v>
      </c>
      <c r="AK47" s="36">
        <f>[1]!MF_p_choke_atma(AK$42,fw_,d_choke,$H47,1,d_pipe,T_choke,,PVTstr_)</f>
        <v>16.875</v>
      </c>
      <c r="AL47" s="36">
        <f>[1]!MF_p_choke_atma(AL$42,fw_,d_choke,$H47,1,d_pipe,T_choke,,PVTstr_)</f>
        <v>-1</v>
      </c>
      <c r="AM47" s="36">
        <f>[1]!MF_p_choke_atma(AM$42,fw_,d_choke,$H47,1,d_pipe,T_choke,,PVTstr_)</f>
        <v>-1</v>
      </c>
      <c r="AN47" s="36">
        <f>[1]!MF_p_choke_atma(AN$42,fw_,d_choke,$H47,1,d_pipe,T_choke,,PVTstr_)</f>
        <v>-1</v>
      </c>
      <c r="AO47" s="36">
        <f>[1]!MF_p_choke_atma(AO$42,fw_,d_choke,$H47,1,d_pipe,T_choke,,PVTstr_)</f>
        <v>-1</v>
      </c>
      <c r="AP47" s="36">
        <f>[1]!MF_p_choke_atma(AP$42,fw_,d_choke,$H47,1,d_pipe,T_choke,,PVTstr_)</f>
        <v>-1</v>
      </c>
      <c r="AQ47" s="36">
        <f>[1]!MF_p_choke_atma(AQ$42,fw_,d_choke,$H47,1,d_pipe,T_choke,,PVTstr_)</f>
        <v>-1</v>
      </c>
      <c r="AR47" s="36">
        <f>[1]!MF_p_choke_atma(AR$42,fw_,d_choke,$H47,1,d_pipe,T_choke,,PVTstr_)</f>
        <v>-1</v>
      </c>
    </row>
    <row r="48" spans="2:44" x14ac:dyDescent="0.2">
      <c r="H48" s="33">
        <v>35</v>
      </c>
      <c r="I48" s="36">
        <f>[1]!MF_p_choke_atma(I$42,fw_,d_choke,$H48,1,d_pipe,T_choke,,PVTstr_)</f>
        <v>35</v>
      </c>
      <c r="J48" s="36">
        <f>[1]!MF_p_choke_atma(J$42,fw_,d_choke,$H48,1,d_pipe,T_choke,,PVTstr_)</f>
        <v>34.931106567382813</v>
      </c>
      <c r="K48" s="36">
        <f>[1]!MF_p_choke_atma(K$42,fw_,d_choke,$H48,1,d_pipe,T_choke,,PVTstr_)</f>
        <v>34.759674072265625</v>
      </c>
      <c r="L48" s="36">
        <f>[1]!MF_p_choke_atma(L$42,fw_,d_choke,$H48,1,d_pipe,T_choke,,PVTstr_)</f>
        <v>34.622955322265625</v>
      </c>
      <c r="M48" s="36">
        <f>[1]!MF_p_choke_atma(M$42,fw_,d_choke,$H48,1,d_pipe,T_choke,,PVTstr_)</f>
        <v>34.50653076171875</v>
      </c>
      <c r="N48" s="36">
        <f>[1]!MF_p_choke_atma(N$42,fw_,d_choke,$H48,1,d_pipe,T_choke,,PVTstr_)</f>
        <v>34.427490234375</v>
      </c>
      <c r="O48" s="36">
        <f>[1]!MF_p_choke_atma(O$42,fw_,d_choke,$H48,1,d_pipe,T_choke,,PVTstr_)</f>
        <v>34.40185546875</v>
      </c>
      <c r="P48" s="36">
        <f>[1]!MF_p_choke_atma(P$42,fw_,d_choke,$H48,1,d_pipe,T_choke,,PVTstr_)</f>
        <v>34.39971923828125</v>
      </c>
      <c r="Q48" s="36">
        <f>[1]!MF_p_choke_atma(Q$42,fw_,d_choke,$H48,1,d_pipe,T_choke,,PVTstr_)</f>
        <v>34.1241455078125</v>
      </c>
      <c r="R48" s="36">
        <f>[1]!MF_p_choke_atma(R$42,fw_,d_choke,$H48,1,d_pipe,T_choke,,PVTstr_)</f>
        <v>33.948974609375</v>
      </c>
      <c r="S48" s="36">
        <f>[1]!MF_p_choke_atma(S$42,fw_,d_choke,$H48,1,d_pipe,T_choke,,PVTstr_)</f>
        <v>33.8720703125</v>
      </c>
      <c r="T48" s="36">
        <f>[1]!MF_p_choke_atma(T$42,fw_,d_choke,$H48,1,d_pipe,T_choke,,PVTstr_)</f>
        <v>33.7908935546875</v>
      </c>
      <c r="U48" s="36">
        <f>[1]!MF_p_choke_atma(U$42,fw_,d_choke,$H48,1,d_pipe,T_choke,,PVTstr_)</f>
        <v>33.6669921875</v>
      </c>
      <c r="V48" s="36">
        <f>[1]!MF_p_choke_atma(V$42,fw_,d_choke,$H48,1,d_pipe,T_choke,,PVTstr_)</f>
        <v>33.58154296875</v>
      </c>
      <c r="W48" s="36">
        <f>[1]!MF_p_choke_atma(W$42,fw_,d_choke,$H48,1,d_pipe,T_choke,,PVTstr_)</f>
        <v>33.572998046875</v>
      </c>
      <c r="X48" s="36">
        <f>[1]!MF_p_choke_atma(X$42,fw_,d_choke,$H48,1,d_pipe,T_choke,,PVTstr_)</f>
        <v>33.154296875</v>
      </c>
      <c r="Y48" s="36">
        <f>[1]!MF_p_choke_atma(Y$42,fw_,d_choke,$H48,1,d_pipe,T_choke,,PVTstr_)</f>
        <v>32.667236328125</v>
      </c>
      <c r="Z48" s="36">
        <f>[1]!MF_p_choke_atma(Z$42,fw_,d_choke,$H48,1,d_pipe,T_choke,,PVTstr_)</f>
        <v>32.359619140625</v>
      </c>
      <c r="AA48" s="36">
        <f>[1]!MF_p_choke_atma(AA$42,fw_,d_choke,$H48,1,d_pipe,T_choke,,PVTstr_)</f>
        <v>32.2998046875</v>
      </c>
      <c r="AB48" s="36">
        <f>[1]!MF_p_choke_atma(AB$42,fw_,d_choke,$H48,1,d_pipe,T_choke,,PVTstr_)</f>
        <v>32.291259765625</v>
      </c>
      <c r="AC48" s="36">
        <f>[1]!MF_p_choke_atma(AC$42,fw_,d_choke,$H48,1,d_pipe,T_choke,,PVTstr_)</f>
        <v>31.6845703125</v>
      </c>
      <c r="AD48" s="36">
        <f>[1]!MF_p_choke_atma(AD$42,fw_,d_choke,$H48,1,d_pipe,T_choke,,PVTstr_)</f>
        <v>30.8984375</v>
      </c>
      <c r="AE48" s="36">
        <f>[1]!MF_p_choke_atma(AE$42,fw_,d_choke,$H48,1,d_pipe,T_choke,,PVTstr_)</f>
        <v>30.64208984375</v>
      </c>
      <c r="AF48" s="36">
        <f>[1]!MF_p_choke_atma(AF$42,fw_,d_choke,$H48,1,d_pipe,T_choke,,PVTstr_)</f>
        <v>30.36865234375</v>
      </c>
      <c r="AG48" s="36">
        <f>[1]!MF_p_choke_atma(AG$42,fw_,d_choke,$H48,1,d_pipe,T_choke,,PVTstr_)</f>
        <v>30.3173828125</v>
      </c>
      <c r="AH48" s="36">
        <f>[1]!MF_p_choke_atma(AH$42,fw_,d_choke,$H48,1,d_pipe,T_choke,,PVTstr_)</f>
        <v>29.47998046875</v>
      </c>
      <c r="AI48" s="36">
        <f>[1]!MF_p_choke_atma(AI$42,fw_,d_choke,$H48,1,d_pipe,T_choke,,PVTstr_)</f>
        <v>28.916015625</v>
      </c>
      <c r="AJ48" s="36">
        <f>[1]!MF_p_choke_atma(AJ$42,fw_,d_choke,$H48,1,d_pipe,T_choke,,PVTstr_)</f>
        <v>27.9248046875</v>
      </c>
      <c r="AK48" s="36">
        <f>[1]!MF_p_choke_atma(AK$42,fw_,d_choke,$H48,1,d_pipe,T_choke,,PVTstr_)</f>
        <v>27.3095703125</v>
      </c>
      <c r="AL48" s="36">
        <f>[1]!MF_p_choke_atma(AL$42,fw_,d_choke,$H48,1,d_pipe,T_choke,,PVTstr_)</f>
        <v>27.275390625</v>
      </c>
      <c r="AM48" s="36">
        <f>[1]!MF_p_choke_atma(AM$42,fw_,d_choke,$H48,1,d_pipe,T_choke,,PVTstr_)</f>
        <v>26.11328125</v>
      </c>
      <c r="AN48" s="36">
        <f>[1]!MF_p_choke_atma(AN$42,fw_,d_choke,$H48,1,d_pipe,T_choke,,PVTstr_)</f>
        <v>23.994140625</v>
      </c>
      <c r="AO48" s="36">
        <f>[1]!MF_p_choke_atma(AO$42,fw_,d_choke,$H48,1,d_pipe,T_choke,,PVTstr_)</f>
        <v>22.490234375</v>
      </c>
      <c r="AP48" s="36">
        <f>[1]!MF_p_choke_atma(AP$42,fw_,d_choke,$H48,1,d_pipe,T_choke,,PVTstr_)</f>
        <v>21.19140625</v>
      </c>
      <c r="AQ48" s="36">
        <f>[1]!MF_p_choke_atma(AQ$42,fw_,d_choke,$H48,1,d_pipe,T_choke,,PVTstr_)</f>
        <v>19.6875</v>
      </c>
      <c r="AR48" s="36">
        <f>[1]!MF_p_choke_atma(AR$42,fw_,d_choke,$H48,1,d_pipe,T_choke,,PVTstr_)</f>
        <v>-1</v>
      </c>
    </row>
    <row r="100" spans="2:26" x14ac:dyDescent="0.2">
      <c r="C100">
        <v>1.2</v>
      </c>
    </row>
    <row r="102" spans="2:26" x14ac:dyDescent="0.2">
      <c r="B102" s="25" t="s">
        <v>38</v>
      </c>
      <c r="C102" s="2">
        <v>0</v>
      </c>
      <c r="D102" s="21">
        <v>15</v>
      </c>
      <c r="E102" s="21">
        <v>28</v>
      </c>
      <c r="F102" s="21">
        <v>35</v>
      </c>
      <c r="G102" s="21">
        <v>40</v>
      </c>
      <c r="H102" s="21">
        <v>43</v>
      </c>
      <c r="I102" s="21">
        <v>43.96</v>
      </c>
      <c r="J102" s="21">
        <v>44</v>
      </c>
      <c r="K102" s="21">
        <v>53</v>
      </c>
      <c r="L102" s="21">
        <v>58</v>
      </c>
      <c r="M102" s="21">
        <v>60</v>
      </c>
      <c r="N102" s="21">
        <v>62</v>
      </c>
      <c r="O102" s="21">
        <v>64</v>
      </c>
      <c r="P102" s="21">
        <v>65</v>
      </c>
      <c r="Q102" s="21">
        <v>66</v>
      </c>
      <c r="R102" s="21">
        <v>67</v>
      </c>
      <c r="S102" s="21">
        <v>67.099999999999994</v>
      </c>
      <c r="T102" s="21">
        <v>70</v>
      </c>
      <c r="U102" s="21">
        <v>75</v>
      </c>
      <c r="V102" s="21">
        <v>78</v>
      </c>
      <c r="W102" s="21">
        <v>79.5</v>
      </c>
      <c r="X102" s="21">
        <v>80.2</v>
      </c>
      <c r="Y102" s="21">
        <v>80.400000000000006</v>
      </c>
      <c r="Z102" s="21">
        <v>80.5</v>
      </c>
    </row>
    <row r="103" spans="2:26" x14ac:dyDescent="0.2">
      <c r="B103" s="2">
        <v>15</v>
      </c>
      <c r="C103" s="19">
        <f>[1]!MF_p_choke_atma(C$102,fw_,d_choke,$B103,1,d_pipe,T_choke,,PVTstr_)</f>
        <v>15</v>
      </c>
      <c r="D103" s="19">
        <f>[1]!MF_p_choke_atma(D$102,fw_,d_choke,$B103,1,d_pipe,T_choke,,PVTstr_)</f>
        <v>14.843902587890625</v>
      </c>
      <c r="E103" s="19">
        <f>[1]!MF_p_choke_atma(E$102,fw_,d_choke,$B103,1,d_pipe,T_choke,,PVTstr_)</f>
        <v>14.43603515625</v>
      </c>
      <c r="F103" s="19">
        <f>[1]!MF_p_choke_atma(F$102,fw_,d_choke,$B103,1,d_pipe,T_choke,,PVTstr_)</f>
        <v>14.095458984375</v>
      </c>
      <c r="G103" s="19">
        <f>[1]!MF_p_choke_atma(G$102,fw_,d_choke,$B103,1,d_pipe,T_choke,,PVTstr_)</f>
        <v>13.7841796875</v>
      </c>
      <c r="H103" s="19">
        <f>[1]!MF_p_choke_atma(H$102,fw_,d_choke,$B103,1,d_pipe,T_choke,,PVTstr_)</f>
        <v>13.564453125</v>
      </c>
      <c r="I103" s="19">
        <f>[1]!MF_p_choke_atma(I$102,fw_,d_choke,$B103,1,d_pipe,T_choke,,PVTstr_)</f>
        <v>13.4912109375</v>
      </c>
      <c r="J103" s="19">
        <f>[1]!MF_p_choke_atma(J$102,fw_,d_choke,$B103,1,d_pipe,T_choke,,PVTstr_)</f>
        <v>13.4912109375</v>
      </c>
      <c r="K103" s="19">
        <f>[1]!MF_p_choke_atma(K$102,fw_,d_choke,$B103,1,d_pipe,T_choke,,PVTstr_)</f>
        <v>12.6123046875</v>
      </c>
      <c r="L103" s="19">
        <f>[1]!MF_p_choke_atma(L$102,fw_,d_choke,$B103,1,d_pipe,T_choke,,PVTstr_)</f>
        <v>11.923828125</v>
      </c>
      <c r="M103" s="19">
        <f>[1]!MF_p_choke_atma(M$102,fw_,d_choke,$B103,1,d_pipe,T_choke,,PVTstr_)</f>
        <v>11.5869140625</v>
      </c>
      <c r="N103" s="19">
        <f>[1]!MF_p_choke_atma(N$102,fw_,d_choke,$B103,1,d_pipe,T_choke,,PVTstr_)</f>
        <v>11.1767578125</v>
      </c>
      <c r="O103" s="19">
        <f>[1]!MF_p_choke_atma(O$102,fw_,d_choke,$B103,1,d_pipe,T_choke,,PVTstr_)</f>
        <v>10.6640625</v>
      </c>
      <c r="P103" s="19">
        <f>[1]!MF_p_choke_atma(P$102,fw_,d_choke,$B103,1,d_pipe,T_choke,,PVTstr_)</f>
        <v>10.3125</v>
      </c>
      <c r="Q103" s="19">
        <f>[1]!MF_p_choke_atma(Q$102,fw_,d_choke,$B103,1,d_pipe,T_choke,,PVTstr_)</f>
        <v>9.90234375</v>
      </c>
      <c r="R103" s="19">
        <f>[1]!MF_p_choke_atma(R$102,fw_,d_choke,$B103,1,d_pipe,T_choke,,PVTstr_)</f>
        <v>8.4375</v>
      </c>
      <c r="S103" s="19">
        <f>[1]!MF_p_choke_atma(S$102,fw_,d_choke,$B103,1,d_pipe,T_choke,,PVTstr_)</f>
        <v>-1</v>
      </c>
      <c r="T103" s="19">
        <f>[1]!MF_p_choke_atma(T$102,fw_,d_choke,$B103,1,d_pipe,T_choke,,PVTstr_)</f>
        <v>-1</v>
      </c>
      <c r="U103" s="19">
        <f>[1]!MF_p_choke_atma(U$102,fw_,d_choke,$B103,1,d_pipe,T_choke,,PVTstr_)</f>
        <v>-1</v>
      </c>
      <c r="V103" s="19">
        <f>[1]!MF_p_choke_atma(V$102,fw_,d_choke,$B103,1,d_pipe,T_choke,,PVTstr_)</f>
        <v>-1</v>
      </c>
      <c r="W103" s="19">
        <f>[1]!MF_p_choke_atma(W$102,fw_,d_choke,$B103,1,d_pipe,T_choke,,PVTstr_)</f>
        <v>-1</v>
      </c>
      <c r="X103" s="19">
        <f>[1]!MF_p_choke_atma(X$102,fw_,d_choke,$B103,1,d_pipe,T_choke,,PVTstr_)</f>
        <v>-1</v>
      </c>
      <c r="Y103" s="19">
        <f>[1]!MF_p_choke_atma(Y$102,fw_,d_choke,$B103,1,d_pipe,T_choke,,PVTstr_)</f>
        <v>-1</v>
      </c>
      <c r="Z103" s="19">
        <f>[1]!MF_p_choke_atma(Z$102,fw_,d_choke,$B103,1,d_pipe,T_choke,,PVTstr_)</f>
        <v>-1</v>
      </c>
    </row>
    <row r="104" spans="2:26" x14ac:dyDescent="0.2">
      <c r="B104" s="2">
        <v>15</v>
      </c>
      <c r="C104" s="19">
        <f>[1]!MF_p_choke_atma(C$102,fw_,d_choke,$B104,1,d_pipe,T_choke,cf_,PVTstr_)</f>
        <v>15</v>
      </c>
      <c r="D104" s="19">
        <f>[1]!MF_p_choke_atma(D$102,fw_,d_choke,$B104,1,d_pipe,T_choke,cf_,PVTstr_)</f>
        <v>14.8919677734375</v>
      </c>
      <c r="E104" s="19">
        <f>[1]!MF_p_choke_atma(E$102,fw_,d_choke,$B104,1,d_pipe,T_choke,cf_,PVTstr_)</f>
        <v>14.615478515625</v>
      </c>
      <c r="F104" s="19">
        <f>[1]!MF_p_choke_atma(F$102,fw_,d_choke,$B104,1,d_pipe,T_choke,cf_,PVTstr_)</f>
        <v>14.3865966796875</v>
      </c>
      <c r="G104" s="19">
        <f>[1]!MF_p_choke_atma(G$102,fw_,d_choke,$B104,1,d_pipe,T_choke,cf_,PVTstr_)</f>
        <v>14.183349609375</v>
      </c>
      <c r="H104" s="19">
        <f>[1]!MF_p_choke_atma(H$102,fw_,d_choke,$B104,1,d_pipe,T_choke,cf_,PVTstr_)</f>
        <v>14.0478515625</v>
      </c>
      <c r="I104" s="19">
        <f>[1]!MF_p_choke_atma(I$102,fw_,d_choke,$B104,1,d_pipe,T_choke,cf_,PVTstr_)</f>
        <v>14.000244140625</v>
      </c>
      <c r="J104" s="19">
        <f>[1]!MF_p_choke_atma(J$102,fw_,d_choke,$B104,1,d_pipe,T_choke,cf_,PVTstr_)</f>
        <v>13.99658203125</v>
      </c>
      <c r="K104" s="19">
        <f>[1]!MF_p_choke_atma(K$102,fw_,d_choke,$B104,1,d_pipe,T_choke,cf_,PVTstr_)</f>
        <v>13.4765625</v>
      </c>
      <c r="L104" s="19">
        <f>[1]!MF_p_choke_atma(L$102,fw_,d_choke,$B104,1,d_pipe,T_choke,cf_,PVTstr_)</f>
        <v>13.1103515625</v>
      </c>
      <c r="M104" s="19">
        <f>[1]!MF_p_choke_atma(M$102,fw_,d_choke,$B104,1,d_pipe,T_choke,cf_,PVTstr_)</f>
        <v>12.94189453125</v>
      </c>
      <c r="N104" s="19">
        <f>[1]!MF_p_choke_atma(N$102,fw_,d_choke,$B104,1,d_pipe,T_choke,cf_,PVTstr_)</f>
        <v>12.76611328125</v>
      </c>
      <c r="O104" s="19">
        <f>[1]!MF_p_choke_atma(O$102,fw_,d_choke,$B104,1,d_pipe,T_choke,cf_,PVTstr_)</f>
        <v>12.568359375</v>
      </c>
      <c r="P104" s="19">
        <f>[1]!MF_p_choke_atma(P$102,fw_,d_choke,$B104,1,d_pipe,T_choke,cf_,PVTstr_)</f>
        <v>12.4658203125</v>
      </c>
      <c r="Q104" s="19">
        <f>[1]!MF_p_choke_atma(Q$102,fw_,d_choke,$B104,1,d_pipe,T_choke,cf_,PVTstr_)</f>
        <v>12.36328125</v>
      </c>
      <c r="R104" s="19">
        <f>[1]!MF_p_choke_atma(R$102,fw_,d_choke,$B104,1,d_pipe,T_choke,cf_,PVTstr_)</f>
        <v>12.24609375</v>
      </c>
      <c r="S104" s="19">
        <f>[1]!MF_p_choke_atma(S$102,fw_,d_choke,$B104,1,d_pipe,T_choke,cf_,PVTstr_)</f>
        <v>12.2314453125</v>
      </c>
      <c r="T104" s="19">
        <f>[1]!MF_p_choke_atma(T$102,fw_,d_choke,$B104,1,d_pipe,T_choke,cf_,PVTstr_)</f>
        <v>11.865234375</v>
      </c>
      <c r="U104" s="19">
        <f>[1]!MF_p_choke_atma(U$102,fw_,d_choke,$B104,1,d_pipe,T_choke,cf_,PVTstr_)</f>
        <v>11.07421875</v>
      </c>
      <c r="V104" s="19">
        <f>[1]!MF_p_choke_atma(V$102,fw_,d_choke,$B104,1,d_pipe,T_choke,cf_,PVTstr_)</f>
        <v>10.3125</v>
      </c>
      <c r="W104" s="19">
        <f>[1]!MF_p_choke_atma(W$102,fw_,d_choke,$B104,1,d_pipe,T_choke,cf_,PVTstr_)</f>
        <v>9.7265625</v>
      </c>
      <c r="X104" s="19">
        <f>[1]!MF_p_choke_atma(X$102,fw_,d_choke,$B104,1,d_pipe,T_choke,cf_,PVTstr_)</f>
        <v>9.2578125</v>
      </c>
      <c r="Y104" s="19">
        <f>[1]!MF_p_choke_atma(Y$102,fw_,d_choke,$B104,1,d_pipe,T_choke,cf_,PVTstr_)</f>
        <v>8.4375</v>
      </c>
      <c r="Z104" s="19">
        <f>[1]!MF_p_choke_atma(Z$102,fw_,d_choke,$B104,1,d_pipe,T_choke,cf_,PVTstr_)</f>
        <v>-1</v>
      </c>
    </row>
  </sheetData>
  <mergeCells count="2">
    <mergeCell ref="I29:T29"/>
    <mergeCell ref="I41:T41"/>
  </mergeCells>
  <phoneticPr fontId="1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21</vt:i4>
      </vt:variant>
    </vt:vector>
  </HeadingPairs>
  <TitlesOfParts>
    <vt:vector size="22" baseType="lpstr">
      <vt:lpstr>Choke</vt:lpstr>
      <vt:lpstr>Choke!Bob_</vt:lpstr>
      <vt:lpstr>cf_</vt:lpstr>
      <vt:lpstr>d_choke</vt:lpstr>
      <vt:lpstr>d_pipe</vt:lpstr>
      <vt:lpstr>Choke!fw_</vt:lpstr>
      <vt:lpstr>Choke!gamma_gas_</vt:lpstr>
      <vt:lpstr>Choke!gamma_oil_</vt:lpstr>
      <vt:lpstr>Choke!gamma_wat_</vt:lpstr>
      <vt:lpstr>gamma_wat_kf_</vt:lpstr>
      <vt:lpstr>Choke!muob_</vt:lpstr>
      <vt:lpstr>Choke!Pb_</vt:lpstr>
      <vt:lpstr>Pbuf_</vt:lpstr>
      <vt:lpstr>Plin_</vt:lpstr>
      <vt:lpstr>PVT_str_wat_</vt:lpstr>
      <vt:lpstr>PVTstr_</vt:lpstr>
      <vt:lpstr>Qliq_</vt:lpstr>
      <vt:lpstr>Choke!Rp_</vt:lpstr>
      <vt:lpstr>Choke!Rsb_</vt:lpstr>
      <vt:lpstr>T_choke</vt:lpstr>
      <vt:lpstr>T_upchoke</vt:lpstr>
      <vt:lpstr>Choke!Tres_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2020-04-05T16:37:41Z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