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ercises\"/>
    </mc:Choice>
  </mc:AlternateContent>
  <xr:revisionPtr revIDLastSave="0" documentId="13_ncr:1_{8A3FA618-98FA-4919-BCAB-CD42A754D7A5}" xr6:coauthVersionLast="45" xr6:coauthVersionMax="45" xr10:uidLastSave="{00000000-0000-0000-0000-000000000000}"/>
  <bookViews>
    <workbookView xWindow="690" yWindow="1170" windowWidth="27990" windowHeight="19740" tabRatio="422" xr2:uid="{00000000-000D-0000-FFFF-FFFF00000000}"/>
  </bookViews>
  <sheets>
    <sheet name="IPR" sheetId="110" r:id="rId1"/>
  </sheets>
  <externalReferences>
    <externalReference r:id="rId2"/>
  </externalReferences>
  <definedNames>
    <definedName name="Bob_" localSheetId="0">IPR!$C$14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>IPR!$C$12</definedName>
    <definedName name="PI_" localSheetId="0">IPR!$C$25</definedName>
    <definedName name="Pres_" localSheetId="0">IPR!$C$24</definedName>
    <definedName name="PVT_str_">IPR!$C$31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10" l="1"/>
  <c r="C31" i="110"/>
  <c r="C17" i="110"/>
  <c r="G1" i="110"/>
  <c r="E17" i="110" l="1"/>
  <c r="E16" i="110" l="1"/>
  <c r="E13" i="110"/>
  <c r="E11" i="110"/>
  <c r="E10" i="110"/>
  <c r="E9" i="110"/>
  <c r="E8" i="110"/>
  <c r="E7" i="110"/>
  <c r="C37" i="110" l="1"/>
  <c r="C38" i="110" l="1"/>
  <c r="C39" i="110" l="1"/>
  <c r="C40" i="110" l="1"/>
  <c r="C41" i="110" l="1"/>
  <c r="C42" i="110" l="1"/>
  <c r="C43" i="110" l="1"/>
  <c r="C44" i="110" l="1"/>
  <c r="C45" i="110" l="1"/>
  <c r="C46" i="110" l="1"/>
  <c r="C47" i="110" l="1"/>
  <c r="C48" i="110" l="1"/>
  <c r="C49" i="110" l="1"/>
  <c r="C50" i="110" l="1"/>
  <c r="C51" i="110" l="1"/>
  <c r="C52" i="110" l="1"/>
  <c r="C53" i="110" l="1"/>
  <c r="C54" i="110" l="1"/>
  <c r="C55" i="110" l="1"/>
  <c r="C56" i="110" l="1"/>
</calcChain>
</file>

<file path=xl/sharedStrings.xml><?xml version="1.0" encoding="utf-8"?>
<sst xmlns="http://schemas.openxmlformats.org/spreadsheetml/2006/main" count="52" uniqueCount="42">
  <si>
    <t>Параметры пласта</t>
  </si>
  <si>
    <t>Q</t>
  </si>
  <si>
    <t>Pwf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</si>
  <si>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</si>
  <si>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</si>
  <si>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</si>
  <si>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</si>
  <si>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</si>
  <si>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</si>
  <si>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</si>
  <si>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</si>
  <si>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</si>
  <si>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</si>
  <si>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</si>
  <si>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</si>
  <si>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</si>
  <si>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</si>
  <si>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</si>
  <si>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</si>
  <si>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</si>
  <si>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</si>
  <si>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</si>
  <si>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</si>
  <si>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</si>
  <si>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</si>
  <si>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</si>
  <si>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</si>
  <si>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</si>
  <si>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</si>
  <si>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</si>
  <si>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</si>
  <si>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</si>
  <si>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</si>
  <si>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</si>
  <si>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Построение индикаторной кривой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</si>
  <si>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</si>
  <si>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</si>
  <si>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</si>
  <si>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д.ед.</t>
  </si>
  <si>
    <t>PVTstr</t>
  </si>
  <si>
    <t>Q ГЖС</t>
  </si>
  <si>
    <t>Доля газа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</si>
</sst>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b/>
      <sz val="10"/>
      <name val="Arial Cy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4" fillId="0" borderId="0" xfId="0" applyFont="1"/>
    <xf numFmtId="0" fontId="0" fillId="5" borderId="2" xfId="0" applyFill="1" applyBorder="1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2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 vertical="center"/>
    </xf>
    <xf numFmtId="2" fontId="0" fillId="7" borderId="2" xfId="0" applyNumberFormat="1" applyFont="1" applyFill="1" applyBorder="1" applyAlignment="1">
      <alignment horizontal="center"/>
    </xf>
    <xf numFmtId="1" fontId="0" fillId="7" borderId="2" xfId="0" applyNumberFormat="1" applyFont="1" applyFill="1" applyBorder="1" applyAlignment="1">
      <alignment horizont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IPR!$C$36:$C$56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IPR!$E$36:$E$56</c:f>
              <c:numCache>
                <c:formatCode>0</c:formatCode>
                <c:ptCount val="21"/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ser>
          <c:idx val="3"/>
          <c:order val="3"/>
          <c:tx>
            <c:v>ГЖС от давления</c:v>
          </c:tx>
          <c:xVal>
            <c:numRef>
              <c:f>IPR!$L$36:$L$56</c:f>
              <c:numCache>
                <c:formatCode>0</c:formatCode>
                <c:ptCount val="21"/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6-4062-B3CF-2406567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3"/>
          <c:order val="0"/>
          <c:xVal>
            <c:numRef>
              <c:f>IPR!$M$36:$M$56</c:f>
              <c:numCache>
                <c:formatCode>0.00</c:formatCode>
                <c:ptCount val="21"/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7-4E77-AD3E-9AA2B0CC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IPR!$C$36:$C$56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A-4731-8948-B9E2A56CCEE2}"/>
            </c:ext>
          </c:extLst>
        </c:ser>
        <c:ser>
          <c:idx val="1"/>
          <c:order val="1"/>
          <c:xVal>
            <c:numRef>
              <c:f>IPR!$E$36:$E$56</c:f>
              <c:numCache>
                <c:formatCode>0</c:formatCode>
                <c:ptCount val="21"/>
              </c:numCache>
            </c:numRef>
          </c:xVal>
          <c:yVal>
            <c:numRef>
              <c:f>IPR!$D$36:$D$56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A-4731-8948-B9E2A56CCEE2}"/>
            </c:ext>
          </c:extLst>
        </c:ser>
        <c:ser>
          <c:idx val="2"/>
          <c:order val="2"/>
          <c:tx>
            <c:v>IPR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A-4731-8948-B9E2A56C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7383125365765967"/>
          <c:y val="0.9018607521159262"/>
          <c:w val="0.61696292906975947"/>
          <c:h val="8.811384229589681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14</xdr:col>
      <xdr:colOff>600075</xdr:colOff>
      <xdr:row>20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275391" cy="31568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 typeface="Arial" panose="020B0604020202020204" pitchFamily="34" charset="0"/>
            <a:buNone/>
          </a:pPr>
          <a:r>
            <a:rPr lang="ru-RU" sz="1100"/>
            <a:t>Упражнение показывает как построить индикаторную</a:t>
          </a:r>
          <a:r>
            <a:rPr lang="ru-RU" sz="1100" baseline="0"/>
            <a:t> кривую (по Вогелю с учетом обводненности) с использованием функций Унифлок </a:t>
          </a:r>
          <a:r>
            <a:rPr lang="en-US" sz="1100" baseline="0"/>
            <a:t>VBA.</a:t>
          </a:r>
        </a:p>
        <a:p>
          <a:pPr marL="0" indent="0">
            <a:buFont typeface="Arial" panose="020B0604020202020204" pitchFamily="34" charset="0"/>
            <a:buNone/>
          </a:pPr>
          <a:endParaRPr lang="en-US" sz="1100" baseline="0"/>
        </a:p>
        <a:p>
          <a:pPr marL="0" indent="0">
            <a:buFont typeface="Arial" panose="020B0604020202020204" pitchFamily="34" charset="0"/>
            <a:buNone/>
          </a:pPr>
          <a:r>
            <a:rPr lang="ru-RU" sz="1100" baseline="0"/>
            <a:t>Выполните следующие задания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Рассчитайте продуктивность скважины</a:t>
          </a:r>
          <a:r>
            <a:rPr lang="en-US" sz="1100"/>
            <a:t> PI</a:t>
          </a:r>
          <a:r>
            <a:rPr lang="ru-RU" sz="1100"/>
            <a:t> по данным эксплуатации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Рассчитайте максимальный дебит скважины </a:t>
          </a:r>
          <a:r>
            <a:rPr lang="en-US" sz="1100"/>
            <a:t>AOF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n-US"/>
            <a:t> </a:t>
          </a:r>
          <a:r>
            <a:rPr lang="en-US" sz="1100"/>
            <a:t>) </a:t>
          </a:r>
          <a:r>
            <a:rPr lang="ru-RU" sz="1100"/>
            <a:t>для калибровки</a:t>
          </a:r>
          <a:r>
            <a:rPr lang="ru-RU" sz="1100" baseline="0"/>
            <a:t> графиков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флюида. Расчет провести двумя способами - рассчитать забойное давление по дебиту и наоборот.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ГЖС от забойного давления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забойного давления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Используйте</a:t>
          </a:r>
          <a:r>
            <a:rPr lang="ru-RU" sz="1100" baseline="0"/>
            <a:t> функции</a:t>
          </a: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IPR_pi_sm3dayatm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IPR_qliq_sm3day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IPR_pwf_atma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MF_q_mix_rc_m3day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aseline="0">
              <a:latin typeface="Courier New" panose="02070309020205020404" pitchFamily="49" charset="0"/>
              <a:cs typeface="Courier New" panose="02070309020205020404" pitchFamily="49" charset="0"/>
            </a:rPr>
            <a:t>MF_gas_fraction_d</a:t>
          </a:r>
          <a:endParaRPr lang="ru-RU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256229</xdr:colOff>
      <xdr:row>56</xdr:row>
      <xdr:rowOff>100423</xdr:rowOff>
    </xdr:from>
    <xdr:to>
      <xdr:col>8</xdr:col>
      <xdr:colOff>342900</xdr:colOff>
      <xdr:row>80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251572</xdr:colOff>
      <xdr:row>56</xdr:row>
      <xdr:rowOff>105334</xdr:rowOff>
    </xdr:from>
    <xdr:to>
      <xdr:col>23</xdr:col>
      <xdr:colOff>371476</xdr:colOff>
      <xdr:row>80</xdr:row>
      <xdr:rowOff>140502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ED0DBD-D908-4217-B04D-442446C7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56</xdr:row>
      <xdr:rowOff>95250</xdr:rowOff>
    </xdr:from>
    <xdr:to>
      <xdr:col>16</xdr:col>
      <xdr:colOff>152400</xdr:colOff>
      <xdr:row>80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6E7A69-BFCF-430D-9C81-7C5ACB31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6</xdr:row>
      <xdr:rowOff>38100</xdr:rowOff>
    </xdr:from>
    <xdr:to>
      <xdr:col>23</xdr:col>
      <xdr:colOff>600075</xdr:colOff>
      <xdr:row>20</xdr:row>
      <xdr:rowOff>116408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BE7372B-E544-4692-8384-65723D0CE9F5}"/>
            </a:ext>
          </a:extLst>
        </xdr:cNvPr>
        <xdr:cNvSpPr txBox="1"/>
      </xdr:nvSpPr>
      <xdr:spPr>
        <a:xfrm>
          <a:off x="10201275" y="1009650"/>
          <a:ext cx="5372100" cy="317393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Вопросы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упражению 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Какие данные нужны для оценки продуктивность скважины?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Зависит ли вид индикаторной кривой от газового фактора?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Почему расход ГЖС на забое скважины больше чем расход жидкости? От каких параметров зависит разница?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Как индикаторная кривая зависит от обводненности? Почему?</a:t>
          </a:r>
          <a:endParaRPr lang="ru-RU">
            <a:effectLst/>
          </a:endParaRPr>
        </a:p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*Постройте график зависимости забойного давления на скважине от дебит жидкости из пласта в пластовых условиях. Будет ли от отличаться от построенного ранее? От чего будет зависеть разница?</a:t>
          </a:r>
        </a:p>
      </xdr:txBody>
    </xdr:sp>
    <xdr:clientData/>
  </xdr:twoCellAnchor>
  <xdr:twoCellAnchor>
    <xdr:from>
      <xdr:col>4</xdr:col>
      <xdr:colOff>152400</xdr:colOff>
      <xdr:row>23</xdr:row>
      <xdr:rowOff>28575</xdr:rowOff>
    </xdr:from>
    <xdr:to>
      <xdr:col>8</xdr:col>
      <xdr:colOff>338418</xdr:colOff>
      <xdr:row>26</xdr:row>
      <xdr:rowOff>47625</xdr:rowOff>
    </xdr:to>
    <xdr:sp macro="" textlink="">
      <xdr:nvSpPr>
        <xdr:cNvPr id="8" name="Стрелка: влево 7">
          <a:extLst>
            <a:ext uri="{FF2B5EF4-FFF2-40B4-BE49-F238E27FC236}">
              <a16:creationId xmlns:a16="http://schemas.microsoft.com/office/drawing/2014/main" id="{3942C70E-D5DF-4C8D-9B43-645DA9B21221}"/>
            </a:ext>
          </a:extLst>
        </xdr:cNvPr>
        <xdr:cNvSpPr/>
      </xdr:nvSpPr>
      <xdr:spPr>
        <a:xfrm>
          <a:off x="2857500" y="4648200"/>
          <a:ext cx="3100668" cy="762000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</a:t>
          </a:r>
          <a:r>
            <a:rPr lang="ru-RU" sz="1100"/>
            <a:t>Рассчитайте</a:t>
          </a:r>
          <a:r>
            <a:rPr lang="ru-RU" sz="1100" baseline="0"/>
            <a:t> </a:t>
          </a:r>
          <a:r>
            <a:rPr lang="en-US" sz="1100" baseline="0"/>
            <a:t>PI </a:t>
          </a:r>
          <a:r>
            <a:rPr lang="ru-RU" sz="1100" baseline="0"/>
            <a:t>и </a:t>
          </a:r>
          <a:r>
            <a:rPr lang="en-US" sz="1100" baseline="0"/>
            <a:t>AOF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n-US"/>
            <a:t> </a:t>
          </a:r>
          <a:r>
            <a:rPr lang="en-US" sz="1100" baseline="0"/>
            <a:t>)</a:t>
          </a:r>
          <a:endParaRPr lang="ru-RU" sz="1100"/>
        </a:p>
      </xdr:txBody>
    </xdr:sp>
    <xdr:clientData/>
  </xdr:twoCellAnchor>
  <xdr:twoCellAnchor>
    <xdr:from>
      <xdr:col>5</xdr:col>
      <xdr:colOff>257175</xdr:colOff>
      <xdr:row>38</xdr:row>
      <xdr:rowOff>28575</xdr:rowOff>
    </xdr:from>
    <xdr:to>
      <xdr:col>9</xdr:col>
      <xdr:colOff>586068</xdr:colOff>
      <xdr:row>47</xdr:row>
      <xdr:rowOff>158296</xdr:rowOff>
    </xdr:to>
    <xdr:sp macro="" textlink="">
      <xdr:nvSpPr>
        <xdr:cNvPr id="10" name="Стрелка: влево 9">
          <a:extLst>
            <a:ext uri="{FF2B5EF4-FFF2-40B4-BE49-F238E27FC236}">
              <a16:creationId xmlns:a16="http://schemas.microsoft.com/office/drawing/2014/main" id="{945F04C4-F870-4C63-8738-F63EA095467E}"/>
            </a:ext>
          </a:extLst>
        </xdr:cNvPr>
        <xdr:cNvSpPr/>
      </xdr:nvSpPr>
      <xdr:spPr>
        <a:xfrm>
          <a:off x="3714750" y="8039100"/>
          <a:ext cx="3100668" cy="1587046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  <xdr:twoCellAnchor>
    <xdr:from>
      <xdr:col>13</xdr:col>
      <xdr:colOff>114300</xdr:colOff>
      <xdr:row>38</xdr:row>
      <xdr:rowOff>47625</xdr:rowOff>
    </xdr:from>
    <xdr:to>
      <xdr:col>18</xdr:col>
      <xdr:colOff>166968</xdr:colOff>
      <xdr:row>48</xdr:row>
      <xdr:rowOff>15421</xdr:rowOff>
    </xdr:to>
    <xdr:sp macro="" textlink="">
      <xdr:nvSpPr>
        <xdr:cNvPr id="11" name="Стрелка: влево 10">
          <a:extLst>
            <a:ext uri="{FF2B5EF4-FFF2-40B4-BE49-F238E27FC236}">
              <a16:creationId xmlns:a16="http://schemas.microsoft.com/office/drawing/2014/main" id="{1C953E48-C65A-4224-AADF-D4E7DDB17C9B}"/>
            </a:ext>
          </a:extLst>
        </xdr:cNvPr>
        <xdr:cNvSpPr/>
      </xdr:nvSpPr>
      <xdr:spPr>
        <a:xfrm>
          <a:off x="8991600" y="8058150"/>
          <a:ext cx="3100668" cy="1587046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3. </a:t>
          </a:r>
          <a:r>
            <a:rPr lang="ru-RU" sz="1100"/>
            <a:t>Рассчитайте</a:t>
          </a:r>
          <a:r>
            <a:rPr lang="ru-RU" sz="1100" baseline="0"/>
            <a:t> необходимые значения в этой таблице.</a:t>
          </a:r>
        </a:p>
        <a:p>
          <a:pPr algn="l"/>
          <a:r>
            <a:rPr lang="ru-RU" sz="1100" baseline="0"/>
            <a:t>Ниже автоматом должны отобразиться графики, если все сделать правильно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getUFVersion"/>
      <definedName name="PVT_encode_string"/>
      <definedName name="PVT_pb_atm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Worksheet_IPR">
    <outlinePr summaryBelow="0"/>
  </sheetPr>
  <dimension ref="A1:W56"/>
  <sheetViews>
    <sheetView tabSelected="1" zoomScale="115" zoomScaleNormal="115" workbookViewId="0">
      <selection activeCell="K34" sqref="K34"/>
    </sheetView>
  </sheetViews>
  <sheetFormatPr defaultRowHeight="12.75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6</v>
      </c>
      <c r="F1" t="s">
        <v>35</v>
      </c>
      <c r="G1" t="str">
        <f>[1]!getUFVersion()</f>
        <v>7.17</v>
      </c>
    </row>
    <row r="2" spans="1:7" x14ac:dyDescent="0.2">
      <c r="A2" t="s">
        <v>34</v>
      </c>
    </row>
    <row r="6" spans="1:7" x14ac:dyDescent="0.2">
      <c r="A6" s="1" t="s">
        <v>7</v>
      </c>
    </row>
    <row r="7" spans="1:7" ht="18.75" x14ac:dyDescent="0.35">
      <c r="B7" s="3" t="s">
        <v>8</v>
      </c>
      <c r="C7" s="2">
        <v>0.88</v>
      </c>
      <c r="D7" s="4"/>
      <c r="E7" s="20">
        <f>gamma_oil_*1000</f>
        <v>880</v>
      </c>
      <c r="F7" s="10" t="s">
        <v>36</v>
      </c>
    </row>
    <row r="8" spans="1:7" ht="18.75" x14ac:dyDescent="0.35">
      <c r="B8" s="5" t="s">
        <v>9</v>
      </c>
      <c r="C8" s="2">
        <v>1</v>
      </c>
      <c r="D8" s="4"/>
      <c r="E8" s="20">
        <f>gamma_wat_*1000</f>
        <v>1000</v>
      </c>
      <c r="F8" s="10" t="s">
        <v>36</v>
      </c>
    </row>
    <row r="9" spans="1:7" ht="18.75" x14ac:dyDescent="0.35">
      <c r="B9" s="5" t="s">
        <v>10</v>
      </c>
      <c r="C9" s="2">
        <v>0.8</v>
      </c>
      <c r="D9" s="4"/>
      <c r="E9" s="20">
        <f>gamma_gas_*1.22</f>
        <v>0.97599999999999998</v>
      </c>
      <c r="F9" s="10" t="s">
        <v>36</v>
      </c>
    </row>
    <row r="10" spans="1:7" ht="18.75" x14ac:dyDescent="0.35">
      <c r="B10" s="6" t="s">
        <v>11</v>
      </c>
      <c r="C10" s="2">
        <v>80</v>
      </c>
      <c r="D10" s="5" t="s">
        <v>12</v>
      </c>
      <c r="E10" s="20">
        <f>Rsb_/gamma_oil_</f>
        <v>90.909090909090907</v>
      </c>
      <c r="F10" s="10" t="s">
        <v>37</v>
      </c>
    </row>
    <row r="11" spans="1:7" ht="18.75" x14ac:dyDescent="0.35">
      <c r="B11" s="6" t="s">
        <v>13</v>
      </c>
      <c r="C11" s="2">
        <v>80</v>
      </c>
      <c r="D11" s="5" t="s">
        <v>12</v>
      </c>
      <c r="E11" s="20">
        <f>Rsb_/gamma_oil_</f>
        <v>90.909090909090907</v>
      </c>
      <c r="F11" s="10" t="s">
        <v>37</v>
      </c>
    </row>
    <row r="12" spans="1:7" ht="18" x14ac:dyDescent="0.35">
      <c r="B12" s="5" t="s">
        <v>14</v>
      </c>
      <c r="C12" s="2">
        <v>120</v>
      </c>
      <c r="D12" s="5" t="s">
        <v>15</v>
      </c>
      <c r="E12" s="20">
        <f>Pb_cal_*1.01325/10</f>
        <v>12.159000000000001</v>
      </c>
      <c r="F12" s="10" t="s">
        <v>16</v>
      </c>
    </row>
    <row r="13" spans="1:7" ht="18" x14ac:dyDescent="0.35">
      <c r="B13" s="5" t="s">
        <v>17</v>
      </c>
      <c r="C13" s="2">
        <v>100</v>
      </c>
      <c r="D13" s="8" t="s">
        <v>28</v>
      </c>
      <c r="E13" s="20">
        <f>Tres_*9/5+32</f>
        <v>212</v>
      </c>
      <c r="F13" s="10" t="s">
        <v>18</v>
      </c>
    </row>
    <row r="14" spans="1:7" ht="18.75" x14ac:dyDescent="0.35">
      <c r="B14" s="6" t="s">
        <v>19</v>
      </c>
      <c r="C14" s="2">
        <v>1.2</v>
      </c>
      <c r="D14" s="5" t="s">
        <v>12</v>
      </c>
      <c r="E14" s="5"/>
      <c r="F14" s="4"/>
    </row>
    <row r="15" spans="1:7" ht="18" x14ac:dyDescent="0.35">
      <c r="B15" s="7" t="s">
        <v>20</v>
      </c>
      <c r="C15" s="2">
        <v>1</v>
      </c>
      <c r="D15" s="5" t="s">
        <v>21</v>
      </c>
      <c r="E15" s="5"/>
      <c r="F15" s="4"/>
    </row>
    <row r="16" spans="1:7" ht="15.75" x14ac:dyDescent="0.3">
      <c r="B16" s="7" t="s">
        <v>23</v>
      </c>
      <c r="C16" s="2">
        <v>22</v>
      </c>
      <c r="D16" s="5" t="s">
        <v>3</v>
      </c>
      <c r="E16" s="19">
        <f>fw_/100</f>
        <v>0.22</v>
      </c>
      <c r="F16" s="10" t="s">
        <v>38</v>
      </c>
    </row>
    <row r="17" spans="1:23" ht="18" x14ac:dyDescent="0.35">
      <c r="B17" s="5" t="s">
        <v>22</v>
      </c>
      <c r="C17" s="9">
        <f>[1]!PVT_pb_atma(Tres_,gamma_gas_,gamma_oil_,gamma_wat_,Rsb_,Rp_,Pb_cal_,Tres_,Bob_,muob_)</f>
        <v>119.99999999999999</v>
      </c>
      <c r="D17" s="5" t="s">
        <v>15</v>
      </c>
      <c r="E17" s="20">
        <f>Pb_*1.01325/10</f>
        <v>12.158999999999999</v>
      </c>
      <c r="F17" s="10" t="s">
        <v>16</v>
      </c>
    </row>
    <row r="19" spans="1:23" x14ac:dyDescent="0.2">
      <c r="A19" s="1" t="s">
        <v>5</v>
      </c>
      <c r="B19" s="1"/>
      <c r="C19" s="1"/>
      <c r="D19" s="1"/>
    </row>
    <row r="20" spans="1:23" ht="18" customHeight="1" x14ac:dyDescent="0.3">
      <c r="B20" s="7" t="s">
        <v>24</v>
      </c>
      <c r="C20" s="2">
        <v>100</v>
      </c>
      <c r="D20" s="5" t="s">
        <v>30</v>
      </c>
    </row>
    <row r="21" spans="1:23" ht="18" customHeight="1" x14ac:dyDescent="0.3">
      <c r="B21" s="7" t="s">
        <v>25</v>
      </c>
      <c r="C21" s="2">
        <v>150</v>
      </c>
      <c r="D21" s="5" t="s">
        <v>29</v>
      </c>
    </row>
    <row r="23" spans="1:23" x14ac:dyDescent="0.2">
      <c r="A23" s="1" t="s">
        <v>0</v>
      </c>
    </row>
    <row r="24" spans="1:23" ht="19.5" customHeight="1" x14ac:dyDescent="0.3">
      <c r="B24" s="7" t="s">
        <v>27</v>
      </c>
      <c r="C24" s="2">
        <v>250</v>
      </c>
      <c r="D24" s="5" t="s">
        <v>29</v>
      </c>
    </row>
    <row r="25" spans="1:23" ht="19.5" customHeight="1" x14ac:dyDescent="0.25">
      <c r="B25" s="7" t="s">
        <v>26</v>
      </c>
      <c r="C25" s="16"/>
      <c r="D25" s="5" t="s">
        <v>31</v>
      </c>
    </row>
    <row r="26" spans="1:23" ht="19.5" customHeight="1" x14ac:dyDescent="0.3">
      <c r="B26" s="5" t="s">
        <v>32</v>
      </c>
      <c r="C26" s="17"/>
      <c r="D26" s="5" t="s">
        <v>30</v>
      </c>
    </row>
    <row r="28" spans="1:23" x14ac:dyDescent="0.2">
      <c r="A28" s="11" t="s">
        <v>33</v>
      </c>
    </row>
    <row r="29" spans="1:23" ht="15" x14ac:dyDescent="0.25">
      <c r="B29" s="7" t="s">
        <v>4</v>
      </c>
      <c r="C29" s="2">
        <v>20</v>
      </c>
      <c r="D29" s="4"/>
    </row>
    <row r="31" spans="1:23" ht="15" x14ac:dyDescent="0.25">
      <c r="B31" s="7" t="s">
        <v>39</v>
      </c>
      <c r="C31" s="12" t="str">
        <f>[1]!PVT_encode_string(gamma_gas_,gamma_oil_,gamma_wat_,Rsb_,Rp_,Pb_cal_,Tres_,Bob_,muob_)</f>
        <v>gamma_gas:0.800;gamma_oil:0.880;gamma_wat:1.000;rsb_m3m3:80.000;rp_m3m3:80.000;pb_atma:120.000;tres_C:100.000;bob_m3m3:1.200;muob_cP:1.000;PVTcorr:0;ksep_fr:0.000;p_ksep_atma:-1.000;t_ksep_C:-1.000;gas_only:False;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5"/>
      <c r="V31" s="15"/>
      <c r="W31" s="15"/>
    </row>
    <row r="35" spans="3:13" x14ac:dyDescent="0.2">
      <c r="C35" s="5" t="s">
        <v>1</v>
      </c>
      <c r="D35" s="4" t="s">
        <v>2</v>
      </c>
      <c r="E35" s="4" t="s">
        <v>1</v>
      </c>
      <c r="L35" s="4" t="s">
        <v>40</v>
      </c>
      <c r="M35" s="4" t="s">
        <v>41</v>
      </c>
    </row>
    <row r="36" spans="3:13" x14ac:dyDescent="0.2">
      <c r="C36" s="18">
        <v>0</v>
      </c>
      <c r="D36" s="17"/>
      <c r="E36" s="17"/>
      <c r="L36" s="17"/>
      <c r="M36" s="16"/>
    </row>
    <row r="37" spans="3:13" x14ac:dyDescent="0.2">
      <c r="C37" s="18">
        <f t="shared" ref="C37:C56" si="0">C36+qmax_/N_</f>
        <v>0</v>
      </c>
      <c r="D37" s="17"/>
      <c r="E37" s="17"/>
      <c r="L37" s="17"/>
      <c r="M37" s="16"/>
    </row>
    <row r="38" spans="3:13" x14ac:dyDescent="0.2">
      <c r="C38" s="18">
        <f t="shared" si="0"/>
        <v>0</v>
      </c>
      <c r="D38" s="17"/>
      <c r="E38" s="17"/>
      <c r="L38" s="17"/>
      <c r="M38" s="16"/>
    </row>
    <row r="39" spans="3:13" x14ac:dyDescent="0.2">
      <c r="C39" s="18">
        <f t="shared" si="0"/>
        <v>0</v>
      </c>
      <c r="D39" s="17"/>
      <c r="E39" s="17"/>
      <c r="L39" s="17"/>
      <c r="M39" s="16"/>
    </row>
    <row r="40" spans="3:13" x14ac:dyDescent="0.2">
      <c r="C40" s="18">
        <f t="shared" si="0"/>
        <v>0</v>
      </c>
      <c r="D40" s="17"/>
      <c r="E40" s="17"/>
      <c r="L40" s="17"/>
      <c r="M40" s="16"/>
    </row>
    <row r="41" spans="3:13" x14ac:dyDescent="0.2">
      <c r="C41" s="18">
        <f t="shared" si="0"/>
        <v>0</v>
      </c>
      <c r="D41" s="17"/>
      <c r="E41" s="17"/>
      <c r="L41" s="17"/>
      <c r="M41" s="16"/>
    </row>
    <row r="42" spans="3:13" x14ac:dyDescent="0.2">
      <c r="C42" s="18">
        <f t="shared" si="0"/>
        <v>0</v>
      </c>
      <c r="D42" s="17"/>
      <c r="E42" s="17"/>
      <c r="L42" s="17"/>
      <c r="M42" s="16"/>
    </row>
    <row r="43" spans="3:13" x14ac:dyDescent="0.2">
      <c r="C43" s="18">
        <f t="shared" si="0"/>
        <v>0</v>
      </c>
      <c r="D43" s="17"/>
      <c r="E43" s="17"/>
      <c r="L43" s="17"/>
      <c r="M43" s="16"/>
    </row>
    <row r="44" spans="3:13" x14ac:dyDescent="0.2">
      <c r="C44" s="18">
        <f t="shared" si="0"/>
        <v>0</v>
      </c>
      <c r="D44" s="17"/>
      <c r="E44" s="17"/>
      <c r="L44" s="17"/>
      <c r="M44" s="16"/>
    </row>
    <row r="45" spans="3:13" x14ac:dyDescent="0.2">
      <c r="C45" s="18">
        <f t="shared" si="0"/>
        <v>0</v>
      </c>
      <c r="D45" s="17"/>
      <c r="E45" s="17"/>
      <c r="L45" s="17"/>
      <c r="M45" s="16"/>
    </row>
    <row r="46" spans="3:13" x14ac:dyDescent="0.2">
      <c r="C46" s="18">
        <f t="shared" si="0"/>
        <v>0</v>
      </c>
      <c r="D46" s="17"/>
      <c r="E46" s="17"/>
      <c r="L46" s="17"/>
      <c r="M46" s="16"/>
    </row>
    <row r="47" spans="3:13" x14ac:dyDescent="0.2">
      <c r="C47" s="18">
        <f t="shared" si="0"/>
        <v>0</v>
      </c>
      <c r="D47" s="17"/>
      <c r="E47" s="17"/>
      <c r="L47" s="17"/>
      <c r="M47" s="16"/>
    </row>
    <row r="48" spans="3:13" x14ac:dyDescent="0.2">
      <c r="C48" s="18">
        <f t="shared" si="0"/>
        <v>0</v>
      </c>
      <c r="D48" s="17"/>
      <c r="E48" s="17"/>
      <c r="L48" s="17"/>
      <c r="M48" s="16"/>
    </row>
    <row r="49" spans="3:13" x14ac:dyDescent="0.2">
      <c r="C49" s="18">
        <f t="shared" si="0"/>
        <v>0</v>
      </c>
      <c r="D49" s="17"/>
      <c r="E49" s="17"/>
      <c r="L49" s="17"/>
      <c r="M49" s="16"/>
    </row>
    <row r="50" spans="3:13" x14ac:dyDescent="0.2">
      <c r="C50" s="18">
        <f t="shared" si="0"/>
        <v>0</v>
      </c>
      <c r="D50" s="17"/>
      <c r="E50" s="17"/>
      <c r="L50" s="17"/>
      <c r="M50" s="16"/>
    </row>
    <row r="51" spans="3:13" x14ac:dyDescent="0.2">
      <c r="C51" s="18">
        <f t="shared" si="0"/>
        <v>0</v>
      </c>
      <c r="D51" s="17"/>
      <c r="E51" s="17"/>
      <c r="L51" s="17"/>
      <c r="M51" s="16"/>
    </row>
    <row r="52" spans="3:13" x14ac:dyDescent="0.2">
      <c r="C52" s="18">
        <f t="shared" si="0"/>
        <v>0</v>
      </c>
      <c r="D52" s="17"/>
      <c r="E52" s="17"/>
      <c r="L52" s="17"/>
      <c r="M52" s="16"/>
    </row>
    <row r="53" spans="3:13" x14ac:dyDescent="0.2">
      <c r="C53" s="18">
        <f t="shared" si="0"/>
        <v>0</v>
      </c>
      <c r="D53" s="17"/>
      <c r="E53" s="17"/>
      <c r="L53" s="17"/>
      <c r="M53" s="16"/>
    </row>
    <row r="54" spans="3:13" x14ac:dyDescent="0.2">
      <c r="C54" s="18">
        <f t="shared" si="0"/>
        <v>0</v>
      </c>
      <c r="D54" s="17"/>
      <c r="E54" s="17"/>
      <c r="L54" s="17"/>
      <c r="M54" s="16"/>
    </row>
    <row r="55" spans="3:13" x14ac:dyDescent="0.2">
      <c r="C55" s="18">
        <f t="shared" si="0"/>
        <v>0</v>
      </c>
      <c r="D55" s="17"/>
      <c r="E55" s="17"/>
      <c r="L55" s="17"/>
      <c r="M55" s="16"/>
    </row>
    <row r="56" spans="3:13" x14ac:dyDescent="0.2">
      <c r="C56" s="18">
        <f t="shared" si="0"/>
        <v>0</v>
      </c>
      <c r="D56" s="17"/>
      <c r="E56" s="17"/>
      <c r="L56" s="17"/>
      <c r="M5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IPR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Pb_cal_</vt:lpstr>
      <vt:lpstr>IPR!PI_</vt:lpstr>
      <vt:lpstr>IPR!Pres_</vt:lpstr>
      <vt:lpstr>PVT_str_</vt:lpstr>
      <vt:lpstr>Pwftest_</vt:lpstr>
      <vt:lpstr>qltest_</vt:lpstr>
      <vt:lpstr>qmax_</vt:lpstr>
      <vt:lpstr>IPR!Rp_</vt:lpstr>
      <vt:lpstr>IPR!Rsb_</vt:lpstr>
      <vt:lpstr>IPR!Tres_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2020-04-06T19:55:30Z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