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8_{16596304-1234-4D72-A5ED-1262BC5B008D}" xr6:coauthVersionLast="45" xr6:coauthVersionMax="45" xr10:uidLastSave="{00000000-0000-0000-0000-000000000000}"/>
  <bookViews>
    <workbookView xWindow="-28920" yWindow="2730" windowWidth="26100" windowHeight="16770" tabRatio="422" xr2:uid="{00000000-000D-0000-FFFF-FFFF00000000}"/>
  </bookViews>
  <sheets>
    <sheet name="ESP" sheetId="110" r:id="rId1"/>
    <sheet name="Control" sheetId="111" r:id="rId2"/>
  </sheets>
  <externalReferences>
    <externalReference r:id="rId3"/>
  </externalReferences>
  <definedNames>
    <definedName name="Bob_" localSheetId="0">ESP!$C$14</definedName>
    <definedName name="ESPstr">ESP!$J$29</definedName>
    <definedName name="Freq_" localSheetId="0">ESP!$C$22</definedName>
    <definedName name="fw_" localSheetId="0">ESP!$C$18</definedName>
    <definedName name="gamma_gas_" localSheetId="0">ESP!$C$9</definedName>
    <definedName name="gamma_oil_" localSheetId="0">ESP!$C$7</definedName>
    <definedName name="gamma_wat_" localSheetId="0">ESP!$C$8</definedName>
    <definedName name="gas_degr_type_">ESP!$C$77</definedName>
    <definedName name="Head_ESP_" localSheetId="0">ESP!$C$21</definedName>
    <definedName name="input_">Control!$C$5:$C$28</definedName>
    <definedName name="KsepGasSep_" localSheetId="0">ESP!$C$27</definedName>
    <definedName name="mu">ESP!$C$30</definedName>
    <definedName name="muob_" localSheetId="0">ESP!$C$15</definedName>
    <definedName name="N_" localSheetId="0">ESP!$C$32</definedName>
    <definedName name="NumStage_" localSheetId="0">ESP!$C$26</definedName>
    <definedName name="output_">Control!$N$5:$N$28</definedName>
    <definedName name="Pb_" localSheetId="0">ESP!$C$12</definedName>
    <definedName name="Pdis_" localSheetId="0">ESP!$C$75</definedName>
    <definedName name="Pintake_" localSheetId="0">ESP!$C$73</definedName>
    <definedName name="PKsep">ESP!$C$28</definedName>
    <definedName name="PumpID_" localSheetId="0">ESP!$C$23</definedName>
    <definedName name="PVT_str_">ESP!$J$26</definedName>
    <definedName name="Q_" localSheetId="0">ESP!$C$17</definedName>
    <definedName name="Q_ESP_" localSheetId="0">ESP!$C$20</definedName>
    <definedName name="Qmax_" localSheetId="0">ESP!$C$25</definedName>
    <definedName name="Rp_" localSheetId="0">ESP!$C$11</definedName>
    <definedName name="Rsb_" localSheetId="0">ESP!$C$10</definedName>
    <definedName name="Tdis_">ESP!$C$76</definedName>
    <definedName name="Tintake_" localSheetId="0">ESP!$C$74</definedName>
    <definedName name="TKsep_">ESP!$C$29</definedName>
    <definedName name="Tres_" localSheetId="0">ESP!$C$13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" i="111" l="1"/>
  <c r="C5" i="111"/>
  <c r="B6" i="111"/>
  <c r="B7" i="111"/>
  <c r="B8" i="111"/>
  <c r="B9" i="111"/>
  <c r="B10" i="111"/>
  <c r="B11" i="111"/>
  <c r="B12" i="111"/>
  <c r="B13" i="111"/>
  <c r="B14" i="111"/>
  <c r="B15" i="111"/>
  <c r="B16" i="111"/>
  <c r="B17" i="111"/>
  <c r="B18" i="111"/>
  <c r="B19" i="111"/>
  <c r="B20" i="111"/>
  <c r="B21" i="111"/>
  <c r="B22" i="111"/>
  <c r="B23" i="111"/>
  <c r="B24" i="111"/>
  <c r="B25" i="111"/>
  <c r="B26" i="111"/>
  <c r="B27" i="111"/>
  <c r="B28" i="111"/>
  <c r="B5" i="111"/>
  <c r="C6" i="111"/>
  <c r="C7" i="111"/>
  <c r="C8" i="111"/>
  <c r="C9" i="111"/>
  <c r="C10" i="111"/>
  <c r="C11" i="111"/>
  <c r="C12" i="111"/>
  <c r="C13" i="111"/>
  <c r="C15" i="111"/>
  <c r="C16" i="111"/>
  <c r="C18" i="111"/>
  <c r="C19" i="111"/>
  <c r="C20" i="111"/>
  <c r="C25" i="111"/>
  <c r="C26" i="111"/>
  <c r="C27" i="111"/>
  <c r="C28" i="111"/>
  <c r="C81" i="110" l="1"/>
  <c r="C109" i="110" s="1"/>
  <c r="J26" i="110"/>
  <c r="C23" i="110" a="1"/>
  <c r="C23" i="110" l="1"/>
  <c r="E13" i="110"/>
  <c r="E12" i="110"/>
  <c r="E11" i="110"/>
  <c r="E10" i="110"/>
  <c r="E9" i="110"/>
  <c r="E8" i="110"/>
  <c r="E7" i="110"/>
  <c r="C25" i="110" a="1"/>
  <c r="C24" i="110" a="1"/>
  <c r="C26" i="110" a="1"/>
  <c r="J29" i="110"/>
  <c r="G1" i="110"/>
  <c r="C25" i="110" l="1"/>
  <c r="C26" i="110"/>
  <c r="C24" i="110"/>
  <c r="D109" i="110" a="1"/>
  <c r="D81" i="110" a="1"/>
  <c r="D39" i="110" a="1"/>
  <c r="F39" i="110" a="1"/>
  <c r="E39" i="110" a="1"/>
  <c r="J81" i="110" l="1"/>
  <c r="K81" i="110"/>
  <c r="H81" i="110"/>
  <c r="D81" i="110"/>
  <c r="E81" i="110"/>
  <c r="F81" i="110"/>
  <c r="G81" i="110"/>
  <c r="I81" i="110"/>
  <c r="G109" i="110"/>
  <c r="D109" i="110"/>
  <c r="K109" i="110"/>
  <c r="E109" i="110"/>
  <c r="F109" i="110"/>
  <c r="H109" i="110"/>
  <c r="I109" i="110"/>
  <c r="J109" i="110"/>
  <c r="D39" i="110"/>
  <c r="E39" i="110"/>
  <c r="F39" i="110"/>
  <c r="C40" i="110"/>
  <c r="D40" i="110" a="1"/>
  <c r="E40" i="110" a="1"/>
  <c r="F40" i="110" a="1"/>
  <c r="D40" i="110" l="1"/>
  <c r="F40" i="110"/>
  <c r="E40" i="110"/>
  <c r="C82" i="110"/>
  <c r="C41" i="110"/>
  <c r="D82" i="110" a="1"/>
  <c r="D41" i="110" a="1"/>
  <c r="E41" i="110" a="1"/>
  <c r="F41" i="110" a="1"/>
  <c r="E82" i="110" l="1"/>
  <c r="F82" i="110"/>
  <c r="K82" i="110"/>
  <c r="G82" i="110"/>
  <c r="H82" i="110"/>
  <c r="I82" i="110"/>
  <c r="J82" i="110"/>
  <c r="D82" i="110"/>
  <c r="C110" i="110"/>
  <c r="D41" i="110"/>
  <c r="F41" i="110"/>
  <c r="E41" i="110"/>
  <c r="C42" i="110"/>
  <c r="C83" i="110"/>
  <c r="D110" i="110" a="1"/>
  <c r="D83" i="110" a="1"/>
  <c r="D42" i="110" a="1"/>
  <c r="F42" i="110" a="1"/>
  <c r="E42" i="110" a="1"/>
  <c r="K83" i="110" l="1"/>
  <c r="D83" i="110"/>
  <c r="E83" i="110"/>
  <c r="G83" i="110"/>
  <c r="F83" i="110"/>
  <c r="H83" i="110"/>
  <c r="I83" i="110"/>
  <c r="J83" i="110"/>
  <c r="D110" i="110"/>
  <c r="G110" i="110"/>
  <c r="E110" i="110"/>
  <c r="F110" i="110"/>
  <c r="H110" i="110"/>
  <c r="I110" i="110"/>
  <c r="J110" i="110"/>
  <c r="K110" i="110"/>
  <c r="C111" i="110"/>
  <c r="D42" i="110"/>
  <c r="E42" i="110"/>
  <c r="F42" i="110"/>
  <c r="C43" i="110"/>
  <c r="C44" i="110" s="1"/>
  <c r="C84" i="110"/>
  <c r="D84" i="110" a="1"/>
  <c r="D111" i="110" a="1"/>
  <c r="D43" i="110" a="1"/>
  <c r="D44" i="110" a="1"/>
  <c r="E43" i="110" a="1"/>
  <c r="F43" i="110" a="1"/>
  <c r="E44" i="110" a="1"/>
  <c r="F44" i="110" a="1"/>
  <c r="G111" i="110" l="1"/>
  <c r="J111" i="110"/>
  <c r="D111" i="110"/>
  <c r="H111" i="110"/>
  <c r="I111" i="110"/>
  <c r="K111" i="110"/>
  <c r="E111" i="110"/>
  <c r="F111" i="110"/>
  <c r="G84" i="110"/>
  <c r="K84" i="110"/>
  <c r="D84" i="110"/>
  <c r="I84" i="110"/>
  <c r="E84" i="110"/>
  <c r="H84" i="110"/>
  <c r="F84" i="110"/>
  <c r="J84" i="110"/>
  <c r="C112" i="110"/>
  <c r="D44" i="110"/>
  <c r="D43" i="110"/>
  <c r="F44" i="110"/>
  <c r="E44" i="110"/>
  <c r="F43" i="110"/>
  <c r="E43" i="110"/>
  <c r="C86" i="110"/>
  <c r="C85" i="110"/>
  <c r="C45" i="110"/>
  <c r="D85" i="110" a="1"/>
  <c r="D86" i="110" a="1"/>
  <c r="D112" i="110" a="1"/>
  <c r="D45" i="110" a="1"/>
  <c r="E45" i="110" a="1"/>
  <c r="F45" i="110" a="1"/>
  <c r="D112" i="110" l="1"/>
  <c r="F112" i="110"/>
  <c r="J112" i="110"/>
  <c r="I112" i="110"/>
  <c r="G112" i="110"/>
  <c r="K112" i="110"/>
  <c r="E112" i="110"/>
  <c r="H112" i="110"/>
  <c r="G86" i="110"/>
  <c r="F86" i="110"/>
  <c r="H86" i="110"/>
  <c r="E86" i="110"/>
  <c r="K86" i="110"/>
  <c r="J86" i="110"/>
  <c r="I86" i="110"/>
  <c r="D86" i="110"/>
  <c r="F85" i="110"/>
  <c r="D85" i="110"/>
  <c r="H85" i="110"/>
  <c r="J85" i="110"/>
  <c r="I85" i="110"/>
  <c r="K85" i="110"/>
  <c r="G85" i="110"/>
  <c r="E85" i="110"/>
  <c r="C114" i="110"/>
  <c r="C113" i="110"/>
  <c r="D45" i="110"/>
  <c r="F45" i="110"/>
  <c r="E45" i="110"/>
  <c r="C87" i="110"/>
  <c r="C46" i="110"/>
  <c r="D114" i="110" a="1"/>
  <c r="D113" i="110" a="1"/>
  <c r="D87" i="110" a="1"/>
  <c r="D46" i="110" a="1"/>
  <c r="E46" i="110" a="1"/>
  <c r="F46" i="110" a="1"/>
  <c r="K87" i="110" l="1"/>
  <c r="J87" i="110"/>
  <c r="F87" i="110"/>
  <c r="D87" i="110"/>
  <c r="E87" i="110"/>
  <c r="H87" i="110"/>
  <c r="I87" i="110"/>
  <c r="G87" i="110"/>
  <c r="H113" i="110"/>
  <c r="D113" i="110"/>
  <c r="J113" i="110"/>
  <c r="F113" i="110"/>
  <c r="E113" i="110"/>
  <c r="G113" i="110"/>
  <c r="I113" i="110"/>
  <c r="K113" i="110"/>
  <c r="I114" i="110"/>
  <c r="H114" i="110"/>
  <c r="J114" i="110"/>
  <c r="E114" i="110"/>
  <c r="K114" i="110"/>
  <c r="G114" i="110"/>
  <c r="D114" i="110"/>
  <c r="F114" i="110"/>
  <c r="C115" i="110"/>
  <c r="D46" i="110"/>
  <c r="F46" i="110"/>
  <c r="E46" i="110"/>
  <c r="C88" i="110"/>
  <c r="C47" i="110"/>
  <c r="D88" i="110" a="1"/>
  <c r="D115" i="110" a="1"/>
  <c r="D47" i="110" a="1"/>
  <c r="E47" i="110" a="1"/>
  <c r="F47" i="110" a="1"/>
  <c r="D88" i="110" l="1"/>
  <c r="E88" i="110"/>
  <c r="F88" i="110"/>
  <c r="G88" i="110"/>
  <c r="H88" i="110"/>
  <c r="I88" i="110"/>
  <c r="J88" i="110"/>
  <c r="K88" i="110"/>
  <c r="H115" i="110"/>
  <c r="I115" i="110"/>
  <c r="J115" i="110"/>
  <c r="K115" i="110"/>
  <c r="D115" i="110"/>
  <c r="E115" i="110"/>
  <c r="F115" i="110"/>
  <c r="G115" i="110"/>
  <c r="C116" i="110"/>
  <c r="D47" i="110"/>
  <c r="F47" i="110"/>
  <c r="E47" i="110"/>
  <c r="C89" i="110"/>
  <c r="C48" i="110"/>
  <c r="D116" i="110" a="1"/>
  <c r="D89" i="110" a="1"/>
  <c r="D48" i="110" a="1"/>
  <c r="E48" i="110" a="1"/>
  <c r="F48" i="110" a="1"/>
  <c r="E89" i="110" l="1"/>
  <c r="I89" i="110"/>
  <c r="J89" i="110"/>
  <c r="H89" i="110"/>
  <c r="K89" i="110"/>
  <c r="F89" i="110"/>
  <c r="G89" i="110"/>
  <c r="D89" i="110"/>
  <c r="E116" i="110"/>
  <c r="F116" i="110"/>
  <c r="I116" i="110"/>
  <c r="K116" i="110"/>
  <c r="H116" i="110"/>
  <c r="J116" i="110"/>
  <c r="G116" i="110"/>
  <c r="D116" i="110"/>
  <c r="C117" i="110"/>
  <c r="D48" i="110"/>
  <c r="F48" i="110"/>
  <c r="E48" i="110"/>
  <c r="C90" i="110"/>
  <c r="C49" i="110"/>
  <c r="D117" i="110" a="1"/>
  <c r="D90" i="110" a="1"/>
  <c r="D49" i="110" a="1"/>
  <c r="E49" i="110" a="1"/>
  <c r="F49" i="110" a="1"/>
  <c r="G90" i="110" l="1"/>
  <c r="H90" i="110"/>
  <c r="J90" i="110"/>
  <c r="D90" i="110"/>
  <c r="I90" i="110"/>
  <c r="E90" i="110"/>
  <c r="K90" i="110"/>
  <c r="F90" i="110"/>
  <c r="I117" i="110"/>
  <c r="J117" i="110"/>
  <c r="H117" i="110"/>
  <c r="F117" i="110"/>
  <c r="D117" i="110"/>
  <c r="E117" i="110"/>
  <c r="G117" i="110"/>
  <c r="K117" i="110"/>
  <c r="C118" i="110"/>
  <c r="D49" i="110"/>
  <c r="F49" i="110"/>
  <c r="E49" i="110"/>
  <c r="C91" i="110"/>
  <c r="C50" i="110"/>
  <c r="D91" i="110" a="1"/>
  <c r="D118" i="110" a="1"/>
  <c r="D50" i="110" a="1"/>
  <c r="E50" i="110" a="1"/>
  <c r="F50" i="110" a="1"/>
  <c r="K91" i="110" l="1"/>
  <c r="D91" i="110"/>
  <c r="E91" i="110"/>
  <c r="H91" i="110"/>
  <c r="J91" i="110"/>
  <c r="I91" i="110"/>
  <c r="F91" i="110"/>
  <c r="G91" i="110"/>
  <c r="D118" i="110"/>
  <c r="E118" i="110"/>
  <c r="F118" i="110"/>
  <c r="G118" i="110"/>
  <c r="I118" i="110"/>
  <c r="H118" i="110"/>
  <c r="J118" i="110"/>
  <c r="K118" i="110"/>
  <c r="C119" i="110"/>
  <c r="D50" i="110"/>
  <c r="F50" i="110"/>
  <c r="E50" i="110"/>
  <c r="C92" i="110"/>
  <c r="C51" i="110"/>
  <c r="D119" i="110" a="1"/>
  <c r="D92" i="110" a="1"/>
  <c r="D51" i="110" a="1"/>
  <c r="E51" i="110" a="1"/>
  <c r="F51" i="110" a="1"/>
  <c r="I92" i="110" l="1"/>
  <c r="K92" i="110"/>
  <c r="D92" i="110"/>
  <c r="J92" i="110"/>
  <c r="G92" i="110"/>
  <c r="E92" i="110"/>
  <c r="F92" i="110"/>
  <c r="H92" i="110"/>
  <c r="D119" i="110"/>
  <c r="G119" i="110"/>
  <c r="J119" i="110"/>
  <c r="H119" i="110"/>
  <c r="I119" i="110"/>
  <c r="E119" i="110"/>
  <c r="K119" i="110"/>
  <c r="F119" i="110"/>
  <c r="C120" i="110"/>
  <c r="D51" i="110"/>
  <c r="F51" i="110"/>
  <c r="E51" i="110"/>
  <c r="C93" i="110"/>
  <c r="C52" i="110"/>
  <c r="D120" i="110" a="1"/>
  <c r="D93" i="110" a="1"/>
  <c r="D52" i="110" a="1"/>
  <c r="F52" i="110" a="1"/>
  <c r="E52" i="110" a="1"/>
  <c r="H93" i="110" l="1"/>
  <c r="F93" i="110"/>
  <c r="G93" i="110"/>
  <c r="D93" i="110"/>
  <c r="E93" i="110"/>
  <c r="J93" i="110"/>
  <c r="K93" i="110"/>
  <c r="I93" i="110"/>
  <c r="J120" i="110"/>
  <c r="G120" i="110"/>
  <c r="K120" i="110"/>
  <c r="I120" i="110"/>
  <c r="D120" i="110"/>
  <c r="E120" i="110"/>
  <c r="F120" i="110"/>
  <c r="H120" i="110"/>
  <c r="C121" i="110"/>
  <c r="D52" i="110"/>
  <c r="E52" i="110"/>
  <c r="F52" i="110"/>
  <c r="C94" i="110"/>
  <c r="C53" i="110"/>
  <c r="D121" i="110" a="1"/>
  <c r="D94" i="110" a="1"/>
  <c r="D53" i="110" a="1"/>
  <c r="E53" i="110" a="1"/>
  <c r="F53" i="110" a="1"/>
  <c r="E94" i="110" l="1"/>
  <c r="I94" i="110"/>
  <c r="F94" i="110"/>
  <c r="G94" i="110"/>
  <c r="H94" i="110"/>
  <c r="K94" i="110"/>
  <c r="D94" i="110"/>
  <c r="J94" i="110"/>
  <c r="G121" i="110"/>
  <c r="H121" i="110"/>
  <c r="I121" i="110"/>
  <c r="J121" i="110"/>
  <c r="K121" i="110"/>
  <c r="D121" i="110"/>
  <c r="F121" i="110"/>
  <c r="E121" i="110"/>
  <c r="C122" i="110"/>
  <c r="D53" i="110"/>
  <c r="F53" i="110"/>
  <c r="E53" i="110"/>
  <c r="C95" i="110"/>
  <c r="C54" i="110"/>
  <c r="D122" i="110" a="1"/>
  <c r="D95" i="110" a="1"/>
  <c r="D54" i="110" a="1"/>
  <c r="E54" i="110" a="1"/>
  <c r="F54" i="110" a="1"/>
  <c r="F95" i="110" l="1"/>
  <c r="H95" i="110"/>
  <c r="D95" i="110"/>
  <c r="I95" i="110"/>
  <c r="E95" i="110"/>
  <c r="J95" i="110"/>
  <c r="K95" i="110"/>
  <c r="G95" i="110"/>
  <c r="D122" i="110"/>
  <c r="F122" i="110"/>
  <c r="G122" i="110"/>
  <c r="K122" i="110"/>
  <c r="E122" i="110"/>
  <c r="I122" i="110"/>
  <c r="H122" i="110"/>
  <c r="J122" i="110"/>
  <c r="C123" i="110"/>
  <c r="D54" i="110"/>
  <c r="F54" i="110"/>
  <c r="E54" i="110"/>
  <c r="C96" i="110"/>
  <c r="C55" i="110"/>
  <c r="D96" i="110" a="1"/>
  <c r="D123" i="110" a="1"/>
  <c r="D55" i="110" a="1"/>
  <c r="E55" i="110" a="1"/>
  <c r="F55" i="110" a="1"/>
  <c r="K123" i="110" l="1"/>
  <c r="G123" i="110"/>
  <c r="F123" i="110"/>
  <c r="I123" i="110"/>
  <c r="J123" i="110"/>
  <c r="D123" i="110"/>
  <c r="H123" i="110"/>
  <c r="E123" i="110"/>
  <c r="G96" i="110"/>
  <c r="F96" i="110"/>
  <c r="H96" i="110"/>
  <c r="E96" i="110"/>
  <c r="J96" i="110"/>
  <c r="I96" i="110"/>
  <c r="K96" i="110"/>
  <c r="D96" i="110"/>
  <c r="C124" i="110"/>
  <c r="D55" i="110"/>
  <c r="F55" i="110"/>
  <c r="E55" i="110"/>
  <c r="C97" i="110"/>
  <c r="C56" i="110"/>
  <c r="D124" i="110" a="1"/>
  <c r="D97" i="110" a="1"/>
  <c r="D56" i="110" a="1"/>
  <c r="E56" i="110" a="1"/>
  <c r="F56" i="110" a="1"/>
  <c r="E97" i="110" l="1"/>
  <c r="G97" i="110"/>
  <c r="F97" i="110"/>
  <c r="H97" i="110"/>
  <c r="J97" i="110"/>
  <c r="D97" i="110"/>
  <c r="I97" i="110"/>
  <c r="K97" i="110"/>
  <c r="J124" i="110"/>
  <c r="K124" i="110"/>
  <c r="G124" i="110"/>
  <c r="I124" i="110"/>
  <c r="H124" i="110"/>
  <c r="D124" i="110"/>
  <c r="F124" i="110"/>
  <c r="E124" i="110"/>
  <c r="C125" i="110"/>
  <c r="D56" i="110"/>
  <c r="F56" i="110"/>
  <c r="E56" i="110"/>
  <c r="C98" i="110"/>
  <c r="C57" i="110"/>
  <c r="D125" i="110" a="1"/>
  <c r="D98" i="110" a="1"/>
  <c r="D57" i="110" a="1"/>
  <c r="E57" i="110" a="1"/>
  <c r="F57" i="110" a="1"/>
  <c r="H98" i="110" l="1"/>
  <c r="F98" i="110"/>
  <c r="E98" i="110"/>
  <c r="I98" i="110"/>
  <c r="K98" i="110"/>
  <c r="J98" i="110"/>
  <c r="G98" i="110"/>
  <c r="D98" i="110"/>
  <c r="I125" i="110"/>
  <c r="H125" i="110"/>
  <c r="F125" i="110"/>
  <c r="J125" i="110"/>
  <c r="K125" i="110"/>
  <c r="E125" i="110"/>
  <c r="D125" i="110"/>
  <c r="G125" i="110"/>
  <c r="C126" i="110"/>
  <c r="D57" i="110"/>
  <c r="F57" i="110"/>
  <c r="E57" i="110"/>
  <c r="C99" i="110"/>
  <c r="C58" i="110"/>
  <c r="D99" i="110" a="1"/>
  <c r="D126" i="110" a="1"/>
  <c r="D58" i="110" a="1"/>
  <c r="E58" i="110" a="1"/>
  <c r="F58" i="110" a="1"/>
  <c r="F126" i="110" l="1"/>
  <c r="H126" i="110"/>
  <c r="I126" i="110"/>
  <c r="J126" i="110"/>
  <c r="K126" i="110"/>
  <c r="G126" i="110"/>
  <c r="D126" i="110"/>
  <c r="E126" i="110"/>
  <c r="F99" i="110"/>
  <c r="H99" i="110"/>
  <c r="I99" i="110"/>
  <c r="D99" i="110"/>
  <c r="J99" i="110"/>
  <c r="K99" i="110"/>
  <c r="G99" i="110"/>
  <c r="E99" i="110"/>
  <c r="C127" i="110"/>
  <c r="D58" i="110"/>
  <c r="F58" i="110"/>
  <c r="E58" i="110"/>
  <c r="C100" i="110"/>
  <c r="C59" i="110"/>
  <c r="D127" i="110" a="1"/>
  <c r="D100" i="110" a="1"/>
  <c r="D59" i="110" a="1"/>
  <c r="E59" i="110" a="1"/>
  <c r="F59" i="110" a="1"/>
  <c r="K100" i="110" l="1"/>
  <c r="E100" i="110"/>
  <c r="I100" i="110"/>
  <c r="D100" i="110"/>
  <c r="G100" i="110"/>
  <c r="F100" i="110"/>
  <c r="H100" i="110"/>
  <c r="J100" i="110"/>
  <c r="K127" i="110"/>
  <c r="D127" i="110"/>
  <c r="E127" i="110"/>
  <c r="F127" i="110"/>
  <c r="G127" i="110"/>
  <c r="I127" i="110"/>
  <c r="J127" i="110"/>
  <c r="H127" i="110"/>
  <c r="C128" i="110"/>
  <c r="D59" i="110"/>
  <c r="F59" i="110"/>
  <c r="E59" i="110"/>
  <c r="C101" i="110"/>
  <c r="D128" i="110" a="1"/>
  <c r="D101" i="110" a="1"/>
  <c r="D101" i="110" l="1"/>
  <c r="H102" i="110"/>
  <c r="E101" i="110"/>
  <c r="J102" i="110"/>
  <c r="G101" i="110"/>
  <c r="D102" i="110"/>
  <c r="I102" i="110"/>
  <c r="E102" i="110"/>
  <c r="F101" i="110"/>
  <c r="J101" i="110"/>
  <c r="K102" i="110"/>
  <c r="H101" i="110"/>
  <c r="I101" i="110"/>
  <c r="K101" i="110"/>
  <c r="G102" i="110"/>
  <c r="F102" i="110"/>
  <c r="D128" i="110"/>
  <c r="E128" i="110"/>
  <c r="J128" i="110"/>
  <c r="G128" i="110"/>
  <c r="K128" i="110"/>
  <c r="I128" i="110"/>
  <c r="F128" i="110"/>
  <c r="H128" i="110"/>
  <c r="C129" i="110"/>
  <c r="D129" i="110" a="1"/>
  <c r="I130" i="110" l="1"/>
  <c r="H130" i="110"/>
  <c r="F129" i="110"/>
  <c r="D130" i="110"/>
  <c r="J130" i="110"/>
  <c r="G129" i="110"/>
  <c r="D129" i="110"/>
  <c r="K130" i="110"/>
  <c r="H129" i="110"/>
  <c r="I129" i="110"/>
  <c r="J129" i="110"/>
  <c r="G130" i="110"/>
  <c r="K129" i="110"/>
  <c r="E130" i="110"/>
  <c r="E129" i="110"/>
  <c r="F130" i="1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<sst xmlns="http://schemas.openxmlformats.org/spreadsheetml/2006/main" count="95" uniqueCount="72">
  <si>
    <t>Дебит</t>
  </si>
  <si>
    <t>атм</t>
  </si>
  <si>
    <t>С</t>
  </si>
  <si>
    <t>м3/сут</t>
  </si>
  <si>
    <t xml:space="preserve">м </t>
  </si>
  <si>
    <t>Гц</t>
  </si>
  <si>
    <t>шт</t>
  </si>
  <si>
    <t>N</t>
  </si>
  <si>
    <t>,</t>
  </si>
  <si>
    <t>Физико - химические свойства флюида</t>
  </si>
  <si>
    <t>Ступени</t>
  </si>
  <si>
    <t>Доля газа</t>
  </si>
  <si>
    <t>Характеристика насоса</t>
  </si>
  <si>
    <t>Напор, м</t>
  </si>
  <si>
    <t>КПД, д.е.</t>
  </si>
  <si>
    <t>Мощность, кВт</t>
  </si>
  <si>
    <t>Упражнение</t>
  </si>
  <si>
    <t>Снизу вверх</t>
  </si>
  <si>
    <t>Сверху вниз</t>
  </si>
  <si>
    <t>Давление на входе</t>
  </si>
  <si>
    <t>PVT строка</t>
  </si>
  <si>
    <t>ЭЦН строка</t>
  </si>
  <si>
    <t>Упражнения по работе с макросами Unifloc VBA</t>
  </si>
  <si>
    <t>версия</t>
  </si>
  <si>
    <t>Анализ работы ЭЦН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</si>
  <si>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</si>
  <si>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</si>
  <si>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</si>
  <si>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</si>
  <si>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</si>
  <si>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</si>
  <si>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</si>
  <si>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</si>
  <si>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</si>
  <si>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</si>
  <si>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</si>
  <si>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</si>
  <si>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</si>
  <si>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</si>
  <si>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сП</t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</si>
  <si>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</si>
  <si>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</si>
  <si>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Q</t>
    </r>
    <r>
      <rPr>
        <vertAlign val="subscript"/>
        <sz val="10"/>
        <rFont val="Arial Cyr"/>
        <charset val="204"/>
      </rPr>
      <t>liq</t>
    </r>
  </si>
  <si>
    <r>
      <t>P</t>
    </r>
    <r>
      <rPr>
        <vertAlign val="subscript"/>
        <sz val="10"/>
        <rFont val="Arial Cyr"/>
        <charset val="204"/>
      </rPr>
      <t>dis</t>
    </r>
  </si>
  <si>
    <t>%</t>
  </si>
  <si>
    <r>
      <t>f</t>
    </r>
    <r>
      <rPr>
        <vertAlign val="subscript"/>
        <sz val="10"/>
        <rFont val="Arial Cyr"/>
        <charset val="204"/>
      </rPr>
      <t>w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</si>
  <si>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</si>
  <si>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</si>
  <si>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</si>
  <si>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</si>
  <si>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</si>
  <si>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r>
      <t>ЭЦН Q</t>
    </r>
    <r>
      <rPr>
        <vertAlign val="subscript"/>
        <sz val="10"/>
        <rFont val="Arial Cyr"/>
        <charset val="204"/>
      </rPr>
      <t>max</t>
    </r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</si>
  <si>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</si>
  <si>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</si>
  <si>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</si>
  <si>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t>Вязкость</t>
  </si>
  <si>
    <t>Данные по ЭЦН</t>
  </si>
  <si>
    <t>cП</t>
  </si>
  <si>
    <r>
      <rPr>
        <sz val="11"/>
        <color theme="1"/>
        <rFont val="Calibri"/>
        <family val="2"/>
        <charset val="204"/>
        <scheme val="minor"/>
      </rPr>
      <t>µ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</si>
  <si>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t>Давление на выкиде</t>
  </si>
  <si>
    <t>Температура на выкиде</t>
  </si>
  <si>
    <t>Мощность электрическая</t>
  </si>
  <si>
    <t>Мощность гидравлическая (полезная)</t>
  </si>
  <si>
    <t>КПД</t>
  </si>
  <si>
    <t>Температура на входе</t>
  </si>
  <si>
    <r>
      <t>T</t>
    </r>
    <r>
      <rPr>
        <vertAlign val="subscript"/>
        <sz val="10"/>
        <rFont val="Arial Cyr"/>
        <charset val="204"/>
      </rPr>
      <t>dis</t>
    </r>
  </si>
  <si>
    <t>gas_degr_type</t>
  </si>
  <si>
    <t>Input data</t>
  </si>
  <si>
    <t>Output</t>
  </si>
  <si>
    <t>Лист необходим для автоматизированной проверки заданий. Не модифицировать!</t>
  </si>
  <si>
    <t xml:space="preserve">Настройки </t>
  </si>
  <si>
    <t>ESP!gamma_oil_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</si>
</sst>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</cellStyleXfs>
  <cellXfs count="34">
    <xf numFmtId="0" fontId="0" fillId="0" borderId="0" xfId="0"/>
    <xf numFmtId="0" fontId="6" fillId="0" borderId="0" xfId="0" applyFont="1"/>
    <xf numFmtId="0" fontId="0" fillId="3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0" fillId="0" borderId="0" xfId="0" quotePrefix="1"/>
    <xf numFmtId="2" fontId="0" fillId="3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2" xfId="0" applyFill="1" applyBorder="1"/>
    <xf numFmtId="0" fontId="7" fillId="4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0" fontId="0" fillId="6" borderId="0" xfId="0" applyFill="1"/>
    <xf numFmtId="0" fontId="0" fillId="7" borderId="2" xfId="0" applyFill="1" applyBorder="1" applyAlignment="1">
      <alignment horizontal="center"/>
    </xf>
    <xf numFmtId="2" fontId="0" fillId="2" borderId="2" xfId="0" applyNumberFormat="1" applyFill="1" applyBorder="1"/>
    <xf numFmtId="0" fontId="10" fillId="4" borderId="2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6" fillId="0" borderId="0" xfId="0" applyFont="1" applyAlignment="1">
      <alignment horizontal="center"/>
    </xf>
    <xf numFmtId="1" fontId="0" fillId="8" borderId="2" xfId="0" applyNumberForma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1" fontId="0" fillId="8" borderId="0" xfId="0" applyNumberFormat="1" applyFill="1" applyBorder="1" applyAlignment="1">
      <alignment horizontal="center"/>
    </xf>
  </cellXfs>
  <cellStyles count="5">
    <cellStyle name="Iau?iue_AA_1" xfId="1" xr:uid="{00000000-0005-0000-0000-000000000000}"/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Обычный 3 2" xfId="4" xr:uid="{00000000-0005-0000-0000-000004000000}"/>
  </cellStyles>
  <dxfs count="0"/>
  <tableStyles count="0" defaultTableStyle="TableStyleMedium2" defaultPivotStyle="PivotStyleLight16"/>
  <colors>
    <mruColors>
      <color rgb="FF0000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ESP!$D$38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ESP!$C$39:$C$70</c:f>
              <c:numCache>
                <c:formatCode>0</c:formatCode>
                <c:ptCount val="32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ESP!$D$39:$D$70</c:f>
              <c:numCache>
                <c:formatCode>0</c:formatCode>
                <c:ptCount val="32"/>
                <c:pt idx="0">
                  <c:v>2060.8093333333331</c:v>
                </c:pt>
                <c:pt idx="1">
                  <c:v>2048.9234849999998</c:v>
                </c:pt>
                <c:pt idx="2">
                  <c:v>2029.1909399999997</c:v>
                </c:pt>
                <c:pt idx="3">
                  <c:v>2004.6823649999999</c:v>
                </c:pt>
                <c:pt idx="4">
                  <c:v>1975.3977600000001</c:v>
                </c:pt>
                <c:pt idx="5">
                  <c:v>1941.3784687499999</c:v>
                </c:pt>
                <c:pt idx="6">
                  <c:v>1902.6231886666665</c:v>
                </c:pt>
                <c:pt idx="7">
                  <c:v>1858.9680555833331</c:v>
                </c:pt>
                <c:pt idx="8">
                  <c:v>1808.7350399999998</c:v>
                </c:pt>
                <c:pt idx="9">
                  <c:v>1745.5379841666665</c:v>
                </c:pt>
                <c:pt idx="10">
                  <c:v>1667.2168333333332</c:v>
                </c:pt>
                <c:pt idx="11">
                  <c:v>1571.939814375</c:v>
                </c:pt>
                <c:pt idx="12">
                  <c:v>1458.9926399999999</c:v>
                </c:pt>
                <c:pt idx="13">
                  <c:v>1331.7173756249999</c:v>
                </c:pt>
                <c:pt idx="14">
                  <c:v>1193.6278462500004</c:v>
                </c:pt>
                <c:pt idx="15">
                  <c:v>1044.6288398437505</c:v>
                </c:pt>
                <c:pt idx="16">
                  <c:v>887.09417999999994</c:v>
                </c:pt>
                <c:pt idx="17">
                  <c:v>717.58439156249983</c:v>
                </c:pt>
                <c:pt idx="18">
                  <c:v>516.56534999999997</c:v>
                </c:pt>
                <c:pt idx="19">
                  <c:v>276.19278749999921</c:v>
                </c:pt>
                <c:pt idx="20">
                  <c:v>-8.7823115967056162E-13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976960"/>
        <c:axId val="150000000"/>
      </c:scatterChart>
      <c:scatterChart>
        <c:scatterStyle val="lineMarker"/>
        <c:varyColors val="0"/>
        <c:ser>
          <c:idx val="1"/>
          <c:order val="0"/>
          <c:tx>
            <c:strRef>
              <c:f>ESP!$E$38</c:f>
              <c:strCache>
                <c:ptCount val="1"/>
                <c:pt idx="0">
                  <c:v>КПД, д.е.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ESP!$C$39:$C$70</c:f>
              <c:numCache>
                <c:formatCode>0</c:formatCode>
                <c:ptCount val="32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ESP!$E$39:$E$70</c:f>
              <c:numCache>
                <c:formatCode>0.00</c:formatCode>
                <c:ptCount val="32"/>
                <c:pt idx="0">
                  <c:v>1.7098765432098768E-2</c:v>
                </c:pt>
                <c:pt idx="1">
                  <c:v>7.1368750000000022E-2</c:v>
                </c:pt>
                <c:pt idx="2">
                  <c:v>0.13822500000000004</c:v>
                </c:pt>
                <c:pt idx="3">
                  <c:v>0.20056875000000005</c:v>
                </c:pt>
                <c:pt idx="4">
                  <c:v>0.25840000000000007</c:v>
                </c:pt>
                <c:pt idx="5">
                  <c:v>0.31211641905737708</c:v>
                </c:pt>
                <c:pt idx="6">
                  <c:v>0.36170547814207649</c:v>
                </c:pt>
                <c:pt idx="7">
                  <c:v>0.40559103312841527</c:v>
                </c:pt>
                <c:pt idx="8">
                  <c:v>0.44111085511741249</c:v>
                </c:pt>
                <c:pt idx="9">
                  <c:v>0.46440002584551759</c:v>
                </c:pt>
                <c:pt idx="10">
                  <c:v>0.47699675084920984</c:v>
                </c:pt>
                <c:pt idx="11">
                  <c:v>0.48045148319050757</c:v>
                </c:pt>
                <c:pt idx="12">
                  <c:v>0.4735322249078347</c:v>
                </c:pt>
                <c:pt idx="13">
                  <c:v>0.45671607216973076</c:v>
                </c:pt>
                <c:pt idx="14">
                  <c:v>0.43092401676829278</c:v>
                </c:pt>
                <c:pt idx="15">
                  <c:v>0.39355909394054889</c:v>
                </c:pt>
                <c:pt idx="16">
                  <c:v>0.33595749999999996</c:v>
                </c:pt>
                <c:pt idx="17">
                  <c:v>0.26244457031250001</c:v>
                </c:pt>
                <c:pt idx="18">
                  <c:v>0.1812125</c:v>
                </c:pt>
                <c:pt idx="19">
                  <c:v>9.3990624999999731E-2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BE-4A6A-A261-716491FD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08192"/>
        <c:axId val="150001920"/>
      </c:scatterChart>
      <c:valAx>
        <c:axId val="14997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00000"/>
        <c:crosses val="autoZero"/>
        <c:crossBetween val="midCat"/>
      </c:valAx>
      <c:valAx>
        <c:axId val="15000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976960"/>
        <c:crosses val="autoZero"/>
        <c:crossBetween val="midCat"/>
      </c:valAx>
      <c:valAx>
        <c:axId val="15000192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КПД, д.е.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008192"/>
        <c:crosses val="max"/>
        <c:crossBetween val="midCat"/>
      </c:valAx>
      <c:valAx>
        <c:axId val="150008192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5000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ESP!$D$38</c:f>
              <c:strCache>
                <c:ptCount val="1"/>
                <c:pt idx="0">
                  <c:v>Напор, 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ESP!$C$39:$C$70</c:f>
              <c:numCache>
                <c:formatCode>0</c:formatCode>
                <c:ptCount val="32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ESP!$D$39:$D$70</c:f>
              <c:numCache>
                <c:formatCode>0</c:formatCode>
                <c:ptCount val="32"/>
                <c:pt idx="0">
                  <c:v>2060.8093333333331</c:v>
                </c:pt>
                <c:pt idx="1">
                  <c:v>2048.9234849999998</c:v>
                </c:pt>
                <c:pt idx="2">
                  <c:v>2029.1909399999997</c:v>
                </c:pt>
                <c:pt idx="3">
                  <c:v>2004.6823649999999</c:v>
                </c:pt>
                <c:pt idx="4">
                  <c:v>1975.3977600000001</c:v>
                </c:pt>
                <c:pt idx="5">
                  <c:v>1941.3784687499999</c:v>
                </c:pt>
                <c:pt idx="6">
                  <c:v>1902.6231886666665</c:v>
                </c:pt>
                <c:pt idx="7">
                  <c:v>1858.9680555833331</c:v>
                </c:pt>
                <c:pt idx="8">
                  <c:v>1808.7350399999998</c:v>
                </c:pt>
                <c:pt idx="9">
                  <c:v>1745.5379841666665</c:v>
                </c:pt>
                <c:pt idx="10">
                  <c:v>1667.2168333333332</c:v>
                </c:pt>
                <c:pt idx="11">
                  <c:v>1571.939814375</c:v>
                </c:pt>
                <c:pt idx="12">
                  <c:v>1458.9926399999999</c:v>
                </c:pt>
                <c:pt idx="13">
                  <c:v>1331.7173756249999</c:v>
                </c:pt>
                <c:pt idx="14">
                  <c:v>1193.6278462500004</c:v>
                </c:pt>
                <c:pt idx="15">
                  <c:v>1044.6288398437505</c:v>
                </c:pt>
                <c:pt idx="16">
                  <c:v>887.09417999999994</c:v>
                </c:pt>
                <c:pt idx="17">
                  <c:v>717.58439156249983</c:v>
                </c:pt>
                <c:pt idx="18">
                  <c:v>516.56534999999997</c:v>
                </c:pt>
                <c:pt idx="19">
                  <c:v>276.19278749999921</c:v>
                </c:pt>
                <c:pt idx="20">
                  <c:v>-8.7823115967056162E-13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61632"/>
        <c:axId val="149468288"/>
      </c:scatterChart>
      <c:scatterChart>
        <c:scatterStyle val="lineMarker"/>
        <c:varyColors val="0"/>
        <c:ser>
          <c:idx val="1"/>
          <c:order val="0"/>
          <c:tx>
            <c:strRef>
              <c:f>ESP!$F$38</c:f>
              <c:strCache>
                <c:ptCount val="1"/>
                <c:pt idx="0">
                  <c:v>Мощность, кВт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ESP!$C$39:$C$70</c:f>
              <c:numCache>
                <c:formatCode>0</c:formatCode>
                <c:ptCount val="32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ESP!$F$39:$F$70</c:f>
              <c:numCache>
                <c:formatCode>0</c:formatCode>
                <c:ptCount val="32"/>
                <c:pt idx="0">
                  <c:v>15835.091999999997</c:v>
                </c:pt>
                <c:pt idx="1">
                  <c:v>15358.082354999997</c:v>
                </c:pt>
                <c:pt idx="2">
                  <c:v>14903.515619999996</c:v>
                </c:pt>
                <c:pt idx="3">
                  <c:v>14639.307794999995</c:v>
                </c:pt>
                <c:pt idx="4">
                  <c:v>14565.458879999996</c:v>
                </c:pt>
                <c:pt idx="5">
                  <c:v>14714.596181249995</c:v>
                </c:pt>
                <c:pt idx="6">
                  <c:v>15085.691737199997</c:v>
                </c:pt>
                <c:pt idx="7">
                  <c:v>15549.428629349997</c:v>
                </c:pt>
                <c:pt idx="8">
                  <c:v>15989.683046399998</c:v>
                </c:pt>
                <c:pt idx="9">
                  <c:v>16414.661377799996</c:v>
                </c:pt>
                <c:pt idx="10">
                  <c:v>16874.108999999997</c:v>
                </c:pt>
                <c:pt idx="11">
                  <c:v>17403.271199999996</c:v>
                </c:pt>
                <c:pt idx="12">
                  <c:v>17946.230399999993</c:v>
                </c:pt>
                <c:pt idx="13">
                  <c:v>18489.189599999994</c:v>
                </c:pt>
                <c:pt idx="14">
                  <c:v>19032.148799999995</c:v>
                </c:pt>
                <c:pt idx="15">
                  <c:v>19575.107999999997</c:v>
                </c:pt>
                <c:pt idx="16">
                  <c:v>20104.636104000001</c:v>
                </c:pt>
                <c:pt idx="17">
                  <c:v>20351.597702624997</c:v>
                </c:pt>
                <c:pt idx="18">
                  <c:v>20618.875619999995</c:v>
                </c:pt>
                <c:pt idx="19">
                  <c:v>21104.145404999996</c:v>
                </c:pt>
                <c:pt idx="20">
                  <c:v>21718.367999999995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61-4C18-A821-3BD5B0A09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72384"/>
        <c:axId val="149470208"/>
      </c:scatterChart>
      <c:valAx>
        <c:axId val="149461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68288"/>
        <c:crosses val="autoZero"/>
        <c:crossBetween val="midCat"/>
      </c:valAx>
      <c:valAx>
        <c:axId val="14946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Напор</a:t>
                </a:r>
                <a:r>
                  <a:rPr lang="ru-RU" baseline="0"/>
                  <a:t> номинальный,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61632"/>
        <c:crosses val="autoZero"/>
        <c:crossBetween val="midCat"/>
      </c:valAx>
      <c:valAx>
        <c:axId val="1494702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Мощность кВт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472384"/>
        <c:crosses val="max"/>
        <c:crossBetween val="midCat"/>
      </c:valAx>
      <c:valAx>
        <c:axId val="14947238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49470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Характеристика</a:t>
            </a:r>
            <a:r>
              <a:rPr lang="ru-RU" baseline="0"/>
              <a:t> ЭЦН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ESP!$D$80</c:f>
              <c:strCache>
                <c:ptCount val="1"/>
                <c:pt idx="0">
                  <c:v>Давление на выкиде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ESP!$D$81:$D$101</c:f>
              <c:numCache>
                <c:formatCode>0</c:formatCode>
                <c:ptCount val="21"/>
                <c:pt idx="0">
                  <c:v>233.76640301949629</c:v>
                </c:pt>
                <c:pt idx="1">
                  <c:v>232.60770970998666</c:v>
                </c:pt>
                <c:pt idx="2">
                  <c:v>230.637639026909</c:v>
                </c:pt>
                <c:pt idx="3">
                  <c:v>228.13047603319461</c:v>
                </c:pt>
                <c:pt idx="4">
                  <c:v>225.1089592592501</c:v>
                </c:pt>
                <c:pt idx="5">
                  <c:v>221.5696199333606</c:v>
                </c:pt>
                <c:pt idx="6">
                  <c:v>217.489399858985</c:v>
                </c:pt>
                <c:pt idx="7">
                  <c:v>212.6859241840138</c:v>
                </c:pt>
                <c:pt idx="8">
                  <c:v>206.43880193641917</c:v>
                </c:pt>
                <c:pt idx="9">
                  <c:v>198.40834940761673</c:v>
                </c:pt>
                <c:pt idx="10">
                  <c:v>188.31597750021797</c:v>
                </c:pt>
                <c:pt idx="11">
                  <c:v>176.17374159418077</c:v>
                </c:pt>
                <c:pt idx="12">
                  <c:v>162.17103670264353</c:v>
                </c:pt>
                <c:pt idx="13">
                  <c:v>145.94901676683037</c:v>
                </c:pt>
                <c:pt idx="14">
                  <c:v>123.85623360189904</c:v>
                </c:pt>
                <c:pt idx="15">
                  <c:v>23.369584669540259</c:v>
                </c:pt>
                <c:pt idx="16">
                  <c:v>9.156212059571871</c:v>
                </c:pt>
                <c:pt idx="17">
                  <c:v>6.9901572270519399</c:v>
                </c:pt>
                <c:pt idx="18">
                  <c:v>6.0484209627894119</c:v>
                </c:pt>
                <c:pt idx="19">
                  <c:v>5.5286557622739849</c:v>
                </c:pt>
                <c:pt idx="20">
                  <c:v>5.2179185714308822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14368"/>
        <c:axId val="150316928"/>
      </c:scatterChart>
      <c:scatterChart>
        <c:scatterStyle val="lineMarker"/>
        <c:varyColors val="0"/>
        <c:ser>
          <c:idx val="1"/>
          <c:order val="1"/>
          <c:tx>
            <c:strRef>
              <c:f>ESP!$H$80</c:f>
              <c:strCache>
                <c:ptCount val="1"/>
                <c:pt idx="0">
                  <c:v>Температура на выкиде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ESP!$E$81:$E$101</c:f>
              <c:numCache>
                <c:formatCode>0</c:formatCode>
                <c:ptCount val="21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CB-4A0D-85A4-391A51FA2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32928"/>
        <c:axId val="150331392"/>
      </c:scatterChart>
      <c:valAx>
        <c:axId val="1503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16928"/>
        <c:crosses val="autoZero"/>
        <c:crossBetween val="midCat"/>
      </c:valAx>
      <c:valAx>
        <c:axId val="1503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Перепад</a:t>
                </a:r>
                <a:r>
                  <a:rPr lang="ru-RU" baseline="0"/>
                  <a:t> давления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14368"/>
        <c:crosses val="autoZero"/>
        <c:crossBetween val="midCat"/>
      </c:valAx>
      <c:valAx>
        <c:axId val="150331392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50332928"/>
        <c:crosses val="max"/>
        <c:crossBetween val="midCat"/>
      </c:valAx>
      <c:valAx>
        <c:axId val="150332928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15033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7082017605574515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ESP!$D$80</c:f>
              <c:strCache>
                <c:ptCount val="1"/>
                <c:pt idx="0">
                  <c:v>Давление на выкиде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ESP!$D$81:$D$101</c:f>
              <c:numCache>
                <c:formatCode>0</c:formatCode>
                <c:ptCount val="21"/>
                <c:pt idx="0">
                  <c:v>233.76640301949629</c:v>
                </c:pt>
                <c:pt idx="1">
                  <c:v>232.60770970998666</c:v>
                </c:pt>
                <c:pt idx="2">
                  <c:v>230.637639026909</c:v>
                </c:pt>
                <c:pt idx="3">
                  <c:v>228.13047603319461</c:v>
                </c:pt>
                <c:pt idx="4">
                  <c:v>225.1089592592501</c:v>
                </c:pt>
                <c:pt idx="5">
                  <c:v>221.5696199333606</c:v>
                </c:pt>
                <c:pt idx="6">
                  <c:v>217.489399858985</c:v>
                </c:pt>
                <c:pt idx="7">
                  <c:v>212.6859241840138</c:v>
                </c:pt>
                <c:pt idx="8">
                  <c:v>206.43880193641917</c:v>
                </c:pt>
                <c:pt idx="9">
                  <c:v>198.40834940761673</c:v>
                </c:pt>
                <c:pt idx="10">
                  <c:v>188.31597750021797</c:v>
                </c:pt>
                <c:pt idx="11">
                  <c:v>176.17374159418077</c:v>
                </c:pt>
                <c:pt idx="12">
                  <c:v>162.17103670264353</c:v>
                </c:pt>
                <c:pt idx="13">
                  <c:v>145.94901676683037</c:v>
                </c:pt>
                <c:pt idx="14">
                  <c:v>123.85623360189904</c:v>
                </c:pt>
                <c:pt idx="15">
                  <c:v>23.369584669540259</c:v>
                </c:pt>
                <c:pt idx="16">
                  <c:v>9.156212059571871</c:v>
                </c:pt>
                <c:pt idx="17">
                  <c:v>6.9901572270519399</c:v>
                </c:pt>
                <c:pt idx="18">
                  <c:v>6.0484209627894119</c:v>
                </c:pt>
                <c:pt idx="19">
                  <c:v>5.5286557622739849</c:v>
                </c:pt>
                <c:pt idx="20">
                  <c:v>5.2179185714308822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CB-4A0D-85A4-391A51FA2C35}"/>
            </c:ext>
          </c:extLst>
        </c:ser>
        <c:ser>
          <c:idx val="1"/>
          <c:order val="1"/>
          <c:tx>
            <c:strRef>
              <c:f>ESP!$E$80</c:f>
              <c:strCache>
                <c:ptCount val="1"/>
                <c:pt idx="0">
                  <c:v>Давление на входе</c:v>
                </c:pt>
              </c:strCache>
            </c:strRef>
          </c:tx>
          <c:xVal>
            <c:numRef>
              <c:f>ESP!$C$81:$C$101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ESP!$E$81:$E$101</c:f>
              <c:numCache>
                <c:formatCode>0</c:formatCode>
                <c:ptCount val="21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65</c:v>
                </c:pt>
                <c:pt idx="5">
                  <c:v>65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65</c:v>
                </c:pt>
                <c:pt idx="11">
                  <c:v>65</c:v>
                </c:pt>
                <c:pt idx="12">
                  <c:v>65</c:v>
                </c:pt>
                <c:pt idx="13">
                  <c:v>65</c:v>
                </c:pt>
                <c:pt idx="14">
                  <c:v>65</c:v>
                </c:pt>
                <c:pt idx="15">
                  <c:v>65</c:v>
                </c:pt>
                <c:pt idx="16">
                  <c:v>65</c:v>
                </c:pt>
                <c:pt idx="17">
                  <c:v>65</c:v>
                </c:pt>
                <c:pt idx="18">
                  <c:v>65</c:v>
                </c:pt>
                <c:pt idx="19">
                  <c:v>65</c:v>
                </c:pt>
                <c:pt idx="20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B5-46F3-85BE-F8E14060E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7600"/>
        <c:axId val="150379520"/>
      </c:scatterChart>
      <c:valAx>
        <c:axId val="1503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9520"/>
        <c:crosses val="autoZero"/>
        <c:crossBetween val="midCat"/>
      </c:valAx>
      <c:valAx>
        <c:axId val="150379520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на выходе от дебита</a:t>
            </a:r>
          </a:p>
        </c:rich>
      </c:tx>
      <c:layout>
        <c:manualLayout>
          <c:xMode val="edge"/>
          <c:yMode val="edge"/>
          <c:x val="0.14158939769411119"/>
          <c:y val="2.49611433315914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2657504427405961"/>
          <c:h val="0.71951345838854497"/>
        </c:manualLayout>
      </c:layout>
      <c:scatterChart>
        <c:scatterStyle val="lineMarker"/>
        <c:varyColors val="0"/>
        <c:ser>
          <c:idx val="1"/>
          <c:order val="0"/>
          <c:tx>
            <c:strRef>
              <c:f>ESP!$E$106</c:f>
              <c:strCache>
                <c:ptCount val="1"/>
              </c:strCache>
            </c:strRef>
          </c:tx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ESP!$E$107:$E$127</c:f>
              <c:numCache>
                <c:formatCode>General</c:formatCode>
                <c:ptCount val="21"/>
                <c:pt idx="1">
                  <c:v>0</c:v>
                </c:pt>
                <c:pt idx="2" formatCode="0">
                  <c:v>19.955029982779234</c:v>
                </c:pt>
                <c:pt idx="3" formatCode="0">
                  <c:v>20.556338823305087</c:v>
                </c:pt>
                <c:pt idx="4" formatCode="0">
                  <c:v>21.680328558840511</c:v>
                </c:pt>
                <c:pt idx="5" formatCode="0">
                  <c:v>23.184245604162001</c:v>
                </c:pt>
                <c:pt idx="6" formatCode="0">
                  <c:v>25.190859126136029</c:v>
                </c:pt>
                <c:pt idx="7" formatCode="0">
                  <c:v>27.742209224372626</c:v>
                </c:pt>
                <c:pt idx="8" formatCode="0">
                  <c:v>30.773082118763753</c:v>
                </c:pt>
                <c:pt idx="9" formatCode="0">
                  <c:v>34.240315625355422</c:v>
                </c:pt>
                <c:pt idx="10" formatCode="0">
                  <c:v>38.15716686278175</c:v>
                </c:pt>
                <c:pt idx="11" formatCode="0">
                  <c:v>42.545559570634957</c:v>
                </c:pt>
                <c:pt idx="12" formatCode="0">
                  <c:v>47.472219289959227</c:v>
                </c:pt>
                <c:pt idx="13" formatCode="0">
                  <c:v>53.033555299815163</c:v>
                </c:pt>
                <c:pt idx="14" formatCode="0">
                  <c:v>59.367955196905712</c:v>
                </c:pt>
                <c:pt idx="15" formatCode="0">
                  <c:v>66.835415847971547</c:v>
                </c:pt>
                <c:pt idx="16" formatCode="0">
                  <c:v>76.158152272044106</c:v>
                </c:pt>
                <c:pt idx="17" formatCode="0">
                  <c:v>89.439916698788309</c:v>
                </c:pt>
                <c:pt idx="18" formatCode="0">
                  <c:v>107.55060373618176</c:v>
                </c:pt>
                <c:pt idx="19" formatCode="0">
                  <c:v>129.58894680908094</c:v>
                </c:pt>
                <c:pt idx="20" formatCode="0">
                  <c:v>156.5922278675182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26-4574-8CCC-D078ED177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928256"/>
        <c:axId val="152930176"/>
      </c:scatterChart>
      <c:valAx>
        <c:axId val="15292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930176"/>
        <c:crosses val="autoZero"/>
        <c:crossBetween val="midCat"/>
      </c:valAx>
      <c:valAx>
        <c:axId val="15293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928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020146868605031"/>
          <c:y val="0.10522513444060705"/>
          <c:w val="0.8298138119817855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ESP!$G$80</c:f>
              <c:strCache>
                <c:ptCount val="1"/>
                <c:pt idx="0">
                  <c:v>Температура на входе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ESP!$G$81:$G$101</c:f>
              <c:numCache>
                <c:formatCode>General</c:formatCode>
                <c:ptCount val="21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4-4F7D-9387-4011B79F1E3D}"/>
            </c:ext>
          </c:extLst>
        </c:ser>
        <c:ser>
          <c:idx val="1"/>
          <c:order val="1"/>
          <c:tx>
            <c:strRef>
              <c:f>ESP!$H$80</c:f>
              <c:strCache>
                <c:ptCount val="1"/>
                <c:pt idx="0">
                  <c:v>Температура на выкиде</c:v>
                </c:pt>
              </c:strCache>
            </c:strRef>
          </c:tx>
          <c:xVal>
            <c:numRef>
              <c:f>ESP!$C$81:$C$101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ESP!$H$81:$H$101</c:f>
              <c:numCache>
                <c:formatCode>0</c:formatCode>
                <c:ptCount val="21"/>
                <c:pt idx="0">
                  <c:v>89.999999999999943</c:v>
                </c:pt>
                <c:pt idx="1">
                  <c:v>89.999999999999943</c:v>
                </c:pt>
                <c:pt idx="2">
                  <c:v>89.999999999999943</c:v>
                </c:pt>
                <c:pt idx="3">
                  <c:v>89.999999999999943</c:v>
                </c:pt>
                <c:pt idx="4">
                  <c:v>89.999999999999943</c:v>
                </c:pt>
                <c:pt idx="5">
                  <c:v>89.999999999999943</c:v>
                </c:pt>
                <c:pt idx="6">
                  <c:v>89.999999999999943</c:v>
                </c:pt>
                <c:pt idx="7">
                  <c:v>89.999999999999943</c:v>
                </c:pt>
                <c:pt idx="8">
                  <c:v>89.999999999999943</c:v>
                </c:pt>
                <c:pt idx="9">
                  <c:v>89.999999999999943</c:v>
                </c:pt>
                <c:pt idx="10">
                  <c:v>89.999999999999943</c:v>
                </c:pt>
                <c:pt idx="11">
                  <c:v>89.999999999999943</c:v>
                </c:pt>
                <c:pt idx="12">
                  <c:v>89.999999999999943</c:v>
                </c:pt>
                <c:pt idx="13">
                  <c:v>89.999999999999943</c:v>
                </c:pt>
                <c:pt idx="14">
                  <c:v>89.999999999999943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4-4F7D-9387-4011B79F1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7600"/>
        <c:axId val="150379520"/>
      </c:scatterChart>
      <c:valAx>
        <c:axId val="1503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9520"/>
        <c:crosses val="autoZero"/>
        <c:crossBetween val="midCat"/>
      </c:valAx>
      <c:valAx>
        <c:axId val="1503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Температура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953052843922169"/>
          <c:y val="0.10522518309682886"/>
          <c:w val="0.78065244871008521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ESP!$D$108</c:f>
              <c:strCache>
                <c:ptCount val="1"/>
                <c:pt idx="0">
                  <c:v>Давление на входе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ESP!$D$109:$D$129</c:f>
              <c:numCache>
                <c:formatCode>0</c:formatCode>
                <c:ptCount val="21"/>
                <c:pt idx="0">
                  <c:v>19.955029982779234</c:v>
                </c:pt>
                <c:pt idx="1">
                  <c:v>20.556338823305087</c:v>
                </c:pt>
                <c:pt idx="2">
                  <c:v>21.680328558840511</c:v>
                </c:pt>
                <c:pt idx="3">
                  <c:v>23.184245604162001</c:v>
                </c:pt>
                <c:pt idx="4">
                  <c:v>25.190859126136029</c:v>
                </c:pt>
                <c:pt idx="5">
                  <c:v>27.742209224372626</c:v>
                </c:pt>
                <c:pt idx="6">
                  <c:v>30.773082118763753</c:v>
                </c:pt>
                <c:pt idx="7">
                  <c:v>34.240315625355422</c:v>
                </c:pt>
                <c:pt idx="8">
                  <c:v>38.15716686278175</c:v>
                </c:pt>
                <c:pt idx="9">
                  <c:v>42.545559570634957</c:v>
                </c:pt>
                <c:pt idx="10">
                  <c:v>47.472219289959227</c:v>
                </c:pt>
                <c:pt idx="11">
                  <c:v>53.033555299815163</c:v>
                </c:pt>
                <c:pt idx="12">
                  <c:v>59.367955196905712</c:v>
                </c:pt>
                <c:pt idx="13">
                  <c:v>66.835415847971547</c:v>
                </c:pt>
                <c:pt idx="14">
                  <c:v>76.158152272044106</c:v>
                </c:pt>
                <c:pt idx="15">
                  <c:v>89.439916698788309</c:v>
                </c:pt>
                <c:pt idx="16">
                  <c:v>107.55060373618176</c:v>
                </c:pt>
                <c:pt idx="17">
                  <c:v>129.58894680908094</c:v>
                </c:pt>
                <c:pt idx="18">
                  <c:v>156.5922278675182</c:v>
                </c:pt>
                <c:pt idx="19">
                  <c:v>180.75741362855359</c:v>
                </c:pt>
                <c:pt idx="20">
                  <c:v>201.35076913428645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E-4D5F-8B44-D439F0AA2977}"/>
            </c:ext>
          </c:extLst>
        </c:ser>
        <c:ser>
          <c:idx val="1"/>
          <c:order val="1"/>
          <c:tx>
            <c:strRef>
              <c:f>ESP!$F$108</c:f>
              <c:strCache>
                <c:ptCount val="1"/>
                <c:pt idx="0">
                  <c:v>Давление на выкиде</c:v>
                </c:pt>
              </c:strCache>
            </c:strRef>
          </c:tx>
          <c:xVal>
            <c:numRef>
              <c:f>ESP!$C$81:$C$101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ESP!$F$109:$F$129</c:f>
              <c:numCache>
                <c:formatCode>0</c:formatCode>
                <c:ptCount val="2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CE-4D5F-8B44-D439F0AA29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7600"/>
        <c:axId val="150379520"/>
      </c:scatterChart>
      <c:valAx>
        <c:axId val="1503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9520"/>
        <c:crosses val="autoZero"/>
        <c:crossBetween val="midCat"/>
      </c:valAx>
      <c:valAx>
        <c:axId val="150379520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Давление, атм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Температура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11760501322033"/>
          <c:y val="0.10522518309682886"/>
          <c:w val="0.79785892585518026"/>
          <c:h val="0.71951345838854497"/>
        </c:manualLayout>
      </c:layout>
      <c:scatterChart>
        <c:scatterStyle val="lineMarker"/>
        <c:varyColors val="0"/>
        <c:ser>
          <c:idx val="0"/>
          <c:order val="0"/>
          <c:tx>
            <c:strRef>
              <c:f>ESP!$G$108</c:f>
              <c:strCache>
                <c:ptCount val="1"/>
                <c:pt idx="0">
                  <c:v>Температура на входе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ESP!$C$39:$C$59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ESP!$G$109:$G$129</c:f>
              <c:numCache>
                <c:formatCode>General</c:formatCode>
                <c:ptCount val="21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  <c:pt idx="16">
                  <c:v>80</c:v>
                </c:pt>
                <c:pt idx="17">
                  <c:v>80</c:v>
                </c:pt>
                <c:pt idx="18">
                  <c:v>80</c:v>
                </c:pt>
                <c:pt idx="19">
                  <c:v>80</c:v>
                </c:pt>
                <c:pt idx="20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88-485E-BD72-7504E430BC9F}"/>
            </c:ext>
          </c:extLst>
        </c:ser>
        <c:ser>
          <c:idx val="1"/>
          <c:order val="1"/>
          <c:tx>
            <c:strRef>
              <c:f>ESP!$H$108</c:f>
              <c:strCache>
                <c:ptCount val="1"/>
                <c:pt idx="0">
                  <c:v>Температура на выкиде</c:v>
                </c:pt>
              </c:strCache>
            </c:strRef>
          </c:tx>
          <c:xVal>
            <c:numRef>
              <c:f>ESP!$C$81:$C$101</c:f>
              <c:numCache>
                <c:formatCode>0</c:formatCode>
                <c:ptCount val="21"/>
                <c:pt idx="0">
                  <c:v>1</c:v>
                </c:pt>
                <c:pt idx="1">
                  <c:v>4.2750000000000004</c:v>
                </c:pt>
                <c:pt idx="2">
                  <c:v>8.5500000000000007</c:v>
                </c:pt>
                <c:pt idx="3">
                  <c:v>12.825000000000001</c:v>
                </c:pt>
                <c:pt idx="4">
                  <c:v>17.100000000000001</c:v>
                </c:pt>
                <c:pt idx="5">
                  <c:v>21.375</c:v>
                </c:pt>
                <c:pt idx="6">
                  <c:v>25.65</c:v>
                </c:pt>
                <c:pt idx="7">
                  <c:v>29.924999999999997</c:v>
                </c:pt>
                <c:pt idx="8">
                  <c:v>34.199999999999996</c:v>
                </c:pt>
                <c:pt idx="9">
                  <c:v>38.474999999999994</c:v>
                </c:pt>
                <c:pt idx="10">
                  <c:v>42.749999999999993</c:v>
                </c:pt>
                <c:pt idx="11">
                  <c:v>47.024999999999991</c:v>
                </c:pt>
                <c:pt idx="12">
                  <c:v>51.29999999999999</c:v>
                </c:pt>
                <c:pt idx="13">
                  <c:v>55.574999999999989</c:v>
                </c:pt>
                <c:pt idx="14">
                  <c:v>59.849999999999987</c:v>
                </c:pt>
                <c:pt idx="15">
                  <c:v>64.124999999999986</c:v>
                </c:pt>
                <c:pt idx="16">
                  <c:v>68.399999999999991</c:v>
                </c:pt>
                <c:pt idx="17">
                  <c:v>72.674999999999997</c:v>
                </c:pt>
                <c:pt idx="18">
                  <c:v>76.95</c:v>
                </c:pt>
                <c:pt idx="19">
                  <c:v>81.225000000000009</c:v>
                </c:pt>
                <c:pt idx="20">
                  <c:v>85.500000000000014</c:v>
                </c:pt>
              </c:numCache>
            </c:numRef>
          </c:xVal>
          <c:yVal>
            <c:numRef>
              <c:f>ESP!$H$109:$H$129</c:f>
              <c:numCache>
                <c:formatCode>0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90</c:v>
                </c:pt>
                <c:pt idx="14">
                  <c:v>90</c:v>
                </c:pt>
                <c:pt idx="15">
                  <c:v>90</c:v>
                </c:pt>
                <c:pt idx="16">
                  <c:v>90</c:v>
                </c:pt>
                <c:pt idx="17">
                  <c:v>90</c:v>
                </c:pt>
                <c:pt idx="18">
                  <c:v>90</c:v>
                </c:pt>
                <c:pt idx="19">
                  <c:v>90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88-485E-BD72-7504E430B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77600"/>
        <c:axId val="150379520"/>
      </c:scatterChart>
      <c:valAx>
        <c:axId val="150377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9520"/>
        <c:crosses val="autoZero"/>
        <c:crossBetween val="midCat"/>
      </c:valAx>
      <c:valAx>
        <c:axId val="1503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Температура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377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360892</xdr:colOff>
      <xdr:row>36</xdr:row>
      <xdr:rowOff>25249</xdr:rowOff>
    </xdr:from>
    <xdr:to>
      <xdr:col>25</xdr:col>
      <xdr:colOff>228600</xdr:colOff>
      <xdr:row>64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245686</xdr:colOff>
      <xdr:row>36</xdr:row>
      <xdr:rowOff>40298</xdr:rowOff>
    </xdr:from>
    <xdr:to>
      <xdr:col>18</xdr:col>
      <xdr:colOff>266699</xdr:colOff>
      <xdr:row>64</xdr:row>
      <xdr:rowOff>19050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140607</xdr:colOff>
      <xdr:row>36</xdr:row>
      <xdr:rowOff>127623</xdr:rowOff>
    </xdr:from>
    <xdr:to>
      <xdr:col>48</xdr:col>
      <xdr:colOff>147010</xdr:colOff>
      <xdr:row>58</xdr:row>
      <xdr:rowOff>36731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736754</xdr:colOff>
      <xdr:row>5</xdr:row>
      <xdr:rowOff>117847</xdr:rowOff>
    </xdr:from>
    <xdr:to>
      <xdr:col>13</xdr:col>
      <xdr:colOff>455083</xdr:colOff>
      <xdr:row>22</xdr:row>
      <xdr:rowOff>66675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194454" y="927472"/>
          <a:ext cx="5004704" cy="347307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Упражнение показывает работу</a:t>
          </a:r>
          <a:r>
            <a:rPr lang="ru-RU" sz="1100" baseline="0"/>
            <a:t> с базой данных УЭЦН поставляемой с унифлок. А также показывает работу базовых функций расчета производительности ЭЦН.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Выполните следующие задания:</a:t>
          </a:r>
          <a:endParaRPr lang="ru-RU" sz="1100" baseline="0"/>
        </a:p>
        <a:p>
          <a:pPr marL="171450" indent="-171450">
            <a:buFont typeface="Arial" pitchFamily="34" charset="0"/>
            <a:buChar char="•"/>
          </a:pPr>
          <a:r>
            <a:rPr lang="ru-RU" sz="1100"/>
            <a:t>Найдите</a:t>
          </a:r>
          <a:r>
            <a:rPr lang="ru-RU" sz="1100" baseline="0"/>
            <a:t> номер и количество ступеней для</a:t>
          </a:r>
          <a:r>
            <a:rPr lang="ru-RU" sz="1100"/>
            <a:t> насоса с заданными номинальным дебитом и напором.</a:t>
          </a:r>
          <a:r>
            <a:rPr lang="ru-RU" sz="1100" baseline="0"/>
            <a:t> Оцените максимальный дебит насоса при котором будет положительный напор. </a:t>
          </a:r>
        </a:p>
        <a:p>
          <a:pPr marL="171450" indent="-171450">
            <a:buFont typeface="Arial" pitchFamily="34" charset="0"/>
            <a:buChar char="•"/>
          </a:pPr>
          <a:r>
            <a:rPr lang="ru-RU" sz="1100"/>
            <a:t>Постройте паспортные характеристики ЭЦН.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itchFamily="34" charset="0"/>
            <a:buChar char="•"/>
            <a:tabLst/>
            <a:defRPr/>
          </a:pPr>
          <a:r>
            <a:rPr lang="ru-RU" sz="1100"/>
            <a:t>Постройте зависимости давления на входе</a:t>
          </a:r>
          <a:r>
            <a:rPr lang="ru-RU" sz="1100" baseline="0"/>
            <a:t> и выходе</a:t>
          </a:r>
          <a:r>
            <a:rPr lang="ru-RU" sz="1100"/>
            <a:t> от дебита</a:t>
          </a:r>
          <a:r>
            <a:rPr lang="en-US" sz="1100"/>
            <a:t> </a:t>
          </a:r>
          <a:r>
            <a:rPr lang="ru-RU" sz="1100"/>
            <a:t>для</a:t>
          </a:r>
          <a:r>
            <a:rPr lang="ru-RU" sz="1100" baseline="0"/>
            <a:t> заданных параметров флюида и условий работы</a:t>
          </a:r>
          <a:r>
            <a:rPr lang="ru-RU" sz="1100"/>
            <a:t>.</a:t>
          </a:r>
          <a:r>
            <a:rPr lang="en-US" sz="1100"/>
            <a:t> </a:t>
          </a:r>
          <a:r>
            <a:rPr lang="ru-RU" sz="1100"/>
            <a:t>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Расчет провести двумя способами -"снизу вверх" и "сверху вниз".</a:t>
          </a:r>
          <a:endParaRPr lang="ru-RU" sz="1100">
            <a:effectLst/>
          </a:endParaRPr>
        </a:p>
        <a:p>
          <a:pPr marL="171450" indent="-171450">
            <a:buFont typeface="Arial" pitchFamily="34" charset="0"/>
            <a:buChar char="•"/>
          </a:pPr>
          <a:endParaRPr lang="ru-RU" sz="1100"/>
        </a:p>
        <a:p>
          <a:pPr marL="0" indent="0">
            <a:buFont typeface="Arial" pitchFamily="34" charset="0"/>
            <a:buNone/>
          </a:pPr>
          <a:r>
            <a:rPr lang="ru-RU" sz="1100"/>
            <a:t>Используйте</a:t>
          </a:r>
          <a:r>
            <a:rPr lang="ru-RU" sz="1100" baseline="0"/>
            <a:t> функции:</a:t>
          </a:r>
        </a:p>
        <a:p>
          <a:r>
            <a:rPr lang="en-US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ESP_id_by_rate</a:t>
          </a:r>
          <a:endParaRPr lang="ru-RU">
            <a:effectLst/>
            <a:latin typeface="Courier New" pitchFamily="49" charset="0"/>
            <a:cs typeface="Courier New" pitchFamily="49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ESP_name</a:t>
          </a:r>
          <a:endParaRPr lang="ru-RU">
            <a:effectLst/>
            <a:latin typeface="Courier New" pitchFamily="49" charset="0"/>
            <a:cs typeface="Courier New" pitchFamily="49" charset="0"/>
          </a:endParaRPr>
        </a:p>
        <a:p>
          <a:r>
            <a:rPr lang="en-US" sz="1100">
              <a:solidFill>
                <a:schemeClr val="dk1"/>
              </a:solidFill>
              <a:effectLst/>
              <a:latin typeface="Courier New" pitchFamily="49" charset="0"/>
              <a:ea typeface="+mn-ea"/>
              <a:cs typeface="Courier New" pitchFamily="49" charset="0"/>
            </a:rPr>
            <a:t>ESP_rate_max_sm3day</a:t>
          </a:r>
          <a:endParaRPr lang="ru-RU" sz="1100">
            <a:solidFill>
              <a:schemeClr val="dk1"/>
            </a:solidFill>
            <a:effectLst/>
            <a:latin typeface="Courier New" pitchFamily="49" charset="0"/>
            <a:ea typeface="+mn-ea"/>
            <a:cs typeface="Courier New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itchFamily="34" charset="0"/>
            <a:buNone/>
            <a:tabLst/>
            <a:defRPr/>
          </a:pPr>
          <a:r>
            <a:rPr lang="en-US">
              <a:effectLst/>
              <a:latin typeface="Courier New" pitchFamily="49" charset="0"/>
              <a:cs typeface="Courier New" pitchFamily="49" charset="0"/>
            </a:rPr>
            <a:t>ESP_head_m</a:t>
          </a:r>
          <a:endParaRPr lang="ru-RU">
            <a:effectLst/>
            <a:latin typeface="Courier New" pitchFamily="49" charset="0"/>
            <a:cs typeface="Courier New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itchFamily="34" charset="0"/>
            <a:buNone/>
            <a:tabLst/>
            <a:defRPr/>
          </a:pPr>
          <a:r>
            <a:rPr lang="en-US">
              <a:effectLst/>
              <a:latin typeface="Courier New" pitchFamily="49" charset="0"/>
              <a:cs typeface="Courier New" pitchFamily="49" charset="0"/>
            </a:rPr>
            <a:t>ESP_eff_fr</a:t>
          </a:r>
          <a:endParaRPr lang="ru-RU">
            <a:effectLst/>
            <a:latin typeface="Courier New" pitchFamily="49" charset="0"/>
            <a:cs typeface="Courier New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itchFamily="34" charset="0"/>
            <a:buNone/>
            <a:tabLst/>
            <a:defRPr/>
          </a:pPr>
          <a:r>
            <a:rPr lang="en-US">
              <a:effectLst/>
              <a:latin typeface="Courier New" pitchFamily="49" charset="0"/>
              <a:cs typeface="Courier New" pitchFamily="49" charset="0"/>
            </a:rPr>
            <a:t>ESP_power_W</a:t>
          </a:r>
          <a:endParaRPr lang="ru-RU">
            <a:effectLst/>
            <a:latin typeface="Courier New" pitchFamily="49" charset="0"/>
            <a:cs typeface="Courier New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itchFamily="34" charset="0"/>
            <a:buNone/>
            <a:tabLst/>
            <a:defRPr/>
          </a:pPr>
          <a:r>
            <a:rPr lang="en-US">
              <a:effectLst/>
              <a:latin typeface="Courier New" pitchFamily="49" charset="0"/>
              <a:cs typeface="Courier New" pitchFamily="49" charset="0"/>
            </a:rPr>
            <a:t>ESP_dp_atm</a:t>
          </a:r>
          <a:endParaRPr lang="ru-RU">
            <a:effectLst/>
            <a:latin typeface="Courier New" pitchFamily="49" charset="0"/>
            <a:cs typeface="Courier New" pitchFamily="49" charset="0"/>
          </a:endParaRPr>
        </a:p>
      </xdr:txBody>
    </xdr:sp>
    <xdr:clientData/>
  </xdr:twoCellAnchor>
  <xdr:twoCellAnchor>
    <xdr:from>
      <xdr:col>17</xdr:col>
      <xdr:colOff>306374</xdr:colOff>
      <xdr:row>78</xdr:row>
      <xdr:rowOff>111919</xdr:rowOff>
    </xdr:from>
    <xdr:to>
      <xdr:col>25</xdr:col>
      <xdr:colOff>596233</xdr:colOff>
      <xdr:row>101</xdr:row>
      <xdr:rowOff>101493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455800</xdr:colOff>
      <xdr:row>36</xdr:row>
      <xdr:rowOff>127729</xdr:rowOff>
    </xdr:from>
    <xdr:to>
      <xdr:col>42</xdr:col>
      <xdr:colOff>145861</xdr:colOff>
      <xdr:row>58</xdr:row>
      <xdr:rowOff>81660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581024</xdr:colOff>
      <xdr:row>5</xdr:row>
      <xdr:rowOff>116417</xdr:rowOff>
    </xdr:from>
    <xdr:to>
      <xdr:col>22</xdr:col>
      <xdr:colOff>119591</xdr:colOff>
      <xdr:row>16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0317691" y="910167"/>
          <a:ext cx="5063067" cy="3587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Вопросы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по упражению 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Какие параметры влияют на перепад давления в насосе?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Насколько сильно влияет вязкость на напорные характерситики ЭЦН?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Как влияет на работу ЭЦН изменение частоты?</a:t>
          </a:r>
          <a:endParaRPr lang="ru-RU">
            <a:effectLst/>
          </a:endParaRPr>
        </a:p>
        <a:p>
          <a:endParaRPr lang="ru-RU" sz="1100" baseline="0"/>
        </a:p>
        <a:p>
          <a:r>
            <a:rPr lang="ru-RU" sz="1100" baseline="0"/>
            <a:t>Дополнительное задание</a:t>
          </a:r>
        </a:p>
        <a:p>
          <a:r>
            <a:rPr lang="ru-RU" sz="1100" baseline="0"/>
            <a:t>1. </a:t>
          </a:r>
        </a:p>
      </xdr:txBody>
    </xdr:sp>
    <xdr:clientData/>
  </xdr:twoCellAnchor>
  <xdr:twoCellAnchor>
    <xdr:from>
      <xdr:col>4</xdr:col>
      <xdr:colOff>60326</xdr:colOff>
      <xdr:row>23</xdr:row>
      <xdr:rowOff>39157</xdr:rowOff>
    </xdr:from>
    <xdr:to>
      <xdr:col>8</xdr:col>
      <xdr:colOff>50800</xdr:colOff>
      <xdr:row>28</xdr:row>
      <xdr:rowOff>148166</xdr:rowOff>
    </xdr:to>
    <xdr:sp macro="" textlink="">
      <xdr:nvSpPr>
        <xdr:cNvPr id="4" name="Выноска со стрелкой влево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08326" y="7002990"/>
          <a:ext cx="3091391" cy="945093"/>
        </a:xfrm>
        <a:prstGeom prst="leftArrowCallout">
          <a:avLst>
            <a:gd name="adj1" fmla="val 25000"/>
            <a:gd name="adj2" fmla="val 25000"/>
            <a:gd name="adj3" fmla="val 25000"/>
            <a:gd name="adj4" fmla="val 886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1. Определите  </a:t>
          </a:r>
          <a:r>
            <a:rPr lang="en-US" sz="1100"/>
            <a:t>ID</a:t>
          </a:r>
          <a:r>
            <a:rPr lang="ru-RU" sz="1100"/>
            <a:t> насоса</a:t>
          </a:r>
          <a:r>
            <a:rPr lang="en-US" sz="1100"/>
            <a:t>,</a:t>
          </a:r>
          <a:r>
            <a:rPr lang="en-US" sz="1100" baseline="0"/>
            <a:t> </a:t>
          </a:r>
          <a:r>
            <a:rPr lang="ru-RU" sz="1100" baseline="0"/>
            <a:t>его обозначение,</a:t>
          </a:r>
          <a:r>
            <a:rPr lang="en-US" sz="1100" baseline="0"/>
            <a:t> Qmax, </a:t>
          </a:r>
          <a:r>
            <a:rPr lang="ru-RU" sz="1100" baseline="0"/>
            <a:t>количество ступеней.</a:t>
          </a:r>
        </a:p>
        <a:p>
          <a:pPr algn="l"/>
          <a:r>
            <a:rPr lang="ru-RU" sz="1100"/>
            <a:t>Количество ступеней</a:t>
          </a:r>
          <a:r>
            <a:rPr lang="ru-RU" sz="1100" baseline="0"/>
            <a:t> можно оценить зная общий напор и напор одной ступени на номинальной частоте</a:t>
          </a:r>
          <a:endParaRPr lang="ru-RU" sz="1100"/>
        </a:p>
      </xdr:txBody>
    </xdr:sp>
    <xdr:clientData/>
  </xdr:twoCellAnchor>
  <xdr:twoCellAnchor>
    <xdr:from>
      <xdr:col>6</xdr:col>
      <xdr:colOff>95250</xdr:colOff>
      <xdr:row>44</xdr:row>
      <xdr:rowOff>74082</xdr:rowOff>
    </xdr:from>
    <xdr:to>
      <xdr:col>10</xdr:col>
      <xdr:colOff>232833</xdr:colOff>
      <xdr:row>49</xdr:row>
      <xdr:rowOff>123825</xdr:rowOff>
    </xdr:to>
    <xdr:sp macro="" textlink="">
      <xdr:nvSpPr>
        <xdr:cNvPr id="16" name="Выноска со стрелкой влево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552950" y="8970432"/>
          <a:ext cx="3309408" cy="859368"/>
        </a:xfrm>
        <a:prstGeom prst="leftArrowCallout">
          <a:avLst>
            <a:gd name="adj1" fmla="val 25000"/>
            <a:gd name="adj2" fmla="val 25000"/>
            <a:gd name="adj3" fmla="val 38152"/>
            <a:gd name="adj4" fmla="val 82517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2. Постройте номинальные характеристики ЭЦН, заданных параметров насоса</a:t>
          </a:r>
        </a:p>
      </xdr:txBody>
    </xdr:sp>
    <xdr:clientData/>
  </xdr:twoCellAnchor>
  <xdr:twoCellAnchor>
    <xdr:from>
      <xdr:col>11</xdr:col>
      <xdr:colOff>276226</xdr:colOff>
      <xdr:row>84</xdr:row>
      <xdr:rowOff>155574</xdr:rowOff>
    </xdr:from>
    <xdr:to>
      <xdr:col>16</xdr:col>
      <xdr:colOff>65618</xdr:colOff>
      <xdr:row>91</xdr:row>
      <xdr:rowOff>111124</xdr:rowOff>
    </xdr:to>
    <xdr:sp macro="" textlink="">
      <xdr:nvSpPr>
        <xdr:cNvPr id="17" name="Выноска со стрелкой влево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724901" y="16167099"/>
          <a:ext cx="2913592" cy="1089025"/>
        </a:xfrm>
        <a:prstGeom prst="leftArrowCallout">
          <a:avLst>
            <a:gd name="adj1" fmla="val 25000"/>
            <a:gd name="adj2" fmla="val 25000"/>
            <a:gd name="adj3" fmla="val 12755"/>
            <a:gd name="adj4" fmla="val 907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  <a:r>
            <a:rPr lang="ru-RU" sz="1100"/>
            <a:t>.</a:t>
          </a:r>
          <a:r>
            <a:rPr lang="ru-RU" sz="1100" baseline="0"/>
            <a:t> Рассчитайте перепад  давления и параметры насоса при расчете от входа до выхода (снизу вверх)</a:t>
          </a:r>
        </a:p>
        <a:p>
          <a:pPr algn="l"/>
          <a:endParaRPr lang="ru-RU" sz="1100"/>
        </a:p>
      </xdr:txBody>
    </xdr:sp>
    <xdr:clientData/>
  </xdr:twoCellAnchor>
  <xdr:twoCellAnchor>
    <xdr:from>
      <xdr:col>26</xdr:col>
      <xdr:colOff>47625</xdr:colOff>
      <xdr:row>78</xdr:row>
      <xdr:rowOff>104775</xdr:rowOff>
    </xdr:from>
    <xdr:to>
      <xdr:col>34</xdr:col>
      <xdr:colOff>337484</xdr:colOff>
      <xdr:row>101</xdr:row>
      <xdr:rowOff>94349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F3276FA4-C862-4214-B364-BE5996A7EE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304800</xdr:colOff>
      <xdr:row>106</xdr:row>
      <xdr:rowOff>38100</xdr:rowOff>
    </xdr:from>
    <xdr:to>
      <xdr:col>25</xdr:col>
      <xdr:colOff>594659</xdr:colOff>
      <xdr:row>129</xdr:row>
      <xdr:rowOff>27674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73E93F5B-7142-441B-80AD-611A9DB69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257175</xdr:colOff>
      <xdr:row>105</xdr:row>
      <xdr:rowOff>152400</xdr:rowOff>
    </xdr:from>
    <xdr:to>
      <xdr:col>34</xdr:col>
      <xdr:colOff>547034</xdr:colOff>
      <xdr:row>128</xdr:row>
      <xdr:rowOff>141974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275E4157-3C47-453B-9EB7-97017E46C4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257176</xdr:colOff>
      <xdr:row>114</xdr:row>
      <xdr:rowOff>31749</xdr:rowOff>
    </xdr:from>
    <xdr:to>
      <xdr:col>16</xdr:col>
      <xdr:colOff>46568</xdr:colOff>
      <xdr:row>120</xdr:row>
      <xdr:rowOff>149224</xdr:rowOff>
    </xdr:to>
    <xdr:sp macro="" textlink="">
      <xdr:nvSpPr>
        <xdr:cNvPr id="22" name="Выноска со стрелкой влево 16">
          <a:extLst>
            <a:ext uri="{FF2B5EF4-FFF2-40B4-BE49-F238E27FC236}">
              <a16:creationId xmlns:a16="http://schemas.microsoft.com/office/drawing/2014/main" id="{BBB891D3-5B63-43F6-9A92-83F43F94E288}"/>
            </a:ext>
          </a:extLst>
        </xdr:cNvPr>
        <xdr:cNvSpPr/>
      </xdr:nvSpPr>
      <xdr:spPr>
        <a:xfrm>
          <a:off x="8705851" y="21386799"/>
          <a:ext cx="2913592" cy="1089025"/>
        </a:xfrm>
        <a:prstGeom prst="leftArrowCallout">
          <a:avLst>
            <a:gd name="adj1" fmla="val 25000"/>
            <a:gd name="adj2" fmla="val 25000"/>
            <a:gd name="adj3" fmla="val 12755"/>
            <a:gd name="adj4" fmla="val 9076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4.</a:t>
          </a:r>
          <a:r>
            <a:rPr lang="ru-RU" sz="1100" baseline="0"/>
            <a:t> Рассчитайте перепад  давления и параметры насоса при расчете от выхода до входа (сверху вниз)</a:t>
          </a:r>
        </a:p>
        <a:p>
          <a:pPr algn="l"/>
          <a:endParaRPr lang="ru-RU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ESP_eff_fr"/>
      <definedName name="ESP_encode_string"/>
      <definedName name="ESP_head_m"/>
      <definedName name="ESP_id_by_rate"/>
      <definedName name="ESP_name"/>
      <definedName name="ESP_p_atma"/>
      <definedName name="ESP_power_W"/>
      <definedName name="ESP_rate_max_sm3day"/>
      <definedName name="getUFVersion"/>
      <definedName name="PVT_encode_string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ESPcalc">
    <outlinePr summaryBelow="0"/>
  </sheetPr>
  <dimension ref="A1:AK174"/>
  <sheetViews>
    <sheetView tabSelected="1" zoomScaleNormal="100" workbookViewId="0">
      <selection activeCell="D3" sqref="D3"/>
    </sheetView>
  </sheetViews>
  <sheetFormatPr defaultRowHeight="12.75" x14ac:dyDescent="0.2"/>
  <cols>
    <col min="2" max="2" width="15.140625" customWidth="1"/>
    <col min="3" max="3" width="9.85546875" customWidth="1"/>
    <col min="4" max="4" width="11.5703125" bestFit="1" customWidth="1"/>
    <col min="5" max="5" width="11.28515625" customWidth="1"/>
    <col min="6" max="6" width="9.85546875" customWidth="1"/>
    <col min="7" max="7" width="13.140625" customWidth="1"/>
    <col min="8" max="8" width="12.28515625" customWidth="1"/>
    <col min="9" max="9" width="10.85546875" bestFit="1" customWidth="1"/>
    <col min="10" max="10" width="11.28515625" customWidth="1"/>
    <col min="11" max="11" width="12.28515625" bestFit="1" customWidth="1"/>
    <col min="12" max="12" width="10.28515625" bestFit="1" customWidth="1"/>
  </cols>
  <sheetData>
    <row r="1" spans="1:7" x14ac:dyDescent="0.2">
      <c r="A1" s="1" t="s">
        <v>22</v>
      </c>
      <c r="F1" t="s">
        <v>23</v>
      </c>
      <c r="G1" t="str">
        <f>[1]!getUFVersion()</f>
        <v>7.17</v>
      </c>
    </row>
    <row r="2" spans="1:7" x14ac:dyDescent="0.2">
      <c r="A2" s="28" t="s">
        <v>24</v>
      </c>
      <c r="B2" s="28"/>
    </row>
    <row r="6" spans="1:7" x14ac:dyDescent="0.2">
      <c r="A6" s="1" t="s">
        <v>9</v>
      </c>
    </row>
    <row r="7" spans="1:7" ht="18.75" x14ac:dyDescent="0.35">
      <c r="B7" s="11" t="s">
        <v>25</v>
      </c>
      <c r="C7" s="2">
        <v>0.9</v>
      </c>
      <c r="D7" s="12"/>
      <c r="E7" s="13">
        <f>gamma_oil_*1000</f>
        <v>900</v>
      </c>
      <c r="F7" s="14" t="s">
        <v>26</v>
      </c>
    </row>
    <row r="8" spans="1:7" ht="18.75" x14ac:dyDescent="0.35">
      <c r="B8" s="14" t="s">
        <v>27</v>
      </c>
      <c r="C8" s="2">
        <v>1</v>
      </c>
      <c r="D8" s="12"/>
      <c r="E8" s="13">
        <f>gamma_wat_*1000</f>
        <v>1000</v>
      </c>
      <c r="F8" s="14" t="s">
        <v>26</v>
      </c>
    </row>
    <row r="9" spans="1:7" ht="18.75" x14ac:dyDescent="0.35">
      <c r="B9" s="14" t="s">
        <v>28</v>
      </c>
      <c r="C9" s="2">
        <v>0.8</v>
      </c>
      <c r="D9" s="12"/>
      <c r="E9" s="13">
        <f>gamma_gas_*1.22</f>
        <v>0.97599999999999998</v>
      </c>
      <c r="F9" s="14" t="s">
        <v>26</v>
      </c>
    </row>
    <row r="10" spans="1:7" ht="18.75" x14ac:dyDescent="0.35">
      <c r="B10" s="15" t="s">
        <v>29</v>
      </c>
      <c r="C10" s="2">
        <v>80</v>
      </c>
      <c r="D10" s="14" t="s">
        <v>30</v>
      </c>
      <c r="E10" s="16">
        <f>Rsb_/gamma_oil_</f>
        <v>88.888888888888886</v>
      </c>
      <c r="F10" s="14" t="s">
        <v>31</v>
      </c>
    </row>
    <row r="11" spans="1:7" ht="18.75" x14ac:dyDescent="0.35">
      <c r="B11" s="15" t="s">
        <v>32</v>
      </c>
      <c r="C11" s="2">
        <v>80</v>
      </c>
      <c r="D11" s="14" t="s">
        <v>30</v>
      </c>
      <c r="E11" s="16">
        <f>Rsb_/gamma_oil_</f>
        <v>88.888888888888886</v>
      </c>
      <c r="F11" s="14" t="s">
        <v>31</v>
      </c>
    </row>
    <row r="12" spans="1:7" ht="18" x14ac:dyDescent="0.35">
      <c r="B12" s="14" t="s">
        <v>33</v>
      </c>
      <c r="C12" s="2">
        <v>120</v>
      </c>
      <c r="D12" s="12" t="s">
        <v>34</v>
      </c>
      <c r="E12" s="16">
        <f>Pb_*1.01325</f>
        <v>121.59</v>
      </c>
      <c r="F12" s="12" t="s">
        <v>35</v>
      </c>
    </row>
    <row r="13" spans="1:7" ht="18" x14ac:dyDescent="0.35">
      <c r="B13" s="14" t="s">
        <v>36</v>
      </c>
      <c r="C13" s="2">
        <v>100</v>
      </c>
      <c r="D13" s="12" t="s">
        <v>2</v>
      </c>
      <c r="E13" s="16">
        <f>Tres_*9/5+32</f>
        <v>212</v>
      </c>
      <c r="F13" s="12" t="s">
        <v>37</v>
      </c>
    </row>
    <row r="14" spans="1:7" ht="18.75" x14ac:dyDescent="0.35">
      <c r="B14" s="15" t="s">
        <v>38</v>
      </c>
      <c r="C14" s="2">
        <v>1.2</v>
      </c>
      <c r="D14" s="14" t="s">
        <v>30</v>
      </c>
    </row>
    <row r="15" spans="1:7" ht="18" x14ac:dyDescent="0.35">
      <c r="B15" s="25" t="s">
        <v>58</v>
      </c>
      <c r="C15" s="2">
        <v>20</v>
      </c>
      <c r="D15" s="14" t="s">
        <v>57</v>
      </c>
    </row>
    <row r="16" spans="1:7" x14ac:dyDescent="0.2">
      <c r="B16" s="3"/>
      <c r="C16" s="4"/>
    </row>
    <row r="17" spans="1:37" ht="15.75" x14ac:dyDescent="0.3">
      <c r="B17" s="17" t="s">
        <v>42</v>
      </c>
      <c r="C17" s="2">
        <v>50</v>
      </c>
      <c r="D17" s="26" t="s">
        <v>3</v>
      </c>
    </row>
    <row r="18" spans="1:37" ht="15.75" x14ac:dyDescent="0.3">
      <c r="B18" s="17" t="s">
        <v>45</v>
      </c>
      <c r="C18" s="2">
        <v>10</v>
      </c>
      <c r="D18" s="26" t="s">
        <v>44</v>
      </c>
    </row>
    <row r="19" spans="1:37" x14ac:dyDescent="0.2">
      <c r="A19" s="1" t="s">
        <v>56</v>
      </c>
    </row>
    <row r="20" spans="1:37" ht="15.75" x14ac:dyDescent="0.3">
      <c r="B20" s="18" t="s">
        <v>49</v>
      </c>
      <c r="C20" s="2">
        <v>50</v>
      </c>
      <c r="D20" s="18" t="s">
        <v>3</v>
      </c>
    </row>
    <row r="21" spans="1:37" ht="15.75" x14ac:dyDescent="0.3">
      <c r="B21" s="18" t="s">
        <v>50</v>
      </c>
      <c r="C21" s="2">
        <v>2000</v>
      </c>
      <c r="D21" s="18" t="s">
        <v>4</v>
      </c>
    </row>
    <row r="22" spans="1:37" x14ac:dyDescent="0.2">
      <c r="B22" s="18" t="s">
        <v>46</v>
      </c>
      <c r="C22" s="2">
        <v>45</v>
      </c>
      <c r="D22" s="18" t="s">
        <v>5</v>
      </c>
    </row>
    <row r="23" spans="1:37" x14ac:dyDescent="0.2">
      <c r="B23" s="18" t="s">
        <v>47</v>
      </c>
      <c r="C23" s="13" cm="1">
        <f t="array" ref="C23">[1]!ESP_id_by_rate(Q_ESP_)</f>
        <v>1005</v>
      </c>
      <c r="D23" s="18"/>
    </row>
    <row r="24" spans="1:37" x14ac:dyDescent="0.2">
      <c r="B24" s="18" t="s">
        <v>48</v>
      </c>
      <c r="C24" s="13" t="str" cm="1">
        <f t="array" ref="C24">[1]!ESP_name(PumpID_)</f>
        <v>ЭЦН5-50</v>
      </c>
      <c r="D24" s="18"/>
    </row>
    <row r="25" spans="1:37" ht="15.75" x14ac:dyDescent="0.3">
      <c r="B25" s="18" t="s">
        <v>51</v>
      </c>
      <c r="C25" s="13" cm="1">
        <f t="array" ref="C25">[1]!ESP_rate_max_sm3day(Freq_,PumpID_)</f>
        <v>85.5</v>
      </c>
      <c r="D25" s="18"/>
      <c r="J25" s="19" t="s">
        <v>20</v>
      </c>
    </row>
    <row r="26" spans="1:37" x14ac:dyDescent="0.2">
      <c r="B26" s="18" t="s">
        <v>10</v>
      </c>
      <c r="C26" s="13" cm="1">
        <f t="array" ref="C26">INT(Head_ESP_/[1]!ESP_head_m(Q_ESP_,1,,PumpID_))</f>
        <v>392</v>
      </c>
      <c r="D26" s="18" t="s">
        <v>6</v>
      </c>
      <c r="J26" s="10" t="str">
        <f>[1]!PVT_encode_string(gamma_gas_,gamma_oil_,,Rsb_,Rp_,Pb_,Tres_,Bob_,mu,,KsepGasSep_,PKsep,TKsep_)</f>
        <v>gamma_gas:0.800;gamma_oil:0.900;gamma_wat:1.000;rsb_m3m3:80.000;rp_m3m3:80.000;pb_atma:120.000;tres_C:100.000;bob_m3m3:1.200;muob_cP:1.000;PVTcorr:0;ksep_fr:0.800;p_ksep_atma:80.000;t_ksep_C:80.000;gas_only:False;</v>
      </c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37" ht="15.75" x14ac:dyDescent="0.3">
      <c r="B27" s="18" t="s">
        <v>52</v>
      </c>
      <c r="C27" s="5">
        <v>0.8</v>
      </c>
      <c r="D27" s="18"/>
    </row>
    <row r="28" spans="1:37" ht="15.75" x14ac:dyDescent="0.3">
      <c r="B28" s="18" t="s">
        <v>53</v>
      </c>
      <c r="C28" s="8">
        <v>80</v>
      </c>
      <c r="D28" s="18" t="s">
        <v>1</v>
      </c>
      <c r="J28" s="19" t="s">
        <v>21</v>
      </c>
    </row>
    <row r="29" spans="1:37" ht="15.75" x14ac:dyDescent="0.3">
      <c r="B29" s="18" t="s">
        <v>54</v>
      </c>
      <c r="C29" s="8">
        <v>80</v>
      </c>
      <c r="D29" s="18" t="s">
        <v>2</v>
      </c>
      <c r="J29" s="10" t="str">
        <f>[1]!ESP_encode_string(PumpID_,Head_ESP_,Freq_)</f>
        <v>ESP_ID:1005.00000;HeadNom_m:2000.00000;ESPfreq_Hz:45.00000;ESP_U_V:1000.00000;MotorPowerNom_kW:30.00000;t_intake_C:85.00000;t_dis_C:85.00000;KsepGS_fr:0.00000;Ksep_manual_fr:0.00000;ESP_energy_fact_Whday:0.00000;ESP_cable_type:0;ESP_h_mes_m:0.00000;ESP_gas_degradation_type:0;c_calibr_head:1.00000;c_calibr_rate:1.00000;c_calibr_power:1.00000;PKV_work_min:-1.00000;PKV_stop_min:-1.00000;</v>
      </c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1:37" x14ac:dyDescent="0.2">
      <c r="B30" s="23" t="s">
        <v>55</v>
      </c>
      <c r="C30" s="2">
        <v>1</v>
      </c>
      <c r="D30" s="23" t="s">
        <v>39</v>
      </c>
    </row>
    <row r="31" spans="1:37" x14ac:dyDescent="0.2">
      <c r="A31" t="s">
        <v>70</v>
      </c>
    </row>
    <row r="32" spans="1:37" x14ac:dyDescent="0.2">
      <c r="B32" s="18" t="s">
        <v>7</v>
      </c>
      <c r="C32" s="2">
        <v>20</v>
      </c>
      <c r="D32" s="18"/>
    </row>
    <row r="33" spans="1:6" x14ac:dyDescent="0.2">
      <c r="A33" s="1"/>
    </row>
    <row r="35" spans="1:6" ht="12.75" customHeight="1" x14ac:dyDescent="0.2">
      <c r="A35" t="s">
        <v>16</v>
      </c>
    </row>
    <row r="36" spans="1:6" x14ac:dyDescent="0.2">
      <c r="A36" t="s">
        <v>12</v>
      </c>
      <c r="C36" s="23" t="s">
        <v>11</v>
      </c>
      <c r="D36" s="24"/>
      <c r="E36" s="23"/>
    </row>
    <row r="38" spans="1:6" ht="25.5" x14ac:dyDescent="0.2">
      <c r="C38" s="20" t="s">
        <v>0</v>
      </c>
      <c r="D38" s="20" t="s">
        <v>13</v>
      </c>
      <c r="E38" s="20" t="s">
        <v>14</v>
      </c>
      <c r="F38" s="21" t="s">
        <v>15</v>
      </c>
    </row>
    <row r="39" spans="1:6" x14ac:dyDescent="0.2">
      <c r="C39" s="6">
        <v>1</v>
      </c>
      <c r="D39" s="29" cm="1">
        <f t="array" ref="D39">[1]!ESP_head_m(C39,NumStage_,Freq_,PumpID_,mu)</f>
        <v>2060.8093333333331</v>
      </c>
      <c r="E39" s="30" cm="1">
        <f t="array" ref="E39">[1]!ESP_eff_fr(C39,NumStage_,Freq_,PumpID_,mu)</f>
        <v>1.7098765432098768E-2</v>
      </c>
      <c r="F39" s="29" cm="1">
        <f t="array" ref="F39">[1]!ESP_power_W(C39,NumStage_,Freq_,PumpID_,mu)</f>
        <v>15835.091999999997</v>
      </c>
    </row>
    <row r="40" spans="1:6" x14ac:dyDescent="0.2">
      <c r="C40" s="6">
        <f>B85+Qmax_/20</f>
        <v>4.2750000000000004</v>
      </c>
      <c r="D40" s="29" cm="1">
        <f t="array" ref="D40">[1]!ESP_head_m(C40,NumStage_,Freq_,PumpID_,mu)</f>
        <v>2048.9234849999998</v>
      </c>
      <c r="E40" s="30" cm="1">
        <f t="array" ref="E40">[1]!ESP_eff_fr(C40,NumStage_,Freq_,PumpID_,mu)</f>
        <v>7.1368750000000022E-2</v>
      </c>
      <c r="F40" s="29" cm="1">
        <f t="array" ref="F40">[1]!ESP_power_W(C40,NumStage_,Freq_,PumpID_,mu)</f>
        <v>15358.082354999997</v>
      </c>
    </row>
    <row r="41" spans="1:6" x14ac:dyDescent="0.2">
      <c r="C41" s="6">
        <f t="shared" ref="C41:C59" si="0">C40+Qmax_/20</f>
        <v>8.5500000000000007</v>
      </c>
      <c r="D41" s="29" cm="1">
        <f t="array" ref="D41">[1]!ESP_head_m(C41,NumStage_,Freq_,PumpID_,mu)</f>
        <v>2029.1909399999997</v>
      </c>
      <c r="E41" s="30" cm="1">
        <f t="array" ref="E41">[1]!ESP_eff_fr(C41,NumStage_,Freq_,PumpID_,mu)</f>
        <v>0.13822500000000004</v>
      </c>
      <c r="F41" s="29" cm="1">
        <f t="array" ref="F41">[1]!ESP_power_W(C41,NumStage_,Freq_,PumpID_,mu)</f>
        <v>14903.515619999996</v>
      </c>
    </row>
    <row r="42" spans="1:6" x14ac:dyDescent="0.2">
      <c r="C42" s="6">
        <f t="shared" si="0"/>
        <v>12.825000000000001</v>
      </c>
      <c r="D42" s="29" cm="1">
        <f t="array" ref="D42">[1]!ESP_head_m(C42,NumStage_,Freq_,PumpID_,mu)</f>
        <v>2004.6823649999999</v>
      </c>
      <c r="E42" s="30" cm="1">
        <f t="array" ref="E42">[1]!ESP_eff_fr(C42,NumStage_,Freq_,PumpID_,mu)</f>
        <v>0.20056875000000005</v>
      </c>
      <c r="F42" s="29" cm="1">
        <f t="array" ref="F42">[1]!ESP_power_W(C42,NumStage_,Freq_,PumpID_,mu)</f>
        <v>14639.307794999995</v>
      </c>
    </row>
    <row r="43" spans="1:6" x14ac:dyDescent="0.2">
      <c r="C43" s="6">
        <f t="shared" si="0"/>
        <v>17.100000000000001</v>
      </c>
      <c r="D43" s="29" cm="1">
        <f t="array" ref="D43">[1]!ESP_head_m(C43,NumStage_,Freq_,PumpID_,mu)</f>
        <v>1975.3977600000001</v>
      </c>
      <c r="E43" s="30" cm="1">
        <f t="array" ref="E43">[1]!ESP_eff_fr(C43,NumStage_,Freq_,PumpID_,mu)</f>
        <v>0.25840000000000007</v>
      </c>
      <c r="F43" s="29" cm="1">
        <f t="array" ref="F43">[1]!ESP_power_W(C43,NumStage_,Freq_,PumpID_,mu)</f>
        <v>14565.458879999996</v>
      </c>
    </row>
    <row r="44" spans="1:6" x14ac:dyDescent="0.2">
      <c r="C44" s="6">
        <f t="shared" si="0"/>
        <v>21.375</v>
      </c>
      <c r="D44" s="29" cm="1">
        <f t="array" ref="D44">[1]!ESP_head_m(C44,NumStage_,Freq_,PumpID_,mu)</f>
        <v>1941.3784687499999</v>
      </c>
      <c r="E44" s="30" cm="1">
        <f t="array" ref="E44">[1]!ESP_eff_fr(C44,NumStage_,Freq_,PumpID_,mu)</f>
        <v>0.31211641905737708</v>
      </c>
      <c r="F44" s="29" cm="1">
        <f t="array" ref="F44">[1]!ESP_power_W(C44,NumStage_,Freq_,PumpID_,mu)</f>
        <v>14714.596181249995</v>
      </c>
    </row>
    <row r="45" spans="1:6" x14ac:dyDescent="0.2">
      <c r="C45" s="6">
        <f t="shared" si="0"/>
        <v>25.65</v>
      </c>
      <c r="D45" s="29" cm="1">
        <f t="array" ref="D45">[1]!ESP_head_m(C45,NumStage_,Freq_,PumpID_,mu)</f>
        <v>1902.6231886666665</v>
      </c>
      <c r="E45" s="30" cm="1">
        <f t="array" ref="E45">[1]!ESP_eff_fr(C45,NumStage_,Freq_,PumpID_,mu)</f>
        <v>0.36170547814207649</v>
      </c>
      <c r="F45" s="29" cm="1">
        <f t="array" ref="F45">[1]!ESP_power_W(C45,NumStage_,Freq_,PumpID_,mu)</f>
        <v>15085.691737199997</v>
      </c>
    </row>
    <row r="46" spans="1:6" x14ac:dyDescent="0.2">
      <c r="C46" s="6">
        <f t="shared" si="0"/>
        <v>29.924999999999997</v>
      </c>
      <c r="D46" s="29" cm="1">
        <f t="array" ref="D46">[1]!ESP_head_m(C46,NumStage_,Freq_,PumpID_,mu)</f>
        <v>1858.9680555833331</v>
      </c>
      <c r="E46" s="30" cm="1">
        <f t="array" ref="E46">[1]!ESP_eff_fr(C46,NumStage_,Freq_,PumpID_,mu)</f>
        <v>0.40559103312841527</v>
      </c>
      <c r="F46" s="29" cm="1">
        <f t="array" ref="F46">[1]!ESP_power_W(C46,NumStage_,Freq_,PumpID_,mu)</f>
        <v>15549.428629349997</v>
      </c>
    </row>
    <row r="47" spans="1:6" x14ac:dyDescent="0.2">
      <c r="C47" s="6">
        <f t="shared" si="0"/>
        <v>34.199999999999996</v>
      </c>
      <c r="D47" s="29" cm="1">
        <f t="array" ref="D47">[1]!ESP_head_m(C47,NumStage_,Freq_,PumpID_,mu)</f>
        <v>1808.7350399999998</v>
      </c>
      <c r="E47" s="30" cm="1">
        <f t="array" ref="E47">[1]!ESP_eff_fr(C47,NumStage_,Freq_,PumpID_,mu)</f>
        <v>0.44111085511741249</v>
      </c>
      <c r="F47" s="29" cm="1">
        <f t="array" ref="F47">[1]!ESP_power_W(C47,NumStage_,Freq_,PumpID_,mu)</f>
        <v>15989.683046399998</v>
      </c>
    </row>
    <row r="48" spans="1:6" x14ac:dyDescent="0.2">
      <c r="C48" s="6">
        <f t="shared" si="0"/>
        <v>38.474999999999994</v>
      </c>
      <c r="D48" s="29" cm="1">
        <f t="array" ref="D48">[1]!ESP_head_m(C48,NumStage_,Freq_,PumpID_,mu)</f>
        <v>1745.5379841666665</v>
      </c>
      <c r="E48" s="30" cm="1">
        <f t="array" ref="E48">[1]!ESP_eff_fr(C48,NumStage_,Freq_,PumpID_,mu)</f>
        <v>0.46440002584551759</v>
      </c>
      <c r="F48" s="29" cm="1">
        <f t="array" ref="F48">[1]!ESP_power_W(C48,NumStage_,Freq_,PumpID_,mu)</f>
        <v>16414.661377799996</v>
      </c>
    </row>
    <row r="49" spans="3:7" x14ac:dyDescent="0.2">
      <c r="C49" s="6">
        <f t="shared" si="0"/>
        <v>42.749999999999993</v>
      </c>
      <c r="D49" s="29" cm="1">
        <f t="array" ref="D49">[1]!ESP_head_m(C49,NumStage_,Freq_,PumpID_,mu)</f>
        <v>1667.2168333333332</v>
      </c>
      <c r="E49" s="30" cm="1">
        <f t="array" ref="E49">[1]!ESP_eff_fr(C49,NumStage_,Freq_,PumpID_,mu)</f>
        <v>0.47699675084920984</v>
      </c>
      <c r="F49" s="29" cm="1">
        <f t="array" ref="F49">[1]!ESP_power_W(C49,NumStage_,Freq_,PumpID_,mu)</f>
        <v>16874.108999999997</v>
      </c>
    </row>
    <row r="50" spans="3:7" x14ac:dyDescent="0.2">
      <c r="C50" s="6">
        <f t="shared" si="0"/>
        <v>47.024999999999991</v>
      </c>
      <c r="D50" s="29" cm="1">
        <f t="array" ref="D50">[1]!ESP_head_m(C50,NumStage_,Freq_,PumpID_,mu)</f>
        <v>1571.939814375</v>
      </c>
      <c r="E50" s="30" cm="1">
        <f t="array" ref="E50">[1]!ESP_eff_fr(C50,NumStage_,Freq_,PumpID_,mu)</f>
        <v>0.48045148319050757</v>
      </c>
      <c r="F50" s="29" cm="1">
        <f t="array" ref="F50">[1]!ESP_power_W(C50,NumStage_,Freq_,PumpID_,mu)</f>
        <v>17403.271199999996</v>
      </c>
    </row>
    <row r="51" spans="3:7" x14ac:dyDescent="0.2">
      <c r="C51" s="6">
        <f t="shared" si="0"/>
        <v>51.29999999999999</v>
      </c>
      <c r="D51" s="29" cm="1">
        <f t="array" ref="D51">[1]!ESP_head_m(C51,NumStage_,Freq_,PumpID_,mu)</f>
        <v>1458.9926399999999</v>
      </c>
      <c r="E51" s="30" cm="1">
        <f t="array" ref="E51">[1]!ESP_eff_fr(C51,NumStage_,Freq_,PumpID_,mu)</f>
        <v>0.4735322249078347</v>
      </c>
      <c r="F51" s="29" cm="1">
        <f t="array" ref="F51">[1]!ESP_power_W(C51,NumStage_,Freq_,PumpID_,mu)</f>
        <v>17946.230399999993</v>
      </c>
    </row>
    <row r="52" spans="3:7" x14ac:dyDescent="0.2">
      <c r="C52" s="6">
        <f t="shared" si="0"/>
        <v>55.574999999999989</v>
      </c>
      <c r="D52" s="29" cm="1">
        <f t="array" ref="D52">[1]!ESP_head_m(C52,NumStage_,Freq_,PumpID_,mu)</f>
        <v>1331.7173756249999</v>
      </c>
      <c r="E52" s="30" cm="1">
        <f t="array" ref="E52">[1]!ESP_eff_fr(C52,NumStage_,Freq_,PumpID_,mu)</f>
        <v>0.45671607216973076</v>
      </c>
      <c r="F52" s="29" cm="1">
        <f t="array" ref="F52">[1]!ESP_power_W(C52,NumStage_,Freq_,PumpID_,mu)</f>
        <v>18489.189599999994</v>
      </c>
    </row>
    <row r="53" spans="3:7" x14ac:dyDescent="0.2">
      <c r="C53" s="6">
        <f t="shared" si="0"/>
        <v>59.849999999999987</v>
      </c>
      <c r="D53" s="29" cm="1">
        <f t="array" ref="D53">[1]!ESP_head_m(C53,NumStage_,Freq_,PumpID_,mu)</f>
        <v>1193.6278462500004</v>
      </c>
      <c r="E53" s="30" cm="1">
        <f t="array" ref="E53">[1]!ESP_eff_fr(C53,NumStage_,Freq_,PumpID_,mu)</f>
        <v>0.43092401676829278</v>
      </c>
      <c r="F53" s="29" cm="1">
        <f t="array" ref="F53">[1]!ESP_power_W(C53,NumStage_,Freq_,PumpID_,mu)</f>
        <v>19032.148799999995</v>
      </c>
    </row>
    <row r="54" spans="3:7" x14ac:dyDescent="0.2">
      <c r="C54" s="6">
        <f t="shared" si="0"/>
        <v>64.124999999999986</v>
      </c>
      <c r="D54" s="29" cm="1">
        <f t="array" ref="D54">[1]!ESP_head_m(C54,NumStage_,Freq_,PumpID_,mu)</f>
        <v>1044.6288398437505</v>
      </c>
      <c r="E54" s="30" cm="1">
        <f t="array" ref="E54">[1]!ESP_eff_fr(C54,NumStage_,Freq_,PumpID_,mu)</f>
        <v>0.39355909394054889</v>
      </c>
      <c r="F54" s="29" cm="1">
        <f t="array" ref="F54">[1]!ESP_power_W(C54,NumStage_,Freq_,PumpID_,mu)</f>
        <v>19575.107999999997</v>
      </c>
    </row>
    <row r="55" spans="3:7" x14ac:dyDescent="0.2">
      <c r="C55" s="6">
        <f t="shared" si="0"/>
        <v>68.399999999999991</v>
      </c>
      <c r="D55" s="29" cm="1">
        <f t="array" ref="D55">[1]!ESP_head_m(C55,NumStage_,Freq_,PumpID_,mu)</f>
        <v>887.09417999999994</v>
      </c>
      <c r="E55" s="30" cm="1">
        <f t="array" ref="E55">[1]!ESP_eff_fr(C55,NumStage_,Freq_,PumpID_,mu)</f>
        <v>0.33595749999999996</v>
      </c>
      <c r="F55" s="29" cm="1">
        <f t="array" ref="F55">[1]!ESP_power_W(C55,NumStage_,Freq_,PumpID_,mu)</f>
        <v>20104.636104000001</v>
      </c>
    </row>
    <row r="56" spans="3:7" x14ac:dyDescent="0.2">
      <c r="C56" s="6">
        <f t="shared" si="0"/>
        <v>72.674999999999997</v>
      </c>
      <c r="D56" s="29" cm="1">
        <f t="array" ref="D56">[1]!ESP_head_m(C56,NumStage_,Freq_,PumpID_,mu)</f>
        <v>717.58439156249983</v>
      </c>
      <c r="E56" s="30" cm="1">
        <f t="array" ref="E56">[1]!ESP_eff_fr(C56,NumStage_,Freq_,PumpID_,mu)</f>
        <v>0.26244457031250001</v>
      </c>
      <c r="F56" s="29" cm="1">
        <f t="array" ref="F56">[1]!ESP_power_W(C56,NumStage_,Freq_,PumpID_,mu)</f>
        <v>20351.597702624997</v>
      </c>
    </row>
    <row r="57" spans="3:7" x14ac:dyDescent="0.2">
      <c r="C57" s="6">
        <f t="shared" si="0"/>
        <v>76.95</v>
      </c>
      <c r="D57" s="29" cm="1">
        <f t="array" ref="D57">[1]!ESP_head_m(C57,NumStage_,Freq_,PumpID_,mu)</f>
        <v>516.56534999999997</v>
      </c>
      <c r="E57" s="30" cm="1">
        <f t="array" ref="E57">[1]!ESP_eff_fr(C57,NumStage_,Freq_,PumpID_,mu)</f>
        <v>0.1812125</v>
      </c>
      <c r="F57" s="29" cm="1">
        <f t="array" ref="F57">[1]!ESP_power_W(C57,NumStage_,Freq_,PumpID_,mu)</f>
        <v>20618.875619999995</v>
      </c>
    </row>
    <row r="58" spans="3:7" x14ac:dyDescent="0.2">
      <c r="C58" s="6">
        <f t="shared" si="0"/>
        <v>81.225000000000009</v>
      </c>
      <c r="D58" s="29" cm="1">
        <f t="array" ref="D58">[1]!ESP_head_m(C58,NumStage_,Freq_,PumpID_,mu)</f>
        <v>276.19278749999921</v>
      </c>
      <c r="E58" s="30" cm="1">
        <f t="array" ref="E58">[1]!ESP_eff_fr(C58,NumStage_,Freq_,PumpID_,mu)</f>
        <v>9.3990624999999731E-2</v>
      </c>
      <c r="F58" s="29" cm="1">
        <f t="array" ref="F58">[1]!ESP_power_W(C58,NumStage_,Freq_,PumpID_,mu)</f>
        <v>21104.145404999996</v>
      </c>
    </row>
    <row r="59" spans="3:7" x14ac:dyDescent="0.2">
      <c r="C59" s="6">
        <f t="shared" si="0"/>
        <v>85.500000000000014</v>
      </c>
      <c r="D59" s="29" cm="1">
        <f t="array" ref="D59">[1]!ESP_head_m(C59,NumStage_,Freq_,PumpID_,mu)</f>
        <v>-8.7823115967056162E-13</v>
      </c>
      <c r="E59" s="30" cm="1">
        <f t="array" ref="E59">[1]!ESP_eff_fr(C59,NumStage_,Freq_,PumpID_,mu)</f>
        <v>0</v>
      </c>
      <c r="F59" s="29" cm="1">
        <f t="array" ref="F59">[1]!ESP_power_W(C59,NumStage_,Freq_,PumpID_,mu)</f>
        <v>21718.367999999995</v>
      </c>
    </row>
    <row r="60" spans="3:7" x14ac:dyDescent="0.2">
      <c r="C60" s="29"/>
      <c r="D60" s="29"/>
      <c r="E60" s="30"/>
      <c r="F60" s="29"/>
      <c r="G60" s="9"/>
    </row>
    <row r="61" spans="3:7" x14ac:dyDescent="0.2">
      <c r="C61" s="29"/>
      <c r="D61" s="29"/>
      <c r="E61" s="30"/>
      <c r="F61" s="29"/>
      <c r="G61" s="9"/>
    </row>
    <row r="62" spans="3:7" x14ac:dyDescent="0.2">
      <c r="C62" s="29"/>
      <c r="D62" s="29"/>
      <c r="E62" s="30"/>
      <c r="F62" s="29"/>
      <c r="G62" s="9"/>
    </row>
    <row r="63" spans="3:7" x14ac:dyDescent="0.2">
      <c r="C63" s="29"/>
      <c r="D63" s="29"/>
      <c r="E63" s="30"/>
      <c r="F63" s="29"/>
      <c r="G63" s="9"/>
    </row>
    <row r="64" spans="3:7" x14ac:dyDescent="0.2">
      <c r="C64" s="29"/>
      <c r="D64" s="29"/>
      <c r="E64" s="30"/>
      <c r="F64" s="29"/>
    </row>
    <row r="65" spans="1:11" x14ac:dyDescent="0.2">
      <c r="C65" s="29"/>
      <c r="D65" s="29"/>
      <c r="E65" s="30"/>
      <c r="F65" s="29"/>
    </row>
    <row r="66" spans="1:11" x14ac:dyDescent="0.2">
      <c r="C66" s="29"/>
      <c r="D66" s="29"/>
      <c r="E66" s="30"/>
      <c r="F66" s="29"/>
    </row>
    <row r="67" spans="1:11" x14ac:dyDescent="0.2">
      <c r="C67" s="29"/>
      <c r="D67" s="29"/>
      <c r="E67" s="30"/>
      <c r="F67" s="29"/>
    </row>
    <row r="68" spans="1:11" x14ac:dyDescent="0.2">
      <c r="C68" s="29"/>
      <c r="D68" s="29"/>
      <c r="E68" s="30"/>
      <c r="F68" s="29"/>
    </row>
    <row r="69" spans="1:11" x14ac:dyDescent="0.2">
      <c r="C69" s="29"/>
      <c r="D69" s="29"/>
      <c r="E69" s="30"/>
      <c r="F69" s="29"/>
    </row>
    <row r="70" spans="1:11" x14ac:dyDescent="0.2">
      <c r="C70" s="29"/>
      <c r="D70" s="29"/>
      <c r="E70" s="30"/>
      <c r="F70" s="29"/>
    </row>
    <row r="72" spans="1:11" x14ac:dyDescent="0.2">
      <c r="A72" s="1" t="s">
        <v>56</v>
      </c>
      <c r="B72" s="3"/>
      <c r="C72" s="4"/>
    </row>
    <row r="73" spans="1:11" ht="15.75" x14ac:dyDescent="0.3">
      <c r="B73" s="17" t="s">
        <v>40</v>
      </c>
      <c r="C73" s="2">
        <v>65</v>
      </c>
      <c r="D73" s="18" t="s">
        <v>1</v>
      </c>
    </row>
    <row r="74" spans="1:11" ht="15.75" x14ac:dyDescent="0.3">
      <c r="B74" s="17" t="s">
        <v>41</v>
      </c>
      <c r="C74" s="2">
        <v>80</v>
      </c>
      <c r="D74" s="18" t="s">
        <v>2</v>
      </c>
    </row>
    <row r="75" spans="1:11" ht="15.75" x14ac:dyDescent="0.3">
      <c r="B75" s="17" t="s">
        <v>43</v>
      </c>
      <c r="C75" s="2">
        <v>150</v>
      </c>
      <c r="D75" s="18" t="s">
        <v>1</v>
      </c>
    </row>
    <row r="76" spans="1:11" ht="15.75" x14ac:dyDescent="0.3">
      <c r="B76" s="17" t="s">
        <v>65</v>
      </c>
      <c r="C76" s="2">
        <v>90</v>
      </c>
      <c r="D76" s="26" t="s">
        <v>2</v>
      </c>
    </row>
    <row r="77" spans="1:11" x14ac:dyDescent="0.2">
      <c r="B77" s="17" t="s">
        <v>66</v>
      </c>
      <c r="C77" s="2">
        <v>0</v>
      </c>
      <c r="D77" s="26"/>
    </row>
    <row r="78" spans="1:11" x14ac:dyDescent="0.2">
      <c r="C78" s="4"/>
    </row>
    <row r="79" spans="1:11" x14ac:dyDescent="0.2">
      <c r="C79" s="4"/>
      <c r="D79" s="27" t="s">
        <v>17</v>
      </c>
      <c r="E79" s="27"/>
      <c r="F79" s="27"/>
      <c r="G79" s="27"/>
      <c r="H79" s="27"/>
      <c r="I79" s="27"/>
      <c r="J79" s="27"/>
      <c r="K79" s="27"/>
    </row>
    <row r="80" spans="1:11" ht="51" x14ac:dyDescent="0.2">
      <c r="C80" s="20" t="s">
        <v>0</v>
      </c>
      <c r="D80" s="21" t="s">
        <v>59</v>
      </c>
      <c r="E80" s="21" t="s">
        <v>19</v>
      </c>
      <c r="F80" s="21" t="s">
        <v>59</v>
      </c>
      <c r="G80" s="21" t="s">
        <v>64</v>
      </c>
      <c r="H80" s="21" t="s">
        <v>60</v>
      </c>
      <c r="I80" s="21" t="s">
        <v>61</v>
      </c>
      <c r="J80" s="21" t="s">
        <v>62</v>
      </c>
      <c r="K80" s="21" t="s">
        <v>63</v>
      </c>
    </row>
    <row r="81" spans="3:11" x14ac:dyDescent="0.2">
      <c r="C81" s="6">
        <f>C39</f>
        <v>1</v>
      </c>
      <c r="D81" s="33">
        <f t="array" ref="D81:K81">[1]!ESP_p_atma(C81,fw_,Pintake_,NumStage_,Freq_,PumpID_,PVT_str_,Tintake_,Tdis_,1,gas_degr_type_)</f>
        <v>233.76640301949629</v>
      </c>
      <c r="E81" s="33">
        <v>65</v>
      </c>
      <c r="F81" s="33">
        <v>233.76640301949629</v>
      </c>
      <c r="G81" s="32">
        <v>80</v>
      </c>
      <c r="H81" s="33">
        <v>89.999999999999943</v>
      </c>
      <c r="I81" s="33">
        <v>13378.160973373482</v>
      </c>
      <c r="J81" s="33">
        <v>225.25338183037516</v>
      </c>
      <c r="K81" s="31">
        <v>1.6837395085819072E-2</v>
      </c>
    </row>
    <row r="82" spans="3:11" x14ac:dyDescent="0.2">
      <c r="C82" s="6">
        <f>C40</f>
        <v>4.2750000000000004</v>
      </c>
      <c r="D82" s="33">
        <f t="array" ref="D82:K82">[1]!ESP_p_atma(C82,fw_,Pintake_,NumStage_,Freq_,PumpID_,PVT_str_,Tintake_,Tdis_,1,gas_degr_type_)</f>
        <v>232.60770970998666</v>
      </c>
      <c r="E82" s="33">
        <v>65</v>
      </c>
      <c r="F82" s="33">
        <v>232.60770970998666</v>
      </c>
      <c r="G82" s="32">
        <v>80</v>
      </c>
      <c r="H82" s="33">
        <v>89.999999999999943</v>
      </c>
      <c r="I82" s="33">
        <v>12929.290252484088</v>
      </c>
      <c r="J82" s="33">
        <v>956.45476675260238</v>
      </c>
      <c r="K82" s="31">
        <v>7.3975813681562294E-2</v>
      </c>
    </row>
    <row r="83" spans="3:11" x14ac:dyDescent="0.2">
      <c r="C83" s="6">
        <f>C41</f>
        <v>8.5500000000000007</v>
      </c>
      <c r="D83" s="33">
        <f t="array" ref="D83:K83">[1]!ESP_p_atma(C83,fw_,Pintake_,NumStage_,Freq_,PumpID_,PVT_str_,Tintake_,Tdis_,1,gas_degr_type_)</f>
        <v>230.637639026909</v>
      </c>
      <c r="E83" s="33">
        <v>65</v>
      </c>
      <c r="F83" s="33">
        <v>230.637639026909</v>
      </c>
      <c r="G83" s="32">
        <v>80</v>
      </c>
      <c r="H83" s="33">
        <v>89.999999999999943</v>
      </c>
      <c r="I83" s="33">
        <v>12527.241763857541</v>
      </c>
      <c r="J83" s="33">
        <v>1890.7878862922209</v>
      </c>
      <c r="K83" s="31">
        <v>0.1509340940275736</v>
      </c>
    </row>
    <row r="84" spans="3:11" x14ac:dyDescent="0.2">
      <c r="C84" s="6">
        <f>C42</f>
        <v>12.825000000000001</v>
      </c>
      <c r="D84" s="33">
        <f t="array" ref="D84:K84">[1]!ESP_p_atma(C84,fw_,Pintake_,NumStage_,Freq_,PumpID_,PVT_str_,Tintake_,Tdis_,1,gas_degr_type_)</f>
        <v>228.13047603319461</v>
      </c>
      <c r="E84" s="33">
        <v>65</v>
      </c>
      <c r="F84" s="33">
        <v>228.13047603319461</v>
      </c>
      <c r="G84" s="32">
        <v>80</v>
      </c>
      <c r="H84" s="33">
        <v>89.999999999999943</v>
      </c>
      <c r="I84" s="33">
        <v>12332.271146314852</v>
      </c>
      <c r="J84" s="33">
        <v>2794.2262292873811</v>
      </c>
      <c r="K84" s="31">
        <v>0.22657839712860645</v>
      </c>
    </row>
    <row r="85" spans="3:11" x14ac:dyDescent="0.2">
      <c r="C85" s="6">
        <f>C43</f>
        <v>17.100000000000001</v>
      </c>
      <c r="D85" s="33">
        <f t="array" ref="D85:K85">[1]!ESP_p_atma(C85,fw_,Pintake_,NumStage_,Freq_,PumpID_,PVT_str_,Tintake_,Tdis_,1,gas_degr_type_)</f>
        <v>225.1089592592501</v>
      </c>
      <c r="E85" s="33">
        <v>65</v>
      </c>
      <c r="F85" s="33">
        <v>225.1089592592501</v>
      </c>
      <c r="G85" s="32">
        <v>80</v>
      </c>
      <c r="H85" s="33">
        <v>89.999999999999943</v>
      </c>
      <c r="I85" s="33">
        <v>12353.771652033865</v>
      </c>
      <c r="J85" s="33">
        <v>3657.984856025018</v>
      </c>
      <c r="K85" s="31">
        <v>0.29610267690376041</v>
      </c>
    </row>
    <row r="86" spans="3:11" x14ac:dyDescent="0.2">
      <c r="C86" s="6">
        <f>C44</f>
        <v>21.375</v>
      </c>
      <c r="D86" s="33">
        <f t="array" ref="D86:K86">[1]!ESP_p_atma(C86,fw_,Pintake_,NumStage_,Freq_,PumpID_,PVT_str_,Tintake_,Tdis_,1,gas_degr_type_)</f>
        <v>221.5696199333606</v>
      </c>
      <c r="E86" s="33">
        <v>65</v>
      </c>
      <c r="F86" s="33">
        <v>221.5696199333606</v>
      </c>
      <c r="G86" s="32">
        <v>80</v>
      </c>
      <c r="H86" s="33">
        <v>89.999999999999943</v>
      </c>
      <c r="I86" s="33">
        <v>12636.855519874365</v>
      </c>
      <c r="J86" s="33">
        <v>4473.3540037736211</v>
      </c>
      <c r="K86" s="31">
        <v>0.35399265242355915</v>
      </c>
    </row>
    <row r="87" spans="3:11" x14ac:dyDescent="0.2">
      <c r="C87" s="6">
        <f>C45</f>
        <v>25.65</v>
      </c>
      <c r="D87" s="33">
        <f t="array" ref="D87:K87">[1]!ESP_p_atma(C87,fw_,Pintake_,NumStage_,Freq_,PumpID_,PVT_str_,Tintake_,Tdis_,1,gas_degr_type_)</f>
        <v>217.489399858985</v>
      </c>
      <c r="E87" s="33">
        <v>65</v>
      </c>
      <c r="F87" s="33">
        <v>217.489399858985</v>
      </c>
      <c r="G87" s="32">
        <v>80</v>
      </c>
      <c r="H87" s="33">
        <v>89.999999999999943</v>
      </c>
      <c r="I87" s="33">
        <v>13062.771377788089</v>
      </c>
      <c r="J87" s="33">
        <v>5230.7722175061363</v>
      </c>
      <c r="K87" s="31">
        <v>0.40043357310842409</v>
      </c>
    </row>
    <row r="88" spans="3:11" x14ac:dyDescent="0.2">
      <c r="C88" s="6">
        <f>C46</f>
        <v>29.924999999999997</v>
      </c>
      <c r="D88" s="33">
        <f t="array" ref="D88:K88">[1]!ESP_p_atma(C88,fw_,Pintake_,NumStage_,Freq_,PumpID_,PVT_str_,Tintake_,Tdis_,1,gas_degr_type_)</f>
        <v>212.6859241840138</v>
      </c>
      <c r="E88" s="33">
        <v>65</v>
      </c>
      <c r="F88" s="33">
        <v>212.6859241840138</v>
      </c>
      <c r="G88" s="32">
        <v>80</v>
      </c>
      <c r="H88" s="33">
        <v>89.999999999999943</v>
      </c>
      <c r="I88" s="33">
        <v>13483.855043063377</v>
      </c>
      <c r="J88" s="33">
        <v>5913.8316447469024</v>
      </c>
      <c r="K88" s="31">
        <v>0.43858611842532447</v>
      </c>
    </row>
    <row r="89" spans="3:11" x14ac:dyDescent="0.2">
      <c r="C89" s="6">
        <f>C47</f>
        <v>34.199999999999996</v>
      </c>
      <c r="D89" s="33">
        <f t="array" ref="D89:K89">[1]!ESP_p_atma(C89,fw_,Pintake_,NumStage_,Freq_,PumpID_,PVT_str_,Tintake_,Tdis_,1,gas_degr_type_)</f>
        <v>206.43880193641917</v>
      </c>
      <c r="E89" s="33">
        <v>65</v>
      </c>
      <c r="F89" s="33">
        <v>206.43880193641917</v>
      </c>
      <c r="G89" s="32">
        <v>80</v>
      </c>
      <c r="H89" s="33">
        <v>89.999999999999943</v>
      </c>
      <c r="I89" s="33">
        <v>13885.353374490653</v>
      </c>
      <c r="J89" s="33">
        <v>6478.6631469255963</v>
      </c>
      <c r="K89" s="31">
        <v>0.46658251844190091</v>
      </c>
    </row>
    <row r="90" spans="3:11" x14ac:dyDescent="0.2">
      <c r="C90" s="6">
        <f>C48</f>
        <v>38.474999999999994</v>
      </c>
      <c r="D90" s="33">
        <f t="array" ref="D90:K90">[1]!ESP_p_atma(C90,fw_,Pintake_,NumStage_,Freq_,PumpID_,PVT_str_,Tintake_,Tdis_,1,gas_degr_type_)</f>
        <v>198.40834940761673</v>
      </c>
      <c r="E90" s="33">
        <v>65</v>
      </c>
      <c r="F90" s="33">
        <v>198.40834940761673</v>
      </c>
      <c r="G90" s="32">
        <v>80</v>
      </c>
      <c r="H90" s="33">
        <v>89.999999999999943</v>
      </c>
      <c r="I90" s="33">
        <v>14324.807267597524</v>
      </c>
      <c r="J90" s="33">
        <v>6883.0609155370939</v>
      </c>
      <c r="K90" s="31">
        <v>0.48049937335676857</v>
      </c>
    </row>
    <row r="91" spans="3:11" x14ac:dyDescent="0.2">
      <c r="C91" s="6">
        <f>C49</f>
        <v>42.749999999999993</v>
      </c>
      <c r="D91" s="33">
        <f t="array" ref="D91:K91">[1]!ESP_p_atma(C91,fw_,Pintake_,NumStage_,Freq_,PumpID_,PVT_str_,Tintake_,Tdis_,1,gas_degr_type_)</f>
        <v>188.31597750021797</v>
      </c>
      <c r="E91" s="33">
        <v>65</v>
      </c>
      <c r="F91" s="33">
        <v>188.31597750021797</v>
      </c>
      <c r="G91" s="32">
        <v>80</v>
      </c>
      <c r="H91" s="33">
        <v>89.999999999999943</v>
      </c>
      <c r="I91" s="33">
        <v>14818.547454410669</v>
      </c>
      <c r="J91" s="33">
        <v>7081.8303257404195</v>
      </c>
      <c r="K91" s="31">
        <v>0.47790313777566279</v>
      </c>
    </row>
    <row r="92" spans="3:11" x14ac:dyDescent="0.2">
      <c r="C92" s="6">
        <f>C50</f>
        <v>47.024999999999991</v>
      </c>
      <c r="D92" s="33">
        <f t="array" ref="D92:K92">[1]!ESP_p_atma(C92,fw_,Pintake_,NumStage_,Freq_,PumpID_,PVT_str_,Tintake_,Tdis_,1,gas_degr_type_)</f>
        <v>176.17374159418077</v>
      </c>
      <c r="E92" s="33">
        <v>65</v>
      </c>
      <c r="F92" s="33">
        <v>176.17374159418077</v>
      </c>
      <c r="G92" s="32">
        <v>80</v>
      </c>
      <c r="H92" s="33">
        <v>89.999999999999943</v>
      </c>
      <c r="I92" s="33">
        <v>15308.522418111408</v>
      </c>
      <c r="J92" s="33">
        <v>7040.2424070671241</v>
      </c>
      <c r="K92" s="31">
        <v>0.45989039404207044</v>
      </c>
    </row>
    <row r="93" spans="3:11" x14ac:dyDescent="0.2">
      <c r="C93" s="6">
        <f>C51</f>
        <v>51.29999999999999</v>
      </c>
      <c r="D93" s="33">
        <f t="array" ref="D93:K93">[1]!ESP_p_atma(C93,fw_,Pintake_,NumStage_,Freq_,PumpID_,PVT_str_,Tintake_,Tdis_,1,gas_degr_type_)</f>
        <v>162.17103670264353</v>
      </c>
      <c r="E93" s="33">
        <v>65</v>
      </c>
      <c r="F93" s="33">
        <v>162.17103670264353</v>
      </c>
      <c r="G93" s="32">
        <v>80</v>
      </c>
      <c r="H93" s="33">
        <v>89.999999999999943</v>
      </c>
      <c r="I93" s="33">
        <v>15781.508143907509</v>
      </c>
      <c r="J93" s="33">
        <v>6736.7219751176326</v>
      </c>
      <c r="K93" s="31">
        <v>0.42687440982745117</v>
      </c>
    </row>
    <row r="94" spans="3:11" x14ac:dyDescent="0.2">
      <c r="C94" s="6">
        <f>C52</f>
        <v>55.574999999999989</v>
      </c>
      <c r="D94" s="33">
        <f t="array" ref="D94:K94">[1]!ESP_p_atma(C94,fw_,Pintake_,NumStage_,Freq_,PumpID_,PVT_str_,Tintake_,Tdis_,1,gas_degr_type_)</f>
        <v>145.94901676683037</v>
      </c>
      <c r="E94" s="33">
        <v>65</v>
      </c>
      <c r="F94" s="33">
        <v>145.94901676683037</v>
      </c>
      <c r="G94" s="32">
        <v>80</v>
      </c>
      <c r="H94" s="33">
        <v>89.999999999999943</v>
      </c>
      <c r="I94" s="33">
        <v>16187.408169717955</v>
      </c>
      <c r="J94" s="33">
        <v>6112.9997032993233</v>
      </c>
      <c r="K94" s="31">
        <v>0.37763918962240106</v>
      </c>
    </row>
    <row r="95" spans="3:11" x14ac:dyDescent="0.2">
      <c r="C95" s="6">
        <f>C53</f>
        <v>59.849999999999987</v>
      </c>
      <c r="D95" s="33">
        <f t="array" ref="D95:K95">[1]!ESP_p_atma(C95,fw_,Pintake_,NumStage_,Freq_,PumpID_,PVT_str_,Tintake_,Tdis_,1,gas_degr_type_)</f>
        <v>123.85623360189904</v>
      </c>
      <c r="E95" s="33">
        <v>65</v>
      </c>
      <c r="F95" s="33">
        <v>123.85623360189904</v>
      </c>
      <c r="G95" s="32">
        <v>80</v>
      </c>
      <c r="H95" s="33">
        <v>89.999999999999943</v>
      </c>
      <c r="I95" s="33">
        <v>16373.615539850955</v>
      </c>
      <c r="J95" s="33">
        <v>4844.3061557660603</v>
      </c>
      <c r="K95" s="31">
        <v>0.29586050460118213</v>
      </c>
    </row>
    <row r="96" spans="3:11" x14ac:dyDescent="0.2">
      <c r="C96" s="6">
        <f>C54</f>
        <v>64.124999999999986</v>
      </c>
      <c r="D96" s="33">
        <f t="array" ref="D96:K96">[1]!ESP_p_atma(C96,fw_,Pintake_,NumStage_,Freq_,PumpID_,PVT_str_,Tintake_,Tdis_,1,gas_degr_type_)</f>
        <v>23.369584669540259</v>
      </c>
      <c r="E96" s="33">
        <v>65</v>
      </c>
      <c r="F96" s="33">
        <v>23.369584669540259</v>
      </c>
      <c r="G96" s="32">
        <v>80</v>
      </c>
      <c r="H96" s="33">
        <v>80</v>
      </c>
      <c r="I96" s="33">
        <v>0</v>
      </c>
      <c r="J96" s="33">
        <v>0</v>
      </c>
      <c r="K96" s="31">
        <v>0</v>
      </c>
    </row>
    <row r="97" spans="3:11" x14ac:dyDescent="0.2">
      <c r="C97" s="6">
        <f>C55</f>
        <v>68.399999999999991</v>
      </c>
      <c r="D97" s="33">
        <f t="array" ref="D97:K97">[1]!ESP_p_atma(C97,fw_,Pintake_,NumStage_,Freq_,PumpID_,PVT_str_,Tintake_,Tdis_,1,gas_degr_type_)</f>
        <v>9.156212059571871</v>
      </c>
      <c r="E97" s="33">
        <v>65</v>
      </c>
      <c r="F97" s="33">
        <v>9.156212059571871</v>
      </c>
      <c r="G97" s="32">
        <v>80</v>
      </c>
      <c r="H97" s="33">
        <v>80</v>
      </c>
      <c r="I97" s="33">
        <v>0</v>
      </c>
      <c r="J97" s="33">
        <v>0</v>
      </c>
      <c r="K97" s="31">
        <v>0</v>
      </c>
    </row>
    <row r="98" spans="3:11" x14ac:dyDescent="0.2">
      <c r="C98" s="6">
        <f>C56</f>
        <v>72.674999999999997</v>
      </c>
      <c r="D98" s="33">
        <f t="array" ref="D98:K98">[1]!ESP_p_atma(C98,fw_,Pintake_,NumStage_,Freq_,PumpID_,PVT_str_,Tintake_,Tdis_,1,gas_degr_type_)</f>
        <v>6.9901572270519399</v>
      </c>
      <c r="E98" s="33">
        <v>65</v>
      </c>
      <c r="F98" s="33">
        <v>6.9901572270519399</v>
      </c>
      <c r="G98" s="32">
        <v>80</v>
      </c>
      <c r="H98" s="33">
        <v>80</v>
      </c>
      <c r="I98" s="33">
        <v>0</v>
      </c>
      <c r="J98" s="33">
        <v>0</v>
      </c>
      <c r="K98" s="31">
        <v>0</v>
      </c>
    </row>
    <row r="99" spans="3:11" x14ac:dyDescent="0.2">
      <c r="C99" s="6">
        <f>C57</f>
        <v>76.95</v>
      </c>
      <c r="D99" s="33">
        <f t="array" ref="D99:K99">[1]!ESP_p_atma(C99,fw_,Pintake_,NumStage_,Freq_,PumpID_,PVT_str_,Tintake_,Tdis_,1,gas_degr_type_)</f>
        <v>6.0484209627894119</v>
      </c>
      <c r="E99" s="33">
        <v>65</v>
      </c>
      <c r="F99" s="33">
        <v>6.0484209627894119</v>
      </c>
      <c r="G99" s="32">
        <v>80</v>
      </c>
      <c r="H99" s="33">
        <v>80</v>
      </c>
      <c r="I99" s="33">
        <v>0</v>
      </c>
      <c r="J99" s="33">
        <v>0</v>
      </c>
      <c r="K99" s="31">
        <v>0</v>
      </c>
    </row>
    <row r="100" spans="3:11" x14ac:dyDescent="0.2">
      <c r="C100" s="6">
        <f>C58</f>
        <v>81.225000000000009</v>
      </c>
      <c r="D100" s="33">
        <f t="array" ref="D100:K100">[1]!ESP_p_atma(C100,fw_,Pintake_,NumStage_,Freq_,PumpID_,PVT_str_,Tintake_,Tdis_,1,gas_degr_type_)</f>
        <v>5.5286557622739849</v>
      </c>
      <c r="E100" s="33">
        <v>65</v>
      </c>
      <c r="F100" s="33">
        <v>5.5286557622739849</v>
      </c>
      <c r="G100" s="32">
        <v>80</v>
      </c>
      <c r="H100" s="33">
        <v>80</v>
      </c>
      <c r="I100" s="33">
        <v>0</v>
      </c>
      <c r="J100" s="33">
        <v>0</v>
      </c>
      <c r="K100" s="31">
        <v>0</v>
      </c>
    </row>
    <row r="101" spans="3:11" x14ac:dyDescent="0.2">
      <c r="C101" s="6">
        <f>C59</f>
        <v>85.500000000000014</v>
      </c>
      <c r="D101" s="33">
        <f t="array" ref="D101:K102">[1]!ESP_p_atma(C101,fw_,Pintake_,NumStage_,Freq_,PumpID_,PVT_str_,Tintake_,Tdis_,1,gas_degr_type_)</f>
        <v>5.2179185714308822</v>
      </c>
      <c r="E101" s="33">
        <v>65</v>
      </c>
      <c r="F101" s="33">
        <v>5.2179185714308822</v>
      </c>
      <c r="G101" s="32">
        <v>80</v>
      </c>
      <c r="H101" s="33">
        <v>80</v>
      </c>
      <c r="I101" s="33">
        <v>0</v>
      </c>
      <c r="J101" s="33">
        <v>0</v>
      </c>
      <c r="K101" s="31">
        <v>0</v>
      </c>
    </row>
    <row r="102" spans="3:11" x14ac:dyDescent="0.2">
      <c r="D102" s="31" t="str">
        <v>p_dis_atma</v>
      </c>
      <c r="E102" s="31" t="str">
        <v>p_intake_atma</v>
      </c>
      <c r="F102" s="31" t="str">
        <v>p_dis_atma</v>
      </c>
      <c r="G102" s="32" t="str">
        <v>t_intake_C</v>
      </c>
      <c r="H102" s="33" t="str">
        <v>t_dis_C</v>
      </c>
      <c r="I102" s="33" t="str">
        <v>power_ESP_W</v>
      </c>
      <c r="J102" s="33" t="str">
        <v>power_fluid_W</v>
      </c>
      <c r="K102" s="31" t="str">
        <v>eff_d</v>
      </c>
    </row>
    <row r="107" spans="3:11" x14ac:dyDescent="0.2">
      <c r="C107" s="4"/>
      <c r="D107" s="27" t="s">
        <v>18</v>
      </c>
      <c r="E107" s="27"/>
      <c r="F107" s="27"/>
      <c r="G107" s="27"/>
      <c r="H107" s="27"/>
      <c r="I107" s="27"/>
      <c r="J107" s="27"/>
      <c r="K107" s="27"/>
    </row>
    <row r="108" spans="3:11" ht="51" x14ac:dyDescent="0.2">
      <c r="C108" s="20" t="s">
        <v>0</v>
      </c>
      <c r="D108" s="21" t="s">
        <v>19</v>
      </c>
      <c r="E108" s="21" t="s">
        <v>19</v>
      </c>
      <c r="F108" s="21" t="s">
        <v>59</v>
      </c>
      <c r="G108" s="21" t="s">
        <v>64</v>
      </c>
      <c r="H108" s="21" t="s">
        <v>60</v>
      </c>
      <c r="I108" s="21" t="s">
        <v>61</v>
      </c>
      <c r="J108" s="21" t="s">
        <v>62</v>
      </c>
      <c r="K108" s="21" t="s">
        <v>63</v>
      </c>
    </row>
    <row r="109" spans="3:11" x14ac:dyDescent="0.2">
      <c r="C109" s="6">
        <f>C81</f>
        <v>1</v>
      </c>
      <c r="D109" s="33">
        <f t="array" ref="D109:K109">[1]!ESP_p_atma(C109,fw_,Pdis_,NumStage_,Freq_,PumpID_,PVT_str_,Tintake_,Tdis_,0,gas_degr_type_)</f>
        <v>19.955029982779234</v>
      </c>
      <c r="E109" s="33">
        <v>19.955029982779234</v>
      </c>
      <c r="F109" s="33">
        <v>150</v>
      </c>
      <c r="G109" s="32">
        <v>80</v>
      </c>
      <c r="H109" s="33">
        <v>90</v>
      </c>
      <c r="I109" s="33">
        <v>10280.370695973435</v>
      </c>
      <c r="J109" s="33">
        <v>224.97666197859374</v>
      </c>
      <c r="K109" s="31">
        <v>2.1884100158636448E-2</v>
      </c>
    </row>
    <row r="110" spans="3:11" x14ac:dyDescent="0.2">
      <c r="C110" s="6">
        <f t="shared" ref="C110:C129" si="1">C82</f>
        <v>4.2750000000000004</v>
      </c>
      <c r="D110" s="33">
        <f t="array" ref="D110:K110">[1]!ESP_p_atma(C110,fw_,Pdis_,NumStage_,Freq_,PumpID_,PVT_str_,Tintake_,Tdis_,0,gas_degr_type_)</f>
        <v>20.556338823305087</v>
      </c>
      <c r="E110" s="33">
        <v>20.556338823305087</v>
      </c>
      <c r="F110" s="33">
        <v>150</v>
      </c>
      <c r="G110" s="32">
        <v>80</v>
      </c>
      <c r="H110" s="33">
        <v>90</v>
      </c>
      <c r="I110" s="33">
        <v>9930.7861393356852</v>
      </c>
      <c r="J110" s="33">
        <v>950.88983562065891</v>
      </c>
      <c r="K110" s="31">
        <v>9.5751718170044908E-2</v>
      </c>
    </row>
    <row r="111" spans="3:11" x14ac:dyDescent="0.2">
      <c r="C111" s="6">
        <f t="shared" si="1"/>
        <v>8.5500000000000007</v>
      </c>
      <c r="D111" s="33">
        <f t="array" ref="D111:K111">[1]!ESP_p_atma(C111,fw_,Pdis_,NumStage_,Freq_,PumpID_,PVT_str_,Tintake_,Tdis_,0,gas_degr_type_)</f>
        <v>21.680328558840511</v>
      </c>
      <c r="E111" s="33">
        <v>21.680328558840511</v>
      </c>
      <c r="F111" s="33">
        <v>150</v>
      </c>
      <c r="G111" s="32">
        <v>80</v>
      </c>
      <c r="H111" s="33">
        <v>90</v>
      </c>
      <c r="I111" s="33">
        <v>9760.7883392814692</v>
      </c>
      <c r="J111" s="33">
        <v>1862.5872424895297</v>
      </c>
      <c r="K111" s="31">
        <v>0.19082344353208688</v>
      </c>
    </row>
    <row r="112" spans="3:11" x14ac:dyDescent="0.2">
      <c r="C112" s="6">
        <f t="shared" si="1"/>
        <v>12.825000000000001</v>
      </c>
      <c r="D112" s="33">
        <f t="array" ref="D112:K112">[1]!ESP_p_atma(C112,fw_,Pdis_,NumStage_,Freq_,PumpID_,PVT_str_,Tintake_,Tdis_,0,gas_degr_type_)</f>
        <v>23.184245604162001</v>
      </c>
      <c r="E112" s="33">
        <v>23.184245604162001</v>
      </c>
      <c r="F112" s="33">
        <v>150</v>
      </c>
      <c r="G112" s="32">
        <v>80</v>
      </c>
      <c r="H112" s="33">
        <v>90</v>
      </c>
      <c r="I112" s="33">
        <v>9873.5220147592954</v>
      </c>
      <c r="J112" s="33">
        <v>2719.3999406927819</v>
      </c>
      <c r="K112" s="31">
        <v>0.27542349494210122</v>
      </c>
    </row>
    <row r="113" spans="3:11" x14ac:dyDescent="0.2">
      <c r="C113" s="6">
        <f t="shared" si="1"/>
        <v>17.100000000000001</v>
      </c>
      <c r="D113" s="33">
        <f t="array" ref="D113:K113">[1]!ESP_p_atma(C113,fw_,Pdis_,NumStage_,Freq_,PumpID_,PVT_str_,Tintake_,Tdis_,0,gas_degr_type_)</f>
        <v>25.190859126136029</v>
      </c>
      <c r="E113" s="33">
        <v>25.190859126136029</v>
      </c>
      <c r="F113" s="33">
        <v>150</v>
      </c>
      <c r="G113" s="32">
        <v>80</v>
      </c>
      <c r="H113" s="33">
        <v>90</v>
      </c>
      <c r="I113" s="33">
        <v>10194.699884345246</v>
      </c>
      <c r="J113" s="33">
        <v>3502.4357994514085</v>
      </c>
      <c r="K113" s="31">
        <v>0.343554576317609</v>
      </c>
    </row>
    <row r="114" spans="3:11" x14ac:dyDescent="0.2">
      <c r="C114" s="6">
        <f t="shared" si="1"/>
        <v>21.375</v>
      </c>
      <c r="D114" s="33">
        <f t="array" ref="D114:K114">[1]!ESP_p_atma(C114,fw_,Pdis_,NumStage_,Freq_,PumpID_,PVT_str_,Tintake_,Tdis_,0,gas_degr_type_)</f>
        <v>27.742209224372626</v>
      </c>
      <c r="E114" s="33">
        <v>27.742209224372626</v>
      </c>
      <c r="F114" s="33">
        <v>150</v>
      </c>
      <c r="G114" s="32">
        <v>80</v>
      </c>
      <c r="H114" s="33">
        <v>90</v>
      </c>
      <c r="I114" s="33">
        <v>10696.31942746174</v>
      </c>
      <c r="J114" s="33">
        <v>4196.6841264832556</v>
      </c>
      <c r="K114" s="31">
        <v>0.3923484292838792</v>
      </c>
    </row>
    <row r="115" spans="3:11" x14ac:dyDescent="0.2">
      <c r="C115" s="6">
        <f t="shared" si="1"/>
        <v>25.65</v>
      </c>
      <c r="D115" s="33">
        <f t="array" ref="D115:K115">[1]!ESP_p_atma(C115,fw_,Pdis_,NumStage_,Freq_,PumpID_,PVT_str_,Tintake_,Tdis_,0,gas_degr_type_)</f>
        <v>30.773082118763753</v>
      </c>
      <c r="E115" s="33">
        <v>30.773082118763753</v>
      </c>
      <c r="F115" s="33">
        <v>150</v>
      </c>
      <c r="G115" s="32">
        <v>80</v>
      </c>
      <c r="H115" s="33">
        <v>90</v>
      </c>
      <c r="I115" s="33">
        <v>11294.270827554035</v>
      </c>
      <c r="J115" s="33">
        <v>4798.843656790461</v>
      </c>
      <c r="K115" s="31">
        <v>0.42489185269782764</v>
      </c>
    </row>
    <row r="116" spans="3:11" x14ac:dyDescent="0.2">
      <c r="C116" s="6">
        <f t="shared" si="1"/>
        <v>29.924999999999997</v>
      </c>
      <c r="D116" s="33">
        <f t="array" ref="D116:K116">[1]!ESP_p_atma(C116,fw_,Pdis_,NumStage_,Freq_,PumpID_,PVT_str_,Tintake_,Tdis_,0,gas_degr_type_)</f>
        <v>34.240315625355422</v>
      </c>
      <c r="E116" s="33">
        <v>34.240315625355422</v>
      </c>
      <c r="F116" s="33">
        <v>150</v>
      </c>
      <c r="G116" s="32">
        <v>80</v>
      </c>
      <c r="H116" s="33">
        <v>90</v>
      </c>
      <c r="I116" s="33">
        <v>11916.50755056348</v>
      </c>
      <c r="J116" s="33">
        <v>5310.2817030758943</v>
      </c>
      <c r="K116" s="31">
        <v>0.44562399516331397</v>
      </c>
    </row>
    <row r="117" spans="3:11" x14ac:dyDescent="0.2">
      <c r="C117" s="6">
        <f t="shared" si="1"/>
        <v>34.199999999999996</v>
      </c>
      <c r="D117" s="33">
        <f t="array" ref="D117:K117">[1]!ESP_p_atma(C117,fw_,Pdis_,NumStage_,Freq_,PumpID_,PVT_str_,Tintake_,Tdis_,0,gas_degr_type_)</f>
        <v>38.15716686278175</v>
      </c>
      <c r="E117" s="33">
        <v>38.15716686278175</v>
      </c>
      <c r="F117" s="33">
        <v>150</v>
      </c>
      <c r="G117" s="32">
        <v>80</v>
      </c>
      <c r="H117" s="33">
        <v>90</v>
      </c>
      <c r="I117" s="33">
        <v>12565.564462474995</v>
      </c>
      <c r="J117" s="33">
        <v>5728.2691764307665</v>
      </c>
      <c r="K117" s="31">
        <v>0.45587042217938611</v>
      </c>
    </row>
    <row r="118" spans="3:11" x14ac:dyDescent="0.2">
      <c r="C118" s="6">
        <f t="shared" si="1"/>
        <v>38.474999999999994</v>
      </c>
      <c r="D118" s="33">
        <f t="array" ref="D118:K118">[1]!ESP_p_atma(C118,fw_,Pdis_,NumStage_,Freq_,PumpID_,PVT_str_,Tintake_,Tdis_,0,gas_degr_type_)</f>
        <v>42.545559570634957</v>
      </c>
      <c r="E118" s="33">
        <v>42.545559570634957</v>
      </c>
      <c r="F118" s="33">
        <v>150</v>
      </c>
      <c r="G118" s="32">
        <v>80</v>
      </c>
      <c r="H118" s="33">
        <v>90</v>
      </c>
      <c r="I118" s="33">
        <v>13261.628943029864</v>
      </c>
      <c r="J118" s="33">
        <v>6052.0251700150557</v>
      </c>
      <c r="K118" s="31">
        <v>0.45635609290636348</v>
      </c>
    </row>
    <row r="119" spans="3:11" x14ac:dyDescent="0.2">
      <c r="C119" s="6">
        <f t="shared" si="1"/>
        <v>42.749999999999993</v>
      </c>
      <c r="D119" s="33">
        <f t="array" ref="D119:K119">[1]!ESP_p_atma(C119,fw_,Pdis_,NumStage_,Freq_,PumpID_,PVT_str_,Tintake_,Tdis_,0,gas_degr_type_)</f>
        <v>47.472219289959227</v>
      </c>
      <c r="E119" s="33">
        <v>47.472219289959227</v>
      </c>
      <c r="F119" s="33">
        <v>150</v>
      </c>
      <c r="G119" s="32">
        <v>80</v>
      </c>
      <c r="H119" s="33">
        <v>90</v>
      </c>
      <c r="I119" s="33">
        <v>14009.134667899376</v>
      </c>
      <c r="J119" s="33">
        <v>6276.9325217017449</v>
      </c>
      <c r="K119" s="31">
        <v>0.44805997447399443</v>
      </c>
    </row>
    <row r="120" spans="3:11" x14ac:dyDescent="0.2">
      <c r="C120" s="6">
        <f t="shared" si="1"/>
        <v>47.024999999999991</v>
      </c>
      <c r="D120" s="33">
        <f t="array" ref="D120:K120">[1]!ESP_p_atma(C120,fw_,Pdis_,NumStage_,Freq_,PumpID_,PVT_str_,Tintake_,Tdis_,0,gas_degr_type_)</f>
        <v>53.033555299815163</v>
      </c>
      <c r="E120" s="33">
        <v>53.033555299815163</v>
      </c>
      <c r="F120" s="33">
        <v>150</v>
      </c>
      <c r="G120" s="32">
        <v>80</v>
      </c>
      <c r="H120" s="33">
        <v>90</v>
      </c>
      <c r="I120" s="33">
        <v>14771.16536139761</v>
      </c>
      <c r="J120" s="33">
        <v>6394.8748475234106</v>
      </c>
      <c r="K120" s="31">
        <v>0.4329296092125221</v>
      </c>
    </row>
    <row r="121" spans="3:11" x14ac:dyDescent="0.2">
      <c r="C121" s="6">
        <f t="shared" si="1"/>
        <v>51.29999999999999</v>
      </c>
      <c r="D121" s="33">
        <f t="array" ref="D121:K121">[1]!ESP_p_atma(C121,fw_,Pdis_,NumStage_,Freq_,PumpID_,PVT_str_,Tintake_,Tdis_,0,gas_degr_type_)</f>
        <v>59.367955196905712</v>
      </c>
      <c r="E121" s="33">
        <v>59.367955196905712</v>
      </c>
      <c r="F121" s="33">
        <v>150</v>
      </c>
      <c r="G121" s="32">
        <v>80</v>
      </c>
      <c r="H121" s="33">
        <v>90</v>
      </c>
      <c r="I121" s="33">
        <v>15532.052984019056</v>
      </c>
      <c r="J121" s="33">
        <v>6394.4436760320295</v>
      </c>
      <c r="K121" s="31">
        <v>0.4116933983299747</v>
      </c>
    </row>
    <row r="122" spans="3:11" x14ac:dyDescent="0.2">
      <c r="C122" s="6">
        <f t="shared" si="1"/>
        <v>55.574999999999989</v>
      </c>
      <c r="D122" s="33">
        <f t="array" ref="D122:K122">[1]!ESP_p_atma(C122,fw_,Pdis_,NumStage_,Freq_,PumpID_,PVT_str_,Tintake_,Tdis_,0,gas_degr_type_)</f>
        <v>66.835415847971547</v>
      </c>
      <c r="E122" s="33">
        <v>66.835415847971547</v>
      </c>
      <c r="F122" s="33">
        <v>150</v>
      </c>
      <c r="G122" s="32">
        <v>80</v>
      </c>
      <c r="H122" s="33">
        <v>90</v>
      </c>
      <c r="I122" s="33">
        <v>16277.030365027726</v>
      </c>
      <c r="J122" s="33">
        <v>6246.1771873656089</v>
      </c>
      <c r="K122" s="31">
        <v>0.38374181575442246</v>
      </c>
    </row>
    <row r="123" spans="3:11" x14ac:dyDescent="0.2">
      <c r="C123" s="6">
        <f t="shared" si="1"/>
        <v>59.849999999999987</v>
      </c>
      <c r="D123" s="33">
        <f t="array" ref="D123:K123">[1]!ESP_p_atma(C123,fw_,Pdis_,NumStage_,Freq_,PumpID_,PVT_str_,Tintake_,Tdis_,0,gas_degr_type_)</f>
        <v>76.158152272044106</v>
      </c>
      <c r="E123" s="33">
        <v>76.158152272044106</v>
      </c>
      <c r="F123" s="33">
        <v>150</v>
      </c>
      <c r="G123" s="32">
        <v>80</v>
      </c>
      <c r="H123" s="33">
        <v>90</v>
      </c>
      <c r="I123" s="33">
        <v>16983.541201109052</v>
      </c>
      <c r="J123" s="33">
        <v>5885.7396875184168</v>
      </c>
      <c r="K123" s="31">
        <v>0.34655550440411503</v>
      </c>
    </row>
    <row r="124" spans="3:11" x14ac:dyDescent="0.2">
      <c r="C124" s="6">
        <f t="shared" si="1"/>
        <v>64.124999999999986</v>
      </c>
      <c r="D124" s="33">
        <f t="array" ref="D124:K124">[1]!ESP_p_atma(C124,fw_,Pdis_,NumStage_,Freq_,PumpID_,PVT_str_,Tintake_,Tdis_,0,gas_degr_type_)</f>
        <v>89.439916698788309</v>
      </c>
      <c r="E124" s="33">
        <v>89.439916698788309</v>
      </c>
      <c r="F124" s="33">
        <v>150</v>
      </c>
      <c r="G124" s="32">
        <v>80</v>
      </c>
      <c r="H124" s="33">
        <v>90</v>
      </c>
      <c r="I124" s="33">
        <v>17365.329399037382</v>
      </c>
      <c r="J124" s="33">
        <v>5136.2207497417012</v>
      </c>
      <c r="K124" s="31">
        <v>0.29577444986597368</v>
      </c>
    </row>
    <row r="125" spans="3:11" x14ac:dyDescent="0.2">
      <c r="C125" s="6">
        <f t="shared" si="1"/>
        <v>68.399999999999991</v>
      </c>
      <c r="D125" s="33">
        <f t="array" ref="D125:K125">[1]!ESP_p_atma(C125,fw_,Pdis_,NumStage_,Freq_,PumpID_,PVT_str_,Tintake_,Tdis_,0,gas_degr_type_)</f>
        <v>107.55060373618176</v>
      </c>
      <c r="E125" s="33">
        <v>107.55060373618176</v>
      </c>
      <c r="F125" s="33">
        <v>150</v>
      </c>
      <c r="G125" s="32">
        <v>80</v>
      </c>
      <c r="H125" s="33">
        <v>90</v>
      </c>
      <c r="I125" s="33">
        <v>17637.793921446908</v>
      </c>
      <c r="J125" s="33">
        <v>3834.3996140122513</v>
      </c>
      <c r="K125" s="31">
        <v>0.21739678052082026</v>
      </c>
    </row>
    <row r="126" spans="3:11" x14ac:dyDescent="0.2">
      <c r="C126" s="6">
        <f t="shared" si="1"/>
        <v>72.674999999999997</v>
      </c>
      <c r="D126" s="33">
        <f t="array" ref="D126:K126">[1]!ESP_p_atma(C126,fw_,Pdis_,NumStage_,Freq_,PumpID_,PVT_str_,Tintake_,Tdis_,0,gas_degr_type_)</f>
        <v>129.58894680908094</v>
      </c>
      <c r="E126" s="33">
        <v>129.58894680908094</v>
      </c>
      <c r="F126" s="33">
        <v>150</v>
      </c>
      <c r="G126" s="32">
        <v>80</v>
      </c>
      <c r="H126" s="33">
        <v>90</v>
      </c>
      <c r="I126" s="33">
        <v>18127.519849734112</v>
      </c>
      <c r="J126" s="33">
        <v>1956.0092461801548</v>
      </c>
      <c r="K126" s="31">
        <v>0.10790275020489606</v>
      </c>
    </row>
    <row r="127" spans="3:11" x14ac:dyDescent="0.2">
      <c r="C127" s="6">
        <f t="shared" si="1"/>
        <v>76.95</v>
      </c>
      <c r="D127" s="33">
        <f t="array" ref="D127:K127">[1]!ESP_p_atma(C127,fw_,Pdis_,NumStage_,Freq_,PumpID_,PVT_str_,Tintake_,Tdis_,0,gas_degr_type_)</f>
        <v>156.5922278675182</v>
      </c>
      <c r="E127" s="33">
        <v>156.5922278675182</v>
      </c>
      <c r="F127" s="33">
        <v>150</v>
      </c>
      <c r="G127" s="32">
        <v>80</v>
      </c>
      <c r="H127" s="33">
        <v>90</v>
      </c>
      <c r="I127" s="33">
        <v>0</v>
      </c>
      <c r="J127" s="33">
        <v>0</v>
      </c>
      <c r="K127" s="31">
        <v>0</v>
      </c>
    </row>
    <row r="128" spans="3:11" x14ac:dyDescent="0.2">
      <c r="C128" s="6">
        <f t="shared" si="1"/>
        <v>81.225000000000009</v>
      </c>
      <c r="D128" s="33">
        <f t="array" ref="D128:K128">[1]!ESP_p_atma(C128,fw_,Pdis_,NumStage_,Freq_,PumpID_,PVT_str_,Tintake_,Tdis_,0,gas_degr_type_)</f>
        <v>180.75741362855359</v>
      </c>
      <c r="E128" s="33">
        <v>180.75741362855359</v>
      </c>
      <c r="F128" s="33">
        <v>150</v>
      </c>
      <c r="G128" s="32">
        <v>80</v>
      </c>
      <c r="H128" s="33">
        <v>90</v>
      </c>
      <c r="I128" s="33">
        <v>0</v>
      </c>
      <c r="J128" s="33">
        <v>0</v>
      </c>
      <c r="K128" s="31">
        <v>0</v>
      </c>
    </row>
    <row r="129" spans="3:11" x14ac:dyDescent="0.2">
      <c r="C129" s="6">
        <f t="shared" si="1"/>
        <v>85.500000000000014</v>
      </c>
      <c r="D129" s="33">
        <f t="array" ref="D129:K130">[1]!ESP_p_atma(C129,fw_,Pdis_,NumStage_,Freq_,PumpID_,PVT_str_,Tintake_,Tdis_,0,gas_degr_type_)</f>
        <v>201.35076913428645</v>
      </c>
      <c r="E129" s="33">
        <v>201.35076913428645</v>
      </c>
      <c r="F129" s="33">
        <v>150</v>
      </c>
      <c r="G129" s="32">
        <v>80</v>
      </c>
      <c r="H129" s="33">
        <v>90</v>
      </c>
      <c r="I129" s="33">
        <v>0</v>
      </c>
      <c r="J129" s="33">
        <v>0</v>
      </c>
      <c r="K129" s="31">
        <v>0</v>
      </c>
    </row>
    <row r="130" spans="3:11" x14ac:dyDescent="0.2">
      <c r="D130" s="31" t="str">
        <v>p_intake_atma</v>
      </c>
      <c r="E130" s="31" t="str">
        <v>p_intake_atma</v>
      </c>
      <c r="F130" s="31" t="str">
        <v>p_dis_atma</v>
      </c>
      <c r="G130" s="32" t="str">
        <v>t_intake_C</v>
      </c>
      <c r="H130" s="33" t="str">
        <v>t_dis_C</v>
      </c>
      <c r="I130" s="33" t="str">
        <v>power_ESP_W</v>
      </c>
      <c r="J130" s="33" t="str">
        <v>power_fluid_W</v>
      </c>
      <c r="K130" s="31" t="str">
        <v>eff_d</v>
      </c>
    </row>
    <row r="163" spans="11:11" x14ac:dyDescent="0.2">
      <c r="K163" t="s">
        <v>8</v>
      </c>
    </row>
    <row r="174" spans="11:11" x14ac:dyDescent="0.2">
      <c r="K174" s="7"/>
    </row>
  </sheetData>
  <mergeCells count="3">
    <mergeCell ref="D107:K107"/>
    <mergeCell ref="A2:B2"/>
    <mergeCell ref="D79:K7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C709-2E1C-448C-81B3-1530D4AF00A2}">
  <sheetPr codeName="Лист1"/>
  <dimension ref="A1:N28"/>
  <sheetViews>
    <sheetView workbookViewId="0">
      <selection activeCell="L17" sqref="L17"/>
    </sheetView>
  </sheetViews>
  <sheetFormatPr defaultRowHeight="12.75" x14ac:dyDescent="0.2"/>
  <cols>
    <col min="1" max="1" width="8" customWidth="1"/>
    <col min="2" max="2" width="12.42578125" customWidth="1"/>
  </cols>
  <sheetData>
    <row r="1" spans="1:14" x14ac:dyDescent="0.2">
      <c r="A1" t="s">
        <v>69</v>
      </c>
    </row>
    <row r="4" spans="1:14" x14ac:dyDescent="0.2">
      <c r="C4" t="s">
        <v>67</v>
      </c>
      <c r="F4" t="s">
        <v>68</v>
      </c>
    </row>
    <row r="5" spans="1:14" x14ac:dyDescent="0.2">
      <c r="B5" t="str">
        <f>ESP!B7</f>
        <v>γo</v>
      </c>
      <c r="C5">
        <f>ESP!gamma_oil_</f>
        <v>0.9</v>
      </c>
      <c r="N5">
        <f>ESP!gamma_oil_</f>
        <v>0.9</v>
      </c>
    </row>
    <row r="6" spans="1:14" x14ac:dyDescent="0.2">
      <c r="B6" t="str">
        <f>ESP!B8</f>
        <v>γw</v>
      </c>
      <c r="C6">
        <f>ESP!C8</f>
        <v>1</v>
      </c>
      <c r="N6" t="s">
        <v>71</v>
      </c>
    </row>
    <row r="7" spans="1:14" x14ac:dyDescent="0.2">
      <c r="B7" t="str">
        <f>ESP!B9</f>
        <v>γg</v>
      </c>
      <c r="C7">
        <f>ESP!C9</f>
        <v>0.8</v>
      </c>
    </row>
    <row r="8" spans="1:14" x14ac:dyDescent="0.2">
      <c r="B8" t="str">
        <f>ESP!B10</f>
        <v>Rsb</v>
      </c>
      <c r="C8">
        <f>ESP!C10</f>
        <v>80</v>
      </c>
    </row>
    <row r="9" spans="1:14" x14ac:dyDescent="0.2">
      <c r="B9" t="str">
        <f>ESP!B11</f>
        <v>Rp</v>
      </c>
      <c r="C9">
        <f>ESP!C11</f>
        <v>80</v>
      </c>
    </row>
    <row r="10" spans="1:14" x14ac:dyDescent="0.2">
      <c r="B10" t="str">
        <f>ESP!B12</f>
        <v>Pb cal</v>
      </c>
      <c r="C10">
        <f>ESP!C12</f>
        <v>120</v>
      </c>
    </row>
    <row r="11" spans="1:14" x14ac:dyDescent="0.2">
      <c r="B11" t="str">
        <f>ESP!B13</f>
        <v>Tres</v>
      </c>
      <c r="C11">
        <f>ESP!C13</f>
        <v>100</v>
      </c>
    </row>
    <row r="12" spans="1:14" x14ac:dyDescent="0.2">
      <c r="B12" t="str">
        <f>ESP!B14</f>
        <v>Bob cal</v>
      </c>
      <c r="C12">
        <f>ESP!C14</f>
        <v>1.2</v>
      </c>
    </row>
    <row r="13" spans="1:14" x14ac:dyDescent="0.2">
      <c r="B13" t="str">
        <f>ESP!B15</f>
        <v>µob cal</v>
      </c>
      <c r="C13">
        <f>ESP!C15</f>
        <v>20</v>
      </c>
    </row>
    <row r="14" spans="1:14" x14ac:dyDescent="0.2">
      <c r="B14">
        <f>ESP!B16</f>
        <v>0</v>
      </c>
    </row>
    <row r="15" spans="1:14" x14ac:dyDescent="0.2">
      <c r="B15" t="str">
        <f>ESP!B17</f>
        <v>Qliq</v>
      </c>
      <c r="C15">
        <f>ESP!C17</f>
        <v>50</v>
      </c>
    </row>
    <row r="16" spans="1:14" x14ac:dyDescent="0.2">
      <c r="B16" t="str">
        <f>ESP!B18</f>
        <v>fw</v>
      </c>
      <c r="C16">
        <f>ESP!C18</f>
        <v>10</v>
      </c>
    </row>
    <row r="17" spans="2:3" x14ac:dyDescent="0.2">
      <c r="B17">
        <f>ESP!B19</f>
        <v>0</v>
      </c>
    </row>
    <row r="18" spans="2:3" x14ac:dyDescent="0.2">
      <c r="B18" t="str">
        <f>ESP!B20</f>
        <v>ЭЦН Qnom</v>
      </c>
      <c r="C18">
        <f>ESP!C20</f>
        <v>50</v>
      </c>
    </row>
    <row r="19" spans="2:3" x14ac:dyDescent="0.2">
      <c r="B19" t="str">
        <f>ESP!B21</f>
        <v>ЭЦН Hnom</v>
      </c>
      <c r="C19">
        <f>ESP!C21</f>
        <v>2000</v>
      </c>
    </row>
    <row r="20" spans="2:3" x14ac:dyDescent="0.2">
      <c r="B20" t="str">
        <f>ESP!B22</f>
        <v>F</v>
      </c>
      <c r="C20">
        <f>ESP!C22</f>
        <v>45</v>
      </c>
    </row>
    <row r="21" spans="2:3" x14ac:dyDescent="0.2">
      <c r="B21" t="str">
        <f>ESP!B23</f>
        <v>ЭЦН ID</v>
      </c>
    </row>
    <row r="22" spans="2:3" x14ac:dyDescent="0.2">
      <c r="B22" t="str">
        <f>ESP!B24</f>
        <v>ЭЦН имя</v>
      </c>
    </row>
    <row r="23" spans="2:3" x14ac:dyDescent="0.2">
      <c r="B23" t="str">
        <f>ESP!B25</f>
        <v>ЭЦН Qmax</v>
      </c>
    </row>
    <row r="24" spans="2:3" x14ac:dyDescent="0.2">
      <c r="B24" t="str">
        <f>ESP!B26</f>
        <v>Ступени</v>
      </c>
    </row>
    <row r="25" spans="2:3" x14ac:dyDescent="0.2">
      <c r="B25" t="str">
        <f>ESP!B27</f>
        <v>Ksep гс</v>
      </c>
      <c r="C25">
        <f>ESP!C27</f>
        <v>0.8</v>
      </c>
    </row>
    <row r="26" spans="2:3" x14ac:dyDescent="0.2">
      <c r="B26" t="str">
        <f>ESP!B28</f>
        <v>Psep</v>
      </c>
      <c r="C26">
        <f>ESP!C28</f>
        <v>80</v>
      </c>
    </row>
    <row r="27" spans="2:3" x14ac:dyDescent="0.2">
      <c r="B27" t="str">
        <f>ESP!B29</f>
        <v>Tsep</v>
      </c>
      <c r="C27">
        <f>ESP!C29</f>
        <v>80</v>
      </c>
    </row>
    <row r="28" spans="2:3" x14ac:dyDescent="0.2">
      <c r="B28" t="str">
        <f>ESP!B30</f>
        <v>Вязкость</v>
      </c>
      <c r="C28">
        <f>ESP!C30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31</vt:i4>
      </vt:variant>
    </vt:vector>
  </HeadingPairs>
  <TitlesOfParts>
    <vt:vector size="33" baseType="lpstr">
      <vt:lpstr>ESP</vt:lpstr>
      <vt:lpstr>Control</vt:lpstr>
      <vt:lpstr>ESP!Bob_</vt:lpstr>
      <vt:lpstr>ESPstr</vt:lpstr>
      <vt:lpstr>ESP!Freq_</vt:lpstr>
      <vt:lpstr>ESP!fw_</vt:lpstr>
      <vt:lpstr>ESP!gamma_gas_</vt:lpstr>
      <vt:lpstr>ESP!gamma_oil_</vt:lpstr>
      <vt:lpstr>ESP!gamma_wat_</vt:lpstr>
      <vt:lpstr>gas_degr_type_</vt:lpstr>
      <vt:lpstr>ESP!Head_ESP_</vt:lpstr>
      <vt:lpstr>input_</vt:lpstr>
      <vt:lpstr>ESP!KsepGasSep_</vt:lpstr>
      <vt:lpstr>mu</vt:lpstr>
      <vt:lpstr>ESP!muob_</vt:lpstr>
      <vt:lpstr>ESP!N_</vt:lpstr>
      <vt:lpstr>ESP!NumStage_</vt:lpstr>
      <vt:lpstr>output_</vt:lpstr>
      <vt:lpstr>ESP!Pb_</vt:lpstr>
      <vt:lpstr>ESP!Pdis_</vt:lpstr>
      <vt:lpstr>ESP!Pintake_</vt:lpstr>
      <vt:lpstr>PKsep</vt:lpstr>
      <vt:lpstr>ESP!PumpID_</vt:lpstr>
      <vt:lpstr>PVT_str_</vt:lpstr>
      <vt:lpstr>ESP!Q_</vt:lpstr>
      <vt:lpstr>ESP!Q_ESP_</vt:lpstr>
      <vt:lpstr>ESP!Qmax_</vt:lpstr>
      <vt:lpstr>ESP!Rp_</vt:lpstr>
      <vt:lpstr>ESP!Rsb_</vt:lpstr>
      <vt:lpstr>Tdis_</vt:lpstr>
      <vt:lpstr>ESP!Tintake_</vt:lpstr>
      <vt:lpstr>TKsep_</vt:lpstr>
      <vt:lpstr>ESP!Tres_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2020-04-10T10:34:15Z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