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1A5E843D-3B75-46BF-B3CA-5F7DD8A9EF43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fw_3">self_flow_well!$I$106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6" i="108" l="1"/>
  <c r="C30" i="108" l="1"/>
  <c r="D69" i="108"/>
  <c r="G116" i="108"/>
  <c r="F86" i="108"/>
  <c r="G126" i="108"/>
  <c r="G112" i="108"/>
  <c r="G118" i="108"/>
  <c r="F95" i="108"/>
  <c r="G108" i="108"/>
  <c r="F98" i="108"/>
  <c r="G120" i="108"/>
  <c r="F89" i="108"/>
  <c r="F85" i="108"/>
  <c r="G127" i="108"/>
  <c r="F93" i="108"/>
  <c r="G113" i="108"/>
  <c r="G115" i="108"/>
  <c r="G109" i="108"/>
  <c r="F81" i="108"/>
  <c r="G117" i="108"/>
  <c r="F97" i="108"/>
  <c r="F83" i="108"/>
  <c r="F87" i="108"/>
  <c r="G119" i="108"/>
  <c r="F80" i="108"/>
  <c r="G124" i="108"/>
  <c r="F90" i="108"/>
  <c r="F82" i="108"/>
  <c r="G110" i="108"/>
  <c r="G121" i="108"/>
  <c r="F92" i="108"/>
  <c r="F88" i="108"/>
  <c r="G114" i="108"/>
  <c r="F94" i="108"/>
  <c r="F79" i="108"/>
  <c r="G125" i="108"/>
  <c r="G122" i="108"/>
  <c r="F84" i="108"/>
  <c r="G111" i="108"/>
  <c r="F96" i="108"/>
  <c r="F91" i="108"/>
  <c r="G123" i="108"/>
  <c r="G128" i="108"/>
  <c r="E13" i="108" l="1"/>
  <c r="E12" i="108"/>
  <c r="E11" i="108"/>
  <c r="E10" i="108"/>
  <c r="E9" i="108"/>
  <c r="E8" i="108"/>
  <c r="E7" i="108"/>
  <c r="C35" i="108"/>
  <c r="G21" i="108"/>
  <c r="F78" i="108"/>
  <c r="G1" i="108"/>
  <c r="F110" i="108" l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F128" i="108" s="1"/>
  <c r="C50" i="108" l="1"/>
  <c r="C51" i="108" l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E49" i="108"/>
  <c r="C69" i="108" l="1"/>
  <c r="D68" i="108" l="1"/>
  <c r="J68" i="108"/>
  <c r="D67" i="108" l="1"/>
  <c r="J67" i="108"/>
  <c r="D66" i="108" l="1"/>
  <c r="J66" i="108"/>
  <c r="D65" i="108" l="1"/>
  <c r="J65" i="108"/>
  <c r="D64" i="108" l="1"/>
  <c r="J64" i="108"/>
  <c r="D63" i="108" l="1"/>
  <c r="J63" i="108"/>
  <c r="D62" i="108" l="1"/>
  <c r="J62" i="108"/>
  <c r="D61" i="108" l="1"/>
  <c r="J61" i="108"/>
  <c r="D60" i="108" l="1"/>
  <c r="J60" i="108"/>
  <c r="D59" i="108" l="1"/>
  <c r="J59" i="108"/>
  <c r="D58" i="108" l="1"/>
  <c r="J58" i="108"/>
  <c r="D57" i="108" l="1"/>
  <c r="J57" i="108"/>
  <c r="D56" i="108" l="1"/>
  <c r="J56" i="108"/>
  <c r="D55" i="108" l="1"/>
  <c r="J55" i="108"/>
  <c r="D54" i="108" l="1"/>
  <c r="J54" i="108"/>
  <c r="D53" i="108" l="1"/>
  <c r="J53" i="108"/>
  <c r="D52" i="108" l="1"/>
  <c r="J52" i="108"/>
  <c r="D51" i="108" l="1"/>
  <c r="J51" i="108"/>
  <c r="D50" i="108" l="1"/>
  <c r="J50" i="108"/>
  <c r="D49" i="108" l="1"/>
  <c r="C31" i="108" s="1"/>
  <c r="E50" i="108"/>
  <c r="J49" i="108"/>
  <c r="G23" i="108"/>
  <c r="H119" i="108"/>
  <c r="H127" i="108"/>
  <c r="H128" i="108"/>
  <c r="H121" i="108"/>
  <c r="H122" i="108"/>
  <c r="H125" i="108"/>
  <c r="H114" i="108"/>
  <c r="H126" i="108"/>
  <c r="H120" i="108"/>
  <c r="H118" i="108"/>
  <c r="H115" i="108"/>
  <c r="H113" i="108"/>
  <c r="H110" i="108"/>
  <c r="H116" i="108"/>
  <c r="H109" i="108"/>
  <c r="G78" i="108"/>
  <c r="H117" i="108"/>
  <c r="H111" i="108"/>
  <c r="H123" i="108"/>
  <c r="H112" i="108"/>
  <c r="H78" i="108"/>
  <c r="H108" i="108"/>
  <c r="H124" i="108"/>
  <c r="I128" i="108"/>
  <c r="I123" i="108"/>
  <c r="I111" i="108"/>
  <c r="I122" i="108"/>
  <c r="I125" i="108"/>
  <c r="I114" i="108"/>
  <c r="I121" i="108"/>
  <c r="I110" i="108"/>
  <c r="I124" i="108"/>
  <c r="I119" i="108"/>
  <c r="I117" i="108"/>
  <c r="I109" i="108"/>
  <c r="I115" i="108"/>
  <c r="I113" i="108"/>
  <c r="I127" i="108"/>
  <c r="I120" i="108"/>
  <c r="I108" i="108"/>
  <c r="I118" i="108"/>
  <c r="I112" i="108"/>
  <c r="I126" i="108"/>
  <c r="I116" i="108"/>
  <c r="E79" i="108" l="1"/>
  <c r="H79" i="108"/>
  <c r="E51" i="108"/>
  <c r="G79" i="108"/>
  <c r="E80" i="108" l="1"/>
  <c r="H80" i="108"/>
  <c r="E52" i="108"/>
  <c r="G80" i="108"/>
  <c r="E81" i="108" l="1"/>
  <c r="G81" i="108"/>
  <c r="E53" i="108"/>
  <c r="H81" i="108"/>
  <c r="E82" i="108" l="1"/>
  <c r="E54" i="108"/>
  <c r="G82" i="108"/>
  <c r="H82" i="108"/>
  <c r="E83" i="108" l="1"/>
  <c r="H83" i="108"/>
  <c r="E55" i="108"/>
  <c r="G83" i="108"/>
  <c r="E84" i="108" l="1"/>
  <c r="H84" i="108"/>
  <c r="E56" i="108"/>
  <c r="G84" i="108"/>
  <c r="E85" i="108" l="1"/>
  <c r="E86" i="108" s="1"/>
  <c r="H85" i="108"/>
  <c r="E57" i="108"/>
  <c r="H86" i="108"/>
  <c r="G85" i="108"/>
  <c r="G86" i="108"/>
  <c r="E87" i="108" l="1"/>
  <c r="H87" i="108"/>
  <c r="E58" i="108"/>
  <c r="G87" i="108"/>
  <c r="E88" i="108" l="1"/>
  <c r="G88" i="108"/>
  <c r="H88" i="108"/>
  <c r="E59" i="108"/>
  <c r="E89" i="108" l="1"/>
  <c r="E60" i="108"/>
  <c r="H89" i="108"/>
  <c r="G89" i="108"/>
  <c r="E90" i="108" l="1"/>
  <c r="G90" i="108"/>
  <c r="E61" i="108"/>
  <c r="H90" i="108"/>
  <c r="E91" i="108" l="1"/>
  <c r="E62" i="108"/>
  <c r="G91" i="108"/>
  <c r="H91" i="108"/>
  <c r="E92" i="108" l="1"/>
  <c r="E63" i="108"/>
  <c r="H92" i="108"/>
  <c r="G92" i="108"/>
  <c r="E93" i="108" l="1"/>
  <c r="G93" i="108"/>
  <c r="H93" i="108"/>
  <c r="E64" i="108"/>
  <c r="E94" i="108" l="1"/>
  <c r="H94" i="108"/>
  <c r="E65" i="108"/>
  <c r="G94" i="108"/>
  <c r="E95" i="108" l="1"/>
  <c r="G95" i="108"/>
  <c r="H95" i="108"/>
  <c r="E66" i="108"/>
  <c r="E96" i="108" l="1"/>
  <c r="E67" i="108"/>
  <c r="G96" i="108"/>
  <c r="H96" i="108"/>
  <c r="E97" i="108" l="1"/>
  <c r="H97" i="108"/>
  <c r="G97" i="108"/>
  <c r="E68" i="108"/>
  <c r="E98" i="108" l="1"/>
  <c r="E69" i="108"/>
  <c r="H98" i="108"/>
  <c r="G98" i="108"/>
  <c r="B75" i="108" l="1"/>
</calcChain>
</file>

<file path=xl/sharedStrings.xml><?xml version="1.0" encoding="utf-8"?>
<sst xmlns="http://schemas.openxmlformats.org/spreadsheetml/2006/main" count="94" uniqueCount="74">
  <si>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</si>
  <si>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</si>
  <si>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</si>
  <si>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</si>
  <si>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</si>
  <si>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</si>
  <si>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</si>
  <si>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</si>
  <si>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</si>
  <si>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</si>
  <si>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</si>
  <si>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</si>
  <si>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</si>
  <si>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</si>
  <si>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</si>
  <si>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</si>
  <si>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</si>
  <si>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</si>
  <si>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</si>
  <si>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</si>
  <si>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</si>
  <si>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</si>
  <si>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</si>
  <si>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</si>
  <si>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</si>
  <si>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</si>
  <si>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</si>
  <si>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</si>
  <si>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</si>
  <si>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</si>
  <si>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</si>
  <si>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</si>
  <si>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</si>
  <si>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</si>
  <si>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</si>
  <si>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</si>
  <si>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</si>
  <si>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</si>
  <si>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</si>
  <si>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</si>
  <si>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</si>
  <si>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</si>
  <si>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</si>
  <si>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</si>
  <si>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</si>
  <si>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</si>
  <si>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</si>
  <si>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</si>
  <si>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</si>
  <si>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</si>
  <si>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</si>
  <si>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</si>
  <si>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</si>
  <si>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</si>
  <si>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</si>
  <si>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</si>
  <si>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</si>
  <si>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</si>
  <si>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</si>
  <si>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</si>
  <si>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</si>
  <si>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</si>
  <si>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</si>
  <si>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</si>
  <si>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</si>
  <si>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</si>
  <si>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</si>
  <si>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</si>
  <si>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</si>
  <si>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</si>
  <si>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</si>
  <si>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</si>
  <si>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Расчет распределения давления в фонтанирующей скважине</t>
  </si>
  <si>
    <t>Упражнение требует проверки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</si>
</sst>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23.849543950267655</c:v>
                </c:pt>
                <c:pt idx="2">
                  <c:v>27.95022557429936</c:v>
                </c:pt>
                <c:pt idx="3">
                  <c:v>32.285580366571935</c:v>
                </c:pt>
                <c:pt idx="4">
                  <c:v>36.837468142523342</c:v>
                </c:pt>
                <c:pt idx="5">
                  <c:v>41.587027596851925</c:v>
                </c:pt>
                <c:pt idx="6">
                  <c:v>46.515373778225225</c:v>
                </c:pt>
                <c:pt idx="7">
                  <c:v>51.604283421037877</c:v>
                </c:pt>
                <c:pt idx="8">
                  <c:v>56.836315194815732</c:v>
                </c:pt>
                <c:pt idx="9">
                  <c:v>62.194954206284358</c:v>
                </c:pt>
                <c:pt idx="10">
                  <c:v>67.664883878217353</c:v>
                </c:pt>
                <c:pt idx="11">
                  <c:v>73.232048069520502</c:v>
                </c:pt>
                <c:pt idx="12">
                  <c:v>78.883657079134693</c:v>
                </c:pt>
                <c:pt idx="13">
                  <c:v>84.608153725441426</c:v>
                </c:pt>
                <c:pt idx="14">
                  <c:v>90.395152673799075</c:v>
                </c:pt>
                <c:pt idx="15">
                  <c:v>96.235363335292462</c:v>
                </c:pt>
                <c:pt idx="16">
                  <c:v>102.12050413205137</c:v>
                </c:pt>
                <c:pt idx="17">
                  <c:v>108.04321379534747</c:v>
                </c:pt>
                <c:pt idx="18">
                  <c:v>113.99696364476573</c:v>
                </c:pt>
                <c:pt idx="19">
                  <c:v>119.99263102580271</c:v>
                </c:pt>
                <c:pt idx="20">
                  <c:v>126.06730868002101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19.96405131482814</c:v>
                </c:pt>
                <c:pt idx="1">
                  <c:v>23.810786160067732</c:v>
                </c:pt>
                <c:pt idx="2">
                  <c:v>27.908778571399534</c:v>
                </c:pt>
                <c:pt idx="3">
                  <c:v>32.241587802605373</c:v>
                </c:pt>
                <c:pt idx="4">
                  <c:v>36.791088185595491</c:v>
                </c:pt>
                <c:pt idx="5">
                  <c:v>41.538425772608051</c:v>
                </c:pt>
                <c:pt idx="6">
                  <c:v>46.464718259847146</c:v>
                </c:pt>
                <c:pt idx="7">
                  <c:v>51.551738230869539</c:v>
                </c:pt>
                <c:pt idx="8">
                  <c:v>56.782039638734553</c:v>
                </c:pt>
                <c:pt idx="9">
                  <c:v>62.139099806163038</c:v>
                </c:pt>
                <c:pt idx="10">
                  <c:v>67.607592966640638</c:v>
                </c:pt>
                <c:pt idx="11">
                  <c:v>73.17345301934003</c:v>
                </c:pt>
                <c:pt idx="12">
                  <c:v>78.823880021041205</c:v>
                </c:pt>
                <c:pt idx="13">
                  <c:v>84.547306625093313</c:v>
                </c:pt>
                <c:pt idx="14">
                  <c:v>90.333337661150381</c:v>
                </c:pt>
                <c:pt idx="15">
                  <c:v>96.172673199993852</c:v>
                </c:pt>
                <c:pt idx="16">
                  <c:v>102.05702291834253</c:v>
                </c:pt>
                <c:pt idx="17">
                  <c:v>107.97901744674725</c:v>
                </c:pt>
                <c:pt idx="18">
                  <c:v>113.93212066276871</c:v>
                </c:pt>
                <c:pt idx="19">
                  <c:v>119.92667670356218</c:v>
                </c:pt>
                <c:pt idx="20">
                  <c:v>126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self_flow_well!$N$49:$N$69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self_flow_well!$M$49:$M$69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8064"/>
        <c:axId val="215288640"/>
      </c:scatterChart>
      <c:valAx>
        <c:axId val="215288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640"/>
        <c:crosses val="autoZero"/>
        <c:crossBetween val="midCat"/>
      </c:valAx>
      <c:valAx>
        <c:axId val="21528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173.07801673762009</c:v>
                </c:pt>
                <c:pt idx="1">
                  <c:v>164.78898496627406</c:v>
                </c:pt>
                <c:pt idx="2">
                  <c:v>158.42028944955655</c:v>
                </c:pt>
                <c:pt idx="3">
                  <c:v>153.33478443244613</c:v>
                </c:pt>
                <c:pt idx="4">
                  <c:v>149.17008303444416</c:v>
                </c:pt>
                <c:pt idx="5">
                  <c:v>145.70559722908649</c:v>
                </c:pt>
                <c:pt idx="6">
                  <c:v>142.80054613893756</c:v>
                </c:pt>
                <c:pt idx="7">
                  <c:v>140.31498607284021</c:v>
                </c:pt>
                <c:pt idx="8">
                  <c:v>138.18491593247703</c:v>
                </c:pt>
                <c:pt idx="9">
                  <c:v>136.34026373812333</c:v>
                </c:pt>
                <c:pt idx="10">
                  <c:v>134.6452653964551</c:v>
                </c:pt>
                <c:pt idx="11">
                  <c:v>132.95294464685875</c:v>
                </c:pt>
                <c:pt idx="12">
                  <c:v>131.55426121298794</c:v>
                </c:pt>
                <c:pt idx="13">
                  <c:v>130.2098185958645</c:v>
                </c:pt>
                <c:pt idx="14">
                  <c:v>129.12249485329889</c:v>
                </c:pt>
                <c:pt idx="15">
                  <c:v>127.98840039484058</c:v>
                </c:pt>
                <c:pt idx="16">
                  <c:v>127.25666512610097</c:v>
                </c:pt>
                <c:pt idx="17">
                  <c:v>126.21353194607163</c:v>
                </c:pt>
                <c:pt idx="18">
                  <c:v>125.6444300865617</c:v>
                </c:pt>
                <c:pt idx="19">
                  <c:v>124.94728194136816</c:v>
                </c:pt>
                <c:pt idx="20">
                  <c:v>124.5171542073078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180.42346621968539</c:v>
                </c:pt>
                <c:pt idx="1">
                  <c:v>173.77216482336149</c:v>
                </c:pt>
                <c:pt idx="2">
                  <c:v>168.55537494743996</c:v>
                </c:pt>
                <c:pt idx="3">
                  <c:v>164.32217273902523</c:v>
                </c:pt>
                <c:pt idx="4">
                  <c:v>160.83054675450714</c:v>
                </c:pt>
                <c:pt idx="5">
                  <c:v>157.9019021965598</c:v>
                </c:pt>
                <c:pt idx="6">
                  <c:v>155.41661870420032</c:v>
                </c:pt>
                <c:pt idx="7">
                  <c:v>153.28114892218807</c:v>
                </c:pt>
                <c:pt idx="8">
                  <c:v>151.43377094130412</c:v>
                </c:pt>
                <c:pt idx="9">
                  <c:v>149.82307860613079</c:v>
                </c:pt>
                <c:pt idx="10">
                  <c:v>148.41527608758534</c:v>
                </c:pt>
                <c:pt idx="11">
                  <c:v>147.17543009146564</c:v>
                </c:pt>
                <c:pt idx="12">
                  <c:v>146.07513168316441</c:v>
                </c:pt>
                <c:pt idx="13">
                  <c:v>145.11489376957354</c:v>
                </c:pt>
                <c:pt idx="14">
                  <c:v>144.24955299766009</c:v>
                </c:pt>
                <c:pt idx="15">
                  <c:v>143.48804411732613</c:v>
                </c:pt>
                <c:pt idx="16">
                  <c:v>142.80020290709768</c:v>
                </c:pt>
                <c:pt idx="17">
                  <c:v>142.20973851397235</c:v>
                </c:pt>
                <c:pt idx="18">
                  <c:v>141.66057833629336</c:v>
                </c:pt>
                <c:pt idx="19">
                  <c:v>141.1055264300561</c:v>
                </c:pt>
                <c:pt idx="20">
                  <c:v>140.63550041068413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  <a:p>
            <a:pPr>
              <a:defRPr sz="1400"/>
            </a:pPr>
            <a:endParaRPr lang="ru-RU" sz="1400" baseline="0"/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75.479647003053429</c:v>
                </c:pt>
                <c:pt idx="1">
                  <c:v>138.87964920963614</c:v>
                </c:pt>
                <c:pt idx="2">
                  <c:v>110.79366394262878</c:v>
                </c:pt>
                <c:pt idx="3">
                  <c:v>83.977643280198365</c:v>
                </c:pt>
                <c:pt idx="4">
                  <c:v>67.52424468144919</c:v>
                </c:pt>
                <c:pt idx="5">
                  <c:v>60.455586759966366</c:v>
                </c:pt>
                <c:pt idx="6">
                  <c:v>56.134878471440473</c:v>
                </c:pt>
                <c:pt idx="7">
                  <c:v>53.392475824971093</c:v>
                </c:pt>
                <c:pt idx="8">
                  <c:v>51.603124243912944</c:v>
                </c:pt>
                <c:pt idx="9">
                  <c:v>50.426184929738369</c:v>
                </c:pt>
                <c:pt idx="10">
                  <c:v>49.660887057782155</c:v>
                </c:pt>
                <c:pt idx="11">
                  <c:v>49.182548528359426</c:v>
                </c:pt>
                <c:pt idx="12">
                  <c:v>48.910279555264623</c:v>
                </c:pt>
                <c:pt idx="13">
                  <c:v>48.789640850119817</c:v>
                </c:pt>
                <c:pt idx="14">
                  <c:v>49.107404074937797</c:v>
                </c:pt>
                <c:pt idx="15">
                  <c:v>49.479080996221334</c:v>
                </c:pt>
                <c:pt idx="16">
                  <c:v>51.308059393520935</c:v>
                </c:pt>
                <c:pt idx="17">
                  <c:v>53.136097923585531</c:v>
                </c:pt>
                <c:pt idx="18">
                  <c:v>55.65437546097359</c:v>
                </c:pt>
                <c:pt idx="19">
                  <c:v>58.196440871464539</c:v>
                </c:pt>
                <c:pt idx="20">
                  <c:v>60.66371047453346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101.94510953945939</c:v>
                </c:pt>
                <c:pt idx="1">
                  <c:v>151.90876481139983</c:v>
                </c:pt>
                <c:pt idx="2">
                  <c:v>127.58544787009987</c:v>
                </c:pt>
                <c:pt idx="3">
                  <c:v>100.28028088968408</c:v>
                </c:pt>
                <c:pt idx="4">
                  <c:v>81.486200430179309</c:v>
                </c:pt>
                <c:pt idx="5">
                  <c:v>68.696737719528429</c:v>
                </c:pt>
                <c:pt idx="6">
                  <c:v>62.573121385423093</c:v>
                </c:pt>
                <c:pt idx="7">
                  <c:v>58.456444679357993</c:v>
                </c:pt>
                <c:pt idx="8">
                  <c:v>55.594704731972023</c:v>
                </c:pt>
                <c:pt idx="9">
                  <c:v>53.578453320282577</c:v>
                </c:pt>
                <c:pt idx="10">
                  <c:v>52.133368267859503</c:v>
                </c:pt>
                <c:pt idx="11">
                  <c:v>51.092396405366664</c:v>
                </c:pt>
                <c:pt idx="12">
                  <c:v>50.34546081911855</c:v>
                </c:pt>
                <c:pt idx="13">
                  <c:v>49.81761457055422</c:v>
                </c:pt>
                <c:pt idx="14">
                  <c:v>49.456351003293491</c:v>
                </c:pt>
                <c:pt idx="15">
                  <c:v>49.223957093129769</c:v>
                </c:pt>
                <c:pt idx="16">
                  <c:v>49.092748960356374</c:v>
                </c:pt>
                <c:pt idx="17">
                  <c:v>49.042012437543342</c:v>
                </c:pt>
                <c:pt idx="18">
                  <c:v>49.055984714068487</c:v>
                </c:pt>
                <c:pt idx="19">
                  <c:v>49.558010743650932</c:v>
                </c:pt>
                <c:pt idx="20">
                  <c:v>50.961967375054151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40</xdr:row>
      <xdr:rowOff>41266</xdr:rowOff>
    </xdr:from>
    <xdr:to>
      <xdr:col>20</xdr:col>
      <xdr:colOff>49282</xdr:colOff>
      <xdr:row>71</xdr:row>
      <xdr:rowOff>70401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40</xdr:row>
      <xdr:rowOff>0</xdr:rowOff>
    </xdr:from>
    <xdr:to>
      <xdr:col>32</xdr:col>
      <xdr:colOff>152400</xdr:colOff>
      <xdr:row>71</xdr:row>
      <xdr:rowOff>29135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369095</xdr:colOff>
      <xdr:row>73</xdr:row>
      <xdr:rowOff>59531</xdr:rowOff>
    </xdr:from>
    <xdr:to>
      <xdr:col>22</xdr:col>
      <xdr:colOff>508468</xdr:colOff>
      <xdr:row>102</xdr:row>
      <xdr:rowOff>129901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440531</xdr:colOff>
      <xdr:row>106</xdr:row>
      <xdr:rowOff>35718</xdr:rowOff>
    </xdr:from>
    <xdr:to>
      <xdr:col>22</xdr:col>
      <xdr:colOff>579904</xdr:colOff>
      <xdr:row>135</xdr:row>
      <xdr:rowOff>106089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5</xdr:row>
      <xdr:rowOff>83343</xdr:rowOff>
    </xdr:from>
    <xdr:to>
      <xdr:col>15</xdr:col>
      <xdr:colOff>47625</xdr:colOff>
      <xdr:row>13</xdr:row>
      <xdr:rowOff>214312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7C6251-E582-4EC8-A1D2-68974E4575DC}"/>
            </a:ext>
          </a:extLst>
        </xdr:cNvPr>
        <xdr:cNvSpPr txBox="1"/>
      </xdr:nvSpPr>
      <xdr:spPr>
        <a:xfrm>
          <a:off x="6357938" y="91678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фонтанирующей скважины. Анализ работы по КРД, кривой притока и оттока.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Постройте распределние давления методом "сверху-вниз" и "снизу-вверх". При каком условии эти кривые совпадут?</a:t>
          </a:r>
        </a:p>
        <a:p>
          <a:r>
            <a:rPr lang="ru-RU" sz="1100" baseline="0"/>
            <a:t>2. С помощью кривых притока  </a:t>
          </a:r>
          <a:r>
            <a:rPr lang="en-US" sz="1100" baseline="0"/>
            <a:t>(IPR)</a:t>
          </a:r>
          <a:r>
            <a:rPr lang="ru-RU" sz="1100" baseline="0"/>
            <a:t> и оттока </a:t>
          </a:r>
          <a:r>
            <a:rPr lang="en-US" sz="1100" baseline="0"/>
            <a:t>(VLP</a:t>
          </a:r>
          <a:r>
            <a:rPr lang="ru-RU" sz="1100" baseline="0"/>
            <a:t>) определите рабочую точку системы "подъемник-пласт". От чего зависит ее положение?</a:t>
          </a:r>
        </a:p>
        <a:p>
          <a:r>
            <a:rPr lang="ru-RU" sz="1100" baseline="0"/>
            <a:t>3. Как газовый фактор влияет на кривую оттока?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zoomScale="80" zoomScaleNormal="80" workbookViewId="0">
      <selection activeCell="H3" sqref="H3"/>
    </sheetView>
  </sheetViews>
  <sheetFormatPr defaultRowHeight="12.75" outlineLevelRow="1" x14ac:dyDescent="0.2"/>
  <cols>
    <col min="2" max="2" width="28.28515625" customWidth="1"/>
    <col min="3" max="3" width="9.85546875" customWidth="1"/>
    <col min="4" max="4" width="11.5703125" style="4" bestFit="1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1" spans="1:7" x14ac:dyDescent="0.2">
      <c r="A1" s="1" t="s">
        <v>33</v>
      </c>
      <c r="F1" t="s">
        <v>34</v>
      </c>
      <c r="G1" t="str">
        <f>[1]!getUFVersion()</f>
        <v>7.7</v>
      </c>
    </row>
    <row r="2" spans="1:7" x14ac:dyDescent="0.2">
      <c r="A2" t="s">
        <v>72</v>
      </c>
    </row>
    <row r="3" spans="1:7" x14ac:dyDescent="0.2">
      <c r="A3" s="30" t="s">
        <v>73</v>
      </c>
    </row>
    <row r="6" spans="1:7" x14ac:dyDescent="0.2">
      <c r="A6" s="1" t="s">
        <v>12</v>
      </c>
    </row>
    <row r="7" spans="1:7" ht="18.75" x14ac:dyDescent="0.35">
      <c r="A7" s="1"/>
      <c r="B7" s="19" t="s">
        <v>36</v>
      </c>
      <c r="C7" s="2">
        <v>0.87</v>
      </c>
      <c r="D7" s="15"/>
      <c r="E7" s="13">
        <f>gamma_oil_*1000</f>
        <v>870</v>
      </c>
      <c r="F7" s="15" t="s">
        <v>48</v>
      </c>
    </row>
    <row r="8" spans="1:7" ht="18.75" outlineLevel="1" x14ac:dyDescent="0.35">
      <c r="B8" s="15" t="s">
        <v>37</v>
      </c>
      <c r="C8" s="2">
        <v>1</v>
      </c>
      <c r="D8" s="15"/>
      <c r="E8" s="13">
        <f>gamma_wat_*1000</f>
        <v>1000</v>
      </c>
      <c r="F8" s="15" t="s">
        <v>48</v>
      </c>
    </row>
    <row r="9" spans="1:7" ht="18.75" outlineLevel="1" x14ac:dyDescent="0.35">
      <c r="B9" s="15" t="s">
        <v>38</v>
      </c>
      <c r="C9" s="2">
        <v>0.8</v>
      </c>
      <c r="D9" s="15"/>
      <c r="E9" s="13">
        <f>gamma_gas_*1.22</f>
        <v>0.97599999999999998</v>
      </c>
      <c r="F9" s="15" t="s">
        <v>48</v>
      </c>
    </row>
    <row r="10" spans="1:7" ht="18.75" outlineLevel="1" x14ac:dyDescent="0.35">
      <c r="B10" s="20" t="s">
        <v>39</v>
      </c>
      <c r="C10" s="2">
        <v>80</v>
      </c>
      <c r="D10" s="15" t="s">
        <v>52</v>
      </c>
      <c r="E10" s="14">
        <f>Rsb_/gamma_oil_</f>
        <v>91.954022988505741</v>
      </c>
      <c r="F10" s="15" t="s">
        <v>49</v>
      </c>
    </row>
    <row r="11" spans="1:7" ht="18.75" outlineLevel="1" x14ac:dyDescent="0.35">
      <c r="B11" s="20" t="s">
        <v>40</v>
      </c>
      <c r="C11" s="2">
        <v>80</v>
      </c>
      <c r="D11" s="15" t="s">
        <v>52</v>
      </c>
      <c r="E11" s="14">
        <f>Rsb_/gamma_oil_</f>
        <v>91.954022988505741</v>
      </c>
      <c r="F11" s="15" t="s">
        <v>49</v>
      </c>
    </row>
    <row r="12" spans="1:7" ht="18" outlineLevel="1" x14ac:dyDescent="0.35">
      <c r="B12" s="15" t="s">
        <v>41</v>
      </c>
      <c r="C12" s="2">
        <v>150</v>
      </c>
      <c r="D12" s="15" t="s">
        <v>53</v>
      </c>
      <c r="E12" s="14">
        <f>Pb_*1.01325</f>
        <v>151.98750000000001</v>
      </c>
      <c r="F12" s="15" t="s">
        <v>50</v>
      </c>
    </row>
    <row r="13" spans="1:7" ht="18" outlineLevel="1" x14ac:dyDescent="0.35">
      <c r="B13" s="15" t="s">
        <v>42</v>
      </c>
      <c r="C13" s="2">
        <v>80</v>
      </c>
      <c r="D13" s="15" t="s">
        <v>2</v>
      </c>
      <c r="E13" s="14">
        <f>Tres_*9/5+32</f>
        <v>176</v>
      </c>
      <c r="F13" s="15" t="s">
        <v>51</v>
      </c>
    </row>
    <row r="14" spans="1:7" ht="18.75" outlineLevel="1" x14ac:dyDescent="0.35">
      <c r="B14" s="20" t="s">
        <v>43</v>
      </c>
      <c r="C14" s="2">
        <v>1.2</v>
      </c>
      <c r="D14" s="15" t="s">
        <v>52</v>
      </c>
    </row>
    <row r="15" spans="1:7" ht="15.75" outlineLevel="1" x14ac:dyDescent="0.3">
      <c r="B15" s="20" t="s">
        <v>54</v>
      </c>
      <c r="C15" s="2">
        <v>0</v>
      </c>
      <c r="D15" s="15" t="s">
        <v>3</v>
      </c>
    </row>
    <row r="16" spans="1:7" ht="18" outlineLevel="1" x14ac:dyDescent="0.35">
      <c r="B16" s="21" t="s">
        <v>65</v>
      </c>
      <c r="C16" s="2">
        <v>1</v>
      </c>
      <c r="D16" s="15" t="s">
        <v>66</v>
      </c>
    </row>
    <row r="17" spans="1:26" outlineLevel="1" x14ac:dyDescent="0.2">
      <c r="B17" s="16"/>
      <c r="C17" s="17"/>
      <c r="D17" s="17"/>
    </row>
    <row r="18" spans="1:26" x14ac:dyDescent="0.2">
      <c r="B18" s="3"/>
      <c r="C18" s="4"/>
    </row>
    <row r="19" spans="1:26" x14ac:dyDescent="0.2">
      <c r="A19" s="1" t="s">
        <v>13</v>
      </c>
      <c r="B19" s="3"/>
      <c r="C19" s="4"/>
    </row>
    <row r="20" spans="1:26" ht="15.75" outlineLevel="1" x14ac:dyDescent="0.3">
      <c r="B20" s="20" t="s">
        <v>55</v>
      </c>
      <c r="C20" s="2">
        <v>2000</v>
      </c>
      <c r="D20" s="15" t="s">
        <v>4</v>
      </c>
      <c r="G20" s="18" t="s">
        <v>35</v>
      </c>
    </row>
    <row r="21" spans="1:26" ht="15.75" outlineLevel="1" x14ac:dyDescent="0.3">
      <c r="B21" s="20" t="s">
        <v>56</v>
      </c>
      <c r="C21" s="2">
        <v>0</v>
      </c>
      <c r="D21" s="15" t="s">
        <v>4</v>
      </c>
      <c r="G21" s="11" t="str">
        <f>[1]!PVT_encode_string(gamma_gas_,gamma_oil_,,Rsb_,Rp_,Pb_,Tres_,Bob_,muob_)</f>
        <v>gamma_gas:0,800;gamma_oil:0,870;gamma_wat:1,000;rsb_m3m3:80,000;rp_m3m3:80,000;pb_atma:150,000;tres_C:80,000;bob_m3m3:1,200;muob_cP:1,000;PVTcorr:0;ksep_fr:0,000;pksep_atma:-1,000;tksep_C:-1,000;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outlineLevel="1" x14ac:dyDescent="0.3">
      <c r="B22" s="20" t="s">
        <v>62</v>
      </c>
      <c r="C22" s="2">
        <v>2000</v>
      </c>
      <c r="D22" s="15" t="s">
        <v>4</v>
      </c>
      <c r="G22" s="32" t="s">
        <v>67</v>
      </c>
      <c r="H22" s="32"/>
    </row>
    <row r="23" spans="1:26" ht="15" outlineLevel="1" x14ac:dyDescent="0.25">
      <c r="B23" s="21" t="s">
        <v>63</v>
      </c>
      <c r="C23" s="2">
        <v>90</v>
      </c>
      <c r="D23" s="15" t="s">
        <v>64</v>
      </c>
      <c r="G23" s="31" t="str">
        <f>[1]!well_encode_string(Hmes_,Htube_,Udl_,Dcas_,Dtub_,0,,Twf_,Tbuf_)</f>
        <v>hperf_m:2000,00000;hpump_m:2000,00000;udl_m:0,00000;d_cas_mm:125,00000;dtub_mm:62,00000;dchoke_mm:0,00000;roughness_m:0,00010;tbh_C:80,00000;twh_C:20,00000;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.75" outlineLevel="1" x14ac:dyDescent="0.3">
      <c r="B24" s="20" t="s">
        <v>57</v>
      </c>
      <c r="C24" s="2">
        <v>125</v>
      </c>
      <c r="D24" s="15" t="s">
        <v>5</v>
      </c>
    </row>
    <row r="25" spans="1:26" ht="15.75" outlineLevel="1" x14ac:dyDescent="0.3">
      <c r="B25" s="20" t="s">
        <v>58</v>
      </c>
      <c r="C25" s="2">
        <v>73</v>
      </c>
      <c r="D25" s="15" t="s">
        <v>5</v>
      </c>
    </row>
    <row r="26" spans="1:26" ht="15.75" outlineLevel="1" x14ac:dyDescent="0.3">
      <c r="B26" s="20" t="s">
        <v>59</v>
      </c>
      <c r="C26" s="2">
        <v>62</v>
      </c>
      <c r="D26" s="15" t="s">
        <v>5</v>
      </c>
    </row>
    <row r="27" spans="1:26" ht="15.75" outlineLevel="1" x14ac:dyDescent="0.3">
      <c r="B27" s="20" t="s">
        <v>60</v>
      </c>
      <c r="C27" s="2">
        <v>20</v>
      </c>
      <c r="D27" s="15" t="s">
        <v>1</v>
      </c>
    </row>
    <row r="28" spans="1:26" ht="15.75" outlineLevel="1" x14ac:dyDescent="0.3">
      <c r="B28" s="20" t="s">
        <v>71</v>
      </c>
      <c r="C28" s="2">
        <v>0</v>
      </c>
      <c r="D28" s="15" t="s">
        <v>1</v>
      </c>
    </row>
    <row r="29" spans="1:26" ht="15.75" outlineLevel="1" x14ac:dyDescent="0.3">
      <c r="B29" s="20" t="s">
        <v>61</v>
      </c>
      <c r="C29" s="2">
        <v>70</v>
      </c>
      <c r="D29" s="15" t="s">
        <v>1</v>
      </c>
    </row>
    <row r="30" spans="1:26" ht="15.75" outlineLevel="1" x14ac:dyDescent="0.3">
      <c r="B30" s="20" t="s">
        <v>68</v>
      </c>
      <c r="C30" s="2">
        <f>Tres_</f>
        <v>80</v>
      </c>
      <c r="D30" s="15" t="s">
        <v>70</v>
      </c>
    </row>
    <row r="31" spans="1:26" ht="15.75" x14ac:dyDescent="0.3">
      <c r="B31" s="20" t="s">
        <v>69</v>
      </c>
      <c r="C31" s="13">
        <f>$D$49</f>
        <v>20</v>
      </c>
      <c r="D31" s="15" t="s">
        <v>70</v>
      </c>
    </row>
    <row r="32" spans="1:26" x14ac:dyDescent="0.2">
      <c r="A32" s="1" t="s">
        <v>14</v>
      </c>
    </row>
    <row r="33" spans="1:10" x14ac:dyDescent="0.2">
      <c r="B33" s="15" t="s">
        <v>44</v>
      </c>
      <c r="C33" s="2">
        <v>3</v>
      </c>
      <c r="D33" s="15" t="s">
        <v>7</v>
      </c>
    </row>
    <row r="34" spans="1:10" ht="15.75" x14ac:dyDescent="0.3">
      <c r="B34" s="15" t="s">
        <v>45</v>
      </c>
      <c r="C34" s="2">
        <v>250</v>
      </c>
      <c r="D34" s="15" t="s">
        <v>1</v>
      </c>
    </row>
    <row r="35" spans="1:10" x14ac:dyDescent="0.2">
      <c r="B35" s="15" t="s">
        <v>46</v>
      </c>
      <c r="C35" s="8">
        <f>[1]!IPR_PI_sm3dayatm(Qtest_,Pwf_,Pres_,fw_,Pb_)</f>
        <v>0.62097516099356032</v>
      </c>
      <c r="D35" s="15" t="s">
        <v>24</v>
      </c>
    </row>
    <row r="37" spans="1:10" x14ac:dyDescent="0.2">
      <c r="B37" s="15" t="s">
        <v>8</v>
      </c>
      <c r="C37" s="2">
        <v>20</v>
      </c>
      <c r="D37" s="15"/>
    </row>
    <row r="38" spans="1:10" outlineLevel="1" x14ac:dyDescent="0.2"/>
    <row r="39" spans="1:10" x14ac:dyDescent="0.2">
      <c r="A39" s="1" t="s">
        <v>25</v>
      </c>
      <c r="B39" s="1"/>
      <c r="C39" s="1"/>
      <c r="D39" s="9"/>
    </row>
    <row r="40" spans="1:10" ht="15.75" outlineLevel="1" x14ac:dyDescent="0.3">
      <c r="B40" s="20" t="s">
        <v>47</v>
      </c>
      <c r="C40" s="2">
        <v>100</v>
      </c>
      <c r="D40" s="15" t="s">
        <v>6</v>
      </c>
    </row>
    <row r="41" spans="1:10" outlineLevel="1" x14ac:dyDescent="0.2">
      <c r="B41" s="3"/>
      <c r="C41" s="4"/>
    </row>
    <row r="42" spans="1:10" outlineLevel="1" x14ac:dyDescent="0.2">
      <c r="A42" t="s">
        <v>19</v>
      </c>
    </row>
    <row r="43" spans="1:10" outlineLevel="1" x14ac:dyDescent="0.2">
      <c r="A43" t="s">
        <v>15</v>
      </c>
    </row>
    <row r="44" spans="1:10" outlineLevel="1" x14ac:dyDescent="0.2">
      <c r="A44" t="s">
        <v>16</v>
      </c>
    </row>
    <row r="45" spans="1:10" outlineLevel="1" x14ac:dyDescent="0.2"/>
    <row r="46" spans="1:10" outlineLevel="1" x14ac:dyDescent="0.2"/>
    <row r="47" spans="1:10" outlineLevel="1" x14ac:dyDescent="0.2"/>
    <row r="48" spans="1:10" ht="25.5" outlineLevel="1" x14ac:dyDescent="0.2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2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[1]!MF_p_pipe_atma(Qtest_,fw_,C50,C49,J50,PVRstr1_,theta_,Dtub_,,D50,D49)</f>
        <v>19.96405131482814</v>
      </c>
    </row>
    <row r="50" spans="3:10" outlineLevel="1" x14ac:dyDescent="0.2">
      <c r="C50" s="5">
        <f t="shared" ref="C50:C69" si="1">C49+Hmes_/N_</f>
        <v>100</v>
      </c>
      <c r="D50" s="5">
        <f t="shared" si="0"/>
        <v>23</v>
      </c>
      <c r="E50" s="29">
        <f>[1]!MF_p_pipe_atma(Qtest_,fw_,C49,C50,E49,PVRstr1_,theta_,Dtub_,,D49,D50)</f>
        <v>23.849543950267655</v>
      </c>
      <c r="J50" s="29">
        <f>[1]!MF_p_pipe_atma(Qtest_,fw_,C51,C50,J51,PVRstr1_,theta_,Dtub_,,D51,D50)</f>
        <v>23.810786160067732</v>
      </c>
    </row>
    <row r="51" spans="3:10" outlineLevel="1" x14ac:dyDescent="0.2">
      <c r="C51" s="5">
        <f t="shared" si="1"/>
        <v>200</v>
      </c>
      <c r="D51" s="5">
        <f t="shared" si="0"/>
        <v>26</v>
      </c>
      <c r="E51" s="29">
        <f>[1]!MF_p_pipe_atma(Qtest_,fw_,C50,C51,E50,PVRstr1_,theta_,Dtub_,,D50,D51)</f>
        <v>27.95022557429936</v>
      </c>
      <c r="J51" s="29">
        <f>[1]!MF_p_pipe_atma(Qtest_,fw_,C52,C51,J52,PVRstr1_,theta_,Dtub_,,D52,D51)</f>
        <v>27.908778571399534</v>
      </c>
    </row>
    <row r="52" spans="3:10" outlineLevel="1" x14ac:dyDescent="0.2">
      <c r="C52" s="5">
        <f t="shared" si="1"/>
        <v>300</v>
      </c>
      <c r="D52" s="5">
        <f t="shared" si="0"/>
        <v>29</v>
      </c>
      <c r="E52" s="29">
        <f>[1]!MF_p_pipe_atma(Qtest_,fw_,C51,C52,E51,PVRstr1_,theta_,Dtub_,,D51,D52)</f>
        <v>32.285580366571935</v>
      </c>
      <c r="J52" s="29">
        <f>[1]!MF_p_pipe_atma(Qtest_,fw_,C53,C52,J53,PVRstr1_,theta_,Dtub_,,D53,D52)</f>
        <v>32.241587802605373</v>
      </c>
    </row>
    <row r="53" spans="3:10" outlineLevel="1" x14ac:dyDescent="0.2">
      <c r="C53" s="5">
        <f t="shared" si="1"/>
        <v>400</v>
      </c>
      <c r="D53" s="5">
        <f t="shared" si="0"/>
        <v>32</v>
      </c>
      <c r="E53" s="29">
        <f>[1]!MF_p_pipe_atma(Qtest_,fw_,C52,C53,E52,PVRstr1_,theta_,Dtub_,,D52,D53)</f>
        <v>36.837468142523342</v>
      </c>
      <c r="J53" s="29">
        <f>[1]!MF_p_pipe_atma(Qtest_,fw_,C54,C53,J54,PVRstr1_,theta_,Dtub_,,D54,D53)</f>
        <v>36.791088185595491</v>
      </c>
    </row>
    <row r="54" spans="3:10" outlineLevel="1" x14ac:dyDescent="0.2">
      <c r="C54" s="5">
        <f t="shared" si="1"/>
        <v>500</v>
      </c>
      <c r="D54" s="5">
        <f t="shared" si="0"/>
        <v>35</v>
      </c>
      <c r="E54" s="29">
        <f>[1]!MF_p_pipe_atma(Qtest_,fw_,C53,C54,E53,PVRstr1_,theta_,Dtub_,,D53,D54)</f>
        <v>41.587027596851925</v>
      </c>
      <c r="G54" s="30"/>
      <c r="J54" s="29">
        <f>[1]!MF_p_pipe_atma(Qtest_,fw_,C55,C54,J55,PVRstr1_,theta_,Dtub_,,D55,D54)</f>
        <v>41.538425772608051</v>
      </c>
    </row>
    <row r="55" spans="3:10" outlineLevel="1" x14ac:dyDescent="0.2">
      <c r="C55" s="5">
        <f t="shared" si="1"/>
        <v>600</v>
      </c>
      <c r="D55" s="5">
        <f t="shared" si="0"/>
        <v>38</v>
      </c>
      <c r="E55" s="29">
        <f>[1]!MF_p_pipe_atma(Qtest_,fw_,C54,C55,E54,PVRstr1_,theta_,Dtub_,,D54,D55)</f>
        <v>46.515373778225225</v>
      </c>
      <c r="J55" s="29">
        <f>[1]!MF_p_pipe_atma(Qtest_,fw_,C56,C55,J56,PVRstr1_,theta_,Dtub_,,D56,D55)</f>
        <v>46.464718259847146</v>
      </c>
    </row>
    <row r="56" spans="3:10" outlineLevel="1" x14ac:dyDescent="0.2">
      <c r="C56" s="5">
        <f t="shared" si="1"/>
        <v>700</v>
      </c>
      <c r="D56" s="5">
        <f t="shared" si="0"/>
        <v>41</v>
      </c>
      <c r="E56" s="29">
        <f>[1]!MF_p_pipe_atma(Qtest_,fw_,C55,C56,E55,PVRstr1_,theta_,Dtub_,,D55,D56)</f>
        <v>51.604283421037877</v>
      </c>
      <c r="J56" s="29">
        <f>[1]!MF_p_pipe_atma(Qtest_,fw_,C57,C56,J57,PVRstr1_,theta_,Dtub_,,D57,D56)</f>
        <v>51.551738230869539</v>
      </c>
    </row>
    <row r="57" spans="3:10" outlineLevel="1" x14ac:dyDescent="0.2">
      <c r="C57" s="5">
        <f t="shared" si="1"/>
        <v>800</v>
      </c>
      <c r="D57" s="5">
        <f t="shared" si="0"/>
        <v>44</v>
      </c>
      <c r="E57" s="29">
        <f>[1]!MF_p_pipe_atma(Qtest_,fw_,C56,C57,E56,PVRstr1_,theta_,Dtub_,,D56,D57)</f>
        <v>56.836315194815732</v>
      </c>
      <c r="J57" s="29">
        <f>[1]!MF_p_pipe_atma(Qtest_,fw_,C58,C57,J58,PVRstr1_,theta_,Dtub_,,D58,D57)</f>
        <v>56.782039638734553</v>
      </c>
    </row>
    <row r="58" spans="3:10" outlineLevel="1" x14ac:dyDescent="0.2">
      <c r="C58" s="5">
        <f t="shared" si="1"/>
        <v>900</v>
      </c>
      <c r="D58" s="5">
        <f t="shared" si="0"/>
        <v>47</v>
      </c>
      <c r="E58" s="29">
        <f>[1]!MF_p_pipe_atma(Qtest_,fw_,C57,C58,E57,PVRstr1_,theta_,Dtub_,,D57,D58)</f>
        <v>62.194954206284358</v>
      </c>
      <c r="J58" s="29">
        <f>[1]!MF_p_pipe_atma(Qtest_,fw_,C59,C58,J59,PVRstr1_,theta_,Dtub_,,D59,D58)</f>
        <v>62.139099806163038</v>
      </c>
    </row>
    <row r="59" spans="3:10" outlineLevel="1" x14ac:dyDescent="0.2">
      <c r="C59" s="5">
        <f t="shared" si="1"/>
        <v>1000</v>
      </c>
      <c r="D59" s="5">
        <f t="shared" si="0"/>
        <v>50</v>
      </c>
      <c r="E59" s="29">
        <f>[1]!MF_p_pipe_atma(Qtest_,fw_,C58,C59,E58,PVRstr1_,theta_,Dtub_,,D58,D59)</f>
        <v>67.664883878217353</v>
      </c>
      <c r="J59" s="29">
        <f>[1]!MF_p_pipe_atma(Qtest_,fw_,C60,C59,J60,PVRstr1_,theta_,Dtub_,,D60,D59)</f>
        <v>67.607592966640638</v>
      </c>
    </row>
    <row r="60" spans="3:10" outlineLevel="1" x14ac:dyDescent="0.2">
      <c r="C60" s="5">
        <f t="shared" si="1"/>
        <v>1100</v>
      </c>
      <c r="D60" s="5">
        <f t="shared" si="0"/>
        <v>53</v>
      </c>
      <c r="E60" s="29">
        <f>[1]!MF_p_pipe_atma(Qtest_,fw_,C59,C60,E59,PVRstr1_,theta_,Dtub_,,D59,D60)</f>
        <v>73.232048069520502</v>
      </c>
      <c r="J60" s="29">
        <f>[1]!MF_p_pipe_atma(Qtest_,fw_,C61,C60,J61,PVRstr1_,theta_,Dtub_,,D61,D60)</f>
        <v>73.17345301934003</v>
      </c>
    </row>
    <row r="61" spans="3:10" outlineLevel="1" x14ac:dyDescent="0.2">
      <c r="C61" s="5">
        <f t="shared" si="1"/>
        <v>1200</v>
      </c>
      <c r="D61" s="5">
        <f t="shared" si="0"/>
        <v>56</v>
      </c>
      <c r="E61" s="29">
        <f>[1]!MF_p_pipe_atma(Qtest_,fw_,C60,C61,E60,PVRstr1_,theta_,Dtub_,,D60,D61)</f>
        <v>78.883657079134693</v>
      </c>
      <c r="J61" s="29">
        <f>[1]!MF_p_pipe_atma(Qtest_,fw_,C62,C61,J62,PVRstr1_,theta_,Dtub_,,D62,D61)</f>
        <v>78.823880021041205</v>
      </c>
    </row>
    <row r="62" spans="3:10" outlineLevel="1" x14ac:dyDescent="0.2">
      <c r="C62" s="5">
        <f t="shared" si="1"/>
        <v>1300</v>
      </c>
      <c r="D62" s="5">
        <f t="shared" si="0"/>
        <v>59</v>
      </c>
      <c r="E62" s="29">
        <f>[1]!MF_p_pipe_atma(Qtest_,fw_,C61,C62,E61,PVRstr1_,theta_,Dtub_,,D61,D62)</f>
        <v>84.608153725441426</v>
      </c>
      <c r="J62" s="29">
        <f>[1]!MF_p_pipe_atma(Qtest_,fw_,C63,C62,J63,PVRstr1_,theta_,Dtub_,,D63,D62)</f>
        <v>84.547306625093313</v>
      </c>
    </row>
    <row r="63" spans="3:10" outlineLevel="1" x14ac:dyDescent="0.2">
      <c r="C63" s="5">
        <f t="shared" si="1"/>
        <v>1400</v>
      </c>
      <c r="D63" s="5">
        <f t="shared" si="0"/>
        <v>62</v>
      </c>
      <c r="E63" s="29">
        <f>[1]!MF_p_pipe_atma(Qtest_,fw_,C62,C63,E62,PVRstr1_,theta_,Dtub_,,D62,D63)</f>
        <v>90.395152673799075</v>
      </c>
      <c r="J63" s="29">
        <f>[1]!MF_p_pipe_atma(Qtest_,fw_,C64,C63,J64,PVRstr1_,theta_,Dtub_,,D64,D63)</f>
        <v>90.333337661150381</v>
      </c>
    </row>
    <row r="64" spans="3:10" outlineLevel="1" x14ac:dyDescent="0.2">
      <c r="C64" s="5">
        <f t="shared" si="1"/>
        <v>1500</v>
      </c>
      <c r="D64" s="5">
        <f t="shared" si="0"/>
        <v>65</v>
      </c>
      <c r="E64" s="29">
        <f>[1]!MF_p_pipe_atma(Qtest_,fw_,C63,C64,E63,PVRstr1_,theta_,Dtub_,,D63,D64)</f>
        <v>96.235363335292462</v>
      </c>
      <c r="J64" s="29">
        <f>[1]!MF_p_pipe_atma(Qtest_,fw_,C65,C64,J65,PVRstr1_,theta_,Dtub_,,D65,D64)</f>
        <v>96.172673199993852</v>
      </c>
    </row>
    <row r="65" spans="1:10" outlineLevel="1" x14ac:dyDescent="0.2">
      <c r="C65" s="5">
        <f t="shared" si="1"/>
        <v>1600</v>
      </c>
      <c r="D65" s="5">
        <f t="shared" si="0"/>
        <v>68</v>
      </c>
      <c r="E65" s="29">
        <f>[1]!MF_p_pipe_atma(Qtest_,fw_,C64,C65,E64,PVRstr1_,theta_,Dtub_,,D64,D65)</f>
        <v>102.12050413205137</v>
      </c>
      <c r="J65" s="29">
        <f>[1]!MF_p_pipe_atma(Qtest_,fw_,C66,C65,J66,PVRstr1_,theta_,Dtub_,,D66,D65)</f>
        <v>102.05702291834253</v>
      </c>
    </row>
    <row r="66" spans="1:10" outlineLevel="1" x14ac:dyDescent="0.2">
      <c r="C66" s="5">
        <f t="shared" si="1"/>
        <v>1700</v>
      </c>
      <c r="D66" s="5">
        <f t="shared" si="0"/>
        <v>71</v>
      </c>
      <c r="E66" s="29">
        <f>[1]!MF_p_pipe_atma(Qtest_,fw_,C65,C66,E65,PVRstr1_,theta_,Dtub_,,D65,D66)</f>
        <v>108.04321379534747</v>
      </c>
      <c r="J66" s="29">
        <f>[1]!MF_p_pipe_atma(Qtest_,fw_,C67,C66,J67,PVRstr1_,theta_,Dtub_,,D67,D66)</f>
        <v>107.97901744674725</v>
      </c>
    </row>
    <row r="67" spans="1:10" outlineLevel="1" x14ac:dyDescent="0.2">
      <c r="C67" s="5">
        <f t="shared" si="1"/>
        <v>1800</v>
      </c>
      <c r="D67" s="5">
        <f t="shared" si="0"/>
        <v>74</v>
      </c>
      <c r="E67" s="29">
        <f>[1]!MF_p_pipe_atma(Qtest_,fw_,C66,C67,E66,PVRstr1_,theta_,Dtub_,,D66,D67)</f>
        <v>113.99696364476573</v>
      </c>
      <c r="J67" s="29">
        <f>[1]!MF_p_pipe_atma(Qtest_,fw_,C68,C67,J68,PVRstr1_,theta_,Dtub_,,D68,D67)</f>
        <v>113.93212066276871</v>
      </c>
    </row>
    <row r="68" spans="1:10" outlineLevel="1" x14ac:dyDescent="0.2">
      <c r="C68" s="5">
        <f t="shared" si="1"/>
        <v>1900</v>
      </c>
      <c r="D68" s="5">
        <f t="shared" si="0"/>
        <v>77</v>
      </c>
      <c r="E68" s="29">
        <f>[1]!MF_p_pipe_atma(Qtest_,fw_,C67,C68,E67,PVRstr1_,theta_,Dtub_,,D67,D68)</f>
        <v>119.99263102580271</v>
      </c>
      <c r="J68" s="29">
        <f>[1]!MF_p_pipe_atma(Qtest_,fw_,C69,C68,J69,PVRstr1_,theta_,Dtub_,,D69,D68)</f>
        <v>119.92667670356218</v>
      </c>
    </row>
    <row r="69" spans="1:10" outlineLevel="1" x14ac:dyDescent="0.2">
      <c r="C69" s="5">
        <f t="shared" si="1"/>
        <v>2000</v>
      </c>
      <c r="D69" s="5">
        <f>Tres_</f>
        <v>80</v>
      </c>
      <c r="E69" s="29">
        <f>[1]!MF_p_pipe_atma(Qtest_,fw_,C68,C69,E68,PVRstr1_,theta_,Dtub_,,D68,D69)</f>
        <v>126.06730868002101</v>
      </c>
      <c r="J69" s="27">
        <v>126</v>
      </c>
    </row>
    <row r="70" spans="1:10" outlineLevel="1" x14ac:dyDescent="0.2"/>
    <row r="71" spans="1:10" outlineLevel="1" x14ac:dyDescent="0.2">
      <c r="A71" t="s">
        <v>20</v>
      </c>
    </row>
    <row r="72" spans="1:10" outlineLevel="1" x14ac:dyDescent="0.2">
      <c r="A72" t="s">
        <v>21</v>
      </c>
      <c r="G72" s="30"/>
    </row>
    <row r="73" spans="1:10" outlineLevel="1" x14ac:dyDescent="0.2"/>
    <row r="74" spans="1:10" x14ac:dyDescent="0.2">
      <c r="A74" t="s">
        <v>26</v>
      </c>
      <c r="E74" s="15" t="s">
        <v>22</v>
      </c>
      <c r="F74" s="27">
        <v>110</v>
      </c>
    </row>
    <row r="75" spans="1:10" ht="15.75" x14ac:dyDescent="0.3">
      <c r="A75" s="12" t="s">
        <v>27</v>
      </c>
      <c r="B75" s="26">
        <f>E69</f>
        <v>126.06730868002101</v>
      </c>
      <c r="C75" s="12" t="s">
        <v>1</v>
      </c>
      <c r="H75" s="20" t="s">
        <v>54</v>
      </c>
    </row>
    <row r="76" spans="1:10" x14ac:dyDescent="0.2">
      <c r="H76" s="28">
        <v>20</v>
      </c>
    </row>
    <row r="77" spans="1:10" x14ac:dyDescent="0.2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2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[1]!well_pwf_plin_atma(E78,fw_,Pbuf_,Pcas_,Wellstr1_,PVRstr1_,,1,,,,,,1)</f>
        <v>173.07801673762009</v>
      </c>
      <c r="H78" s="29">
        <f>[1]!well_pwf_plin_atma(E78,fw_2,Pbuf_,Pcas_,Wellstr1_,PVRstr1_,,1,,,,,,1)</f>
        <v>180.42346621968539</v>
      </c>
    </row>
    <row r="79" spans="1:10" x14ac:dyDescent="0.2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[1]!well_pwf_plin_atma(E79,fw_,Pbuf_,Pcas_,Wellstr1_,PVRstr1_,,1,,,,,,1)</f>
        <v>164.78898496627406</v>
      </c>
      <c r="H79" s="29">
        <f>[1]!well_pwf_plin_atma(E79,fw_2,Pbuf_,Pcas_,Wellstr1_,PVRstr1_,,1,,,,,,1)</f>
        <v>173.77216482336149</v>
      </c>
    </row>
    <row r="80" spans="1:10" x14ac:dyDescent="0.2">
      <c r="E80" s="27">
        <f t="shared" si="2"/>
        <v>12</v>
      </c>
      <c r="F80" s="29">
        <f>[1]!IPR_Pwf_atma(PI_1,Pres_,E80,fw_,Pb_)</f>
        <v>230</v>
      </c>
      <c r="G80" s="29">
        <f>[1]!well_pwf_plin_atma(E80,fw_,Pbuf_,Pcas_,Wellstr1_,PVRstr1_,,1,,,,,,1)</f>
        <v>158.42028944955655</v>
      </c>
      <c r="H80" s="29">
        <f>[1]!well_pwf_plin_atma(E80,fw_2,Pbuf_,Pcas_,Wellstr1_,PVRstr1_,,1,,,,,,1)</f>
        <v>168.55537494743996</v>
      </c>
    </row>
    <row r="81" spans="5:8" x14ac:dyDescent="0.2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[1]!well_pwf_plin_atma(E81,fw_,Pbuf_,Pcas_,Wellstr1_,PVRstr1_,,1,,,,,,1)</f>
        <v>153.33478443244613</v>
      </c>
      <c r="H81" s="29">
        <f>[1]!well_pwf_plin_atma(E81,fw_2,Pbuf_,Pcas_,Wellstr1_,PVRstr1_,,1,,,,,,1)</f>
        <v>164.32217273902523</v>
      </c>
    </row>
    <row r="82" spans="5:8" x14ac:dyDescent="0.2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[1]!well_pwf_plin_atma(E82,fw_,Pbuf_,Pcas_,Wellstr1_,PVRstr1_,,1,,,,,,1)</f>
        <v>149.17008303444416</v>
      </c>
      <c r="H82" s="29">
        <f>[1]!well_pwf_plin_atma(E82,fw_2,Pbuf_,Pcas_,Wellstr1_,PVRstr1_,,1,,,,,,1)</f>
        <v>160.83054675450714</v>
      </c>
    </row>
    <row r="83" spans="5:8" x14ac:dyDescent="0.2">
      <c r="E83" s="27">
        <f t="shared" si="2"/>
        <v>28.5</v>
      </c>
      <c r="F83" s="29">
        <f>[1]!IPR_Pwf_atma(PI_1,Pres_,E83,fw_,Pb_)</f>
        <v>202.5</v>
      </c>
      <c r="G83" s="29">
        <f>[1]!well_pwf_plin_atma(E83,fw_,Pbuf_,Pcas_,Wellstr1_,PVRstr1_,,1,,,,,,1)</f>
        <v>145.70559722908649</v>
      </c>
      <c r="H83" s="29">
        <f>[1]!well_pwf_plin_atma(E83,fw_2,Pbuf_,Pcas_,Wellstr1_,PVRstr1_,,1,,,,,,1)</f>
        <v>157.9019021965598</v>
      </c>
    </row>
    <row r="84" spans="5:8" x14ac:dyDescent="0.2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[1]!well_pwf_plin_atma(E84,fw_,Pbuf_,Pcas_,Wellstr1_,PVRstr1_,,1,,,,,,1)</f>
        <v>142.80054613893756</v>
      </c>
      <c r="H84" s="29">
        <f>[1]!well_pwf_plin_atma(E84,fw_2,Pbuf_,Pcas_,Wellstr1_,PVRstr1_,,1,,,,,,1)</f>
        <v>155.41661870420032</v>
      </c>
    </row>
    <row r="85" spans="5:8" x14ac:dyDescent="0.2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[1]!well_pwf_plin_atma(E85,fw_,Pbuf_,Pcas_,Wellstr1_,PVRstr1_,,1,,,,,,1)</f>
        <v>140.31498607284021</v>
      </c>
      <c r="H85" s="29">
        <f>[1]!well_pwf_plin_atma(E85,fw_2,Pbuf_,Pcas_,Wellstr1_,PVRstr1_,,1,,,,,,1)</f>
        <v>153.28114892218807</v>
      </c>
    </row>
    <row r="86" spans="5:8" x14ac:dyDescent="0.2">
      <c r="E86" s="27">
        <f t="shared" si="2"/>
        <v>45</v>
      </c>
      <c r="F86" s="29">
        <f>[1]!IPR_Pwf_atma(PI_1,Pres_,E86,fw_,Pb_)</f>
        <v>175</v>
      </c>
      <c r="G86" s="29">
        <f>[1]!well_pwf_plin_atma(E86,fw_,Pbuf_,Pcas_,Wellstr1_,PVRstr1_,,1,,,,,,1)</f>
        <v>138.18491593247703</v>
      </c>
      <c r="H86" s="29">
        <f>[1]!well_pwf_plin_atma(E86,fw_2,Pbuf_,Pcas_,Wellstr1_,PVRstr1_,,1,,,,,,1)</f>
        <v>151.43377094130412</v>
      </c>
    </row>
    <row r="87" spans="5:8" x14ac:dyDescent="0.2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[1]!well_pwf_plin_atma(E87,fw_,Pbuf_,Pcas_,Wellstr1_,PVRstr1_,,1,,,,,,1)</f>
        <v>136.34026373812333</v>
      </c>
      <c r="H87" s="29">
        <f>[1]!well_pwf_plin_atma(E87,fw_2,Pbuf_,Pcas_,Wellstr1_,PVRstr1_,,1,,,,,,1)</f>
        <v>149.82307860613079</v>
      </c>
    </row>
    <row r="88" spans="5:8" x14ac:dyDescent="0.2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[1]!well_pwf_plin_atma(E88,fw_,Pbuf_,Pcas_,Wellstr1_,PVRstr1_,,1,,,,,,1)</f>
        <v>134.6452653964551</v>
      </c>
      <c r="H88" s="29">
        <f>[1]!well_pwf_plin_atma(E88,fw_2,Pbuf_,Pcas_,Wellstr1_,PVRstr1_,,1,,,,,,1)</f>
        <v>148.41527608758534</v>
      </c>
    </row>
    <row r="89" spans="5:8" x14ac:dyDescent="0.2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[1]!well_pwf_plin_atma(E89,fw_,Pbuf_,Pcas_,Wellstr1_,PVRstr1_,,1,,,,,,1)</f>
        <v>132.95294464685875</v>
      </c>
      <c r="H89" s="29">
        <f>[1]!well_pwf_plin_atma(E89,fw_2,Pbuf_,Pcas_,Wellstr1_,PVRstr1_,,1,,,,,,1)</f>
        <v>147.17543009146564</v>
      </c>
    </row>
    <row r="90" spans="5:8" x14ac:dyDescent="0.2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[1]!well_pwf_plin_atma(E90,fw_,Pbuf_,Pcas_,Wellstr1_,PVRstr1_,,1,,,,,,1)</f>
        <v>131.55426121298794</v>
      </c>
      <c r="H90" s="29">
        <f>[1]!well_pwf_plin_atma(E90,fw_2,Pbuf_,Pcas_,Wellstr1_,PVRstr1_,,1,,,,,,1)</f>
        <v>146.07513168316441</v>
      </c>
    </row>
    <row r="91" spans="5:8" x14ac:dyDescent="0.2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[1]!well_pwf_plin_atma(E91,fw_,Pbuf_,Pcas_,Wellstr1_,PVRstr1_,,1,,,,,,1)</f>
        <v>130.2098185958645</v>
      </c>
      <c r="H91" s="29">
        <f>[1]!well_pwf_plin_atma(E91,fw_2,Pbuf_,Pcas_,Wellstr1_,PVRstr1_,,1,,,,,,1)</f>
        <v>145.11489376957354</v>
      </c>
    </row>
    <row r="92" spans="5:8" x14ac:dyDescent="0.2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[1]!well_pwf_plin_atma(E92,fw_,Pbuf_,Pcas_,Wellstr1_,PVRstr1_,,1,,,,,,1)</f>
        <v>129.12249485329889</v>
      </c>
      <c r="H92" s="29">
        <f>[1]!well_pwf_plin_atma(E92,fw_2,Pbuf_,Pcas_,Wellstr1_,PVRstr1_,,1,,,,,,1)</f>
        <v>144.24955299766009</v>
      </c>
    </row>
    <row r="93" spans="5:8" x14ac:dyDescent="0.2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[1]!well_pwf_plin_atma(E93,fw_,Pbuf_,Pcas_,Wellstr1_,PVRstr1_,,1,,,,,,1)</f>
        <v>127.98840039484058</v>
      </c>
      <c r="H93" s="29">
        <f>[1]!well_pwf_plin_atma(E93,fw_2,Pbuf_,Pcas_,Wellstr1_,PVRstr1_,,1,,,,,,1)</f>
        <v>143.48804411732613</v>
      </c>
    </row>
    <row r="94" spans="5:8" x14ac:dyDescent="0.2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[1]!well_pwf_plin_atma(E94,fw_,Pbuf_,Pcas_,Wellstr1_,PVRstr1_,,1,,,,,,1)</f>
        <v>127.25666512610097</v>
      </c>
      <c r="H94" s="29">
        <f>[1]!well_pwf_plin_atma(E94,fw_2,Pbuf_,Pcas_,Wellstr1_,PVRstr1_,,1,,,,,,1)</f>
        <v>142.80020290709768</v>
      </c>
    </row>
    <row r="95" spans="5:8" x14ac:dyDescent="0.2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[1]!well_pwf_plin_atma(E95,fw_,Pbuf_,Pcas_,Wellstr1_,PVRstr1_,,1,,,,,,1)</f>
        <v>126.21353194607163</v>
      </c>
      <c r="H95" s="29">
        <f>[1]!well_pwf_plin_atma(E95,fw_2,Pbuf_,Pcas_,Wellstr1_,PVRstr1_,,1,,,,,,1)</f>
        <v>142.20973851397235</v>
      </c>
    </row>
    <row r="96" spans="5:8" x14ac:dyDescent="0.2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[1]!well_pwf_plin_atma(E96,fw_,Pbuf_,Pcas_,Wellstr1_,PVRstr1_,,1,,,,,,1)</f>
        <v>125.6444300865617</v>
      </c>
      <c r="H96" s="29">
        <f>[1]!well_pwf_plin_atma(E96,fw_2,Pbuf_,Pcas_,Wellstr1_,PVRstr1_,,1,,,,,,1)</f>
        <v>141.66057833629336</v>
      </c>
    </row>
    <row r="97" spans="3:9" x14ac:dyDescent="0.2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[1]!well_pwf_plin_atma(E97,fw_,Pbuf_,Pcas_,Wellstr1_,PVRstr1_,,1,,,,,,1)</f>
        <v>124.94728194136816</v>
      </c>
      <c r="H97" s="29">
        <f>[1]!well_pwf_plin_atma(E97,fw_2,Pbuf_,Pcas_,Wellstr1_,PVRstr1_,,1,,,,,,1)</f>
        <v>141.1055264300561</v>
      </c>
    </row>
    <row r="98" spans="3:9" x14ac:dyDescent="0.2">
      <c r="E98" s="27">
        <f t="shared" si="2"/>
        <v>111</v>
      </c>
      <c r="F98" s="29">
        <f>[1]!IPR_Pwf_atma(PI_1,Pres_,E98,fw_,Pb_)</f>
        <v>0</v>
      </c>
      <c r="G98" s="29">
        <f>[1]!well_pwf_plin_atma(E98,fw_,Pbuf_,Pcas_,Wellstr1_,PVRstr1_,,1,,,,,,1)</f>
        <v>124.5171542073078</v>
      </c>
      <c r="H98" s="29">
        <f>[1]!well_pwf_plin_atma(E98,fw_2,Pbuf_,Pcas_,Wellstr1_,PVRstr1_,,1,,,,,,1)</f>
        <v>140.63550041068413</v>
      </c>
    </row>
    <row r="99" spans="3:9" x14ac:dyDescent="0.2">
      <c r="C99" s="6"/>
    </row>
    <row r="100" spans="3:9" x14ac:dyDescent="0.2">
      <c r="C100" s="6"/>
    </row>
    <row r="101" spans="3:9" x14ac:dyDescent="0.2">
      <c r="C101" s="6"/>
    </row>
    <row r="102" spans="3:9" x14ac:dyDescent="0.2">
      <c r="C102" s="6"/>
    </row>
    <row r="103" spans="3:9" x14ac:dyDescent="0.2">
      <c r="C103" s="6"/>
    </row>
    <row r="104" spans="3:9" x14ac:dyDescent="0.2">
      <c r="C104" s="6"/>
    </row>
    <row r="105" spans="3:9" ht="15.75" x14ac:dyDescent="0.3">
      <c r="C105" s="6"/>
      <c r="I105" s="20" t="s">
        <v>54</v>
      </c>
    </row>
    <row r="106" spans="3:9" x14ac:dyDescent="0.2">
      <c r="C106" s="6"/>
      <c r="I106" s="28">
        <f>fw_2</f>
        <v>20</v>
      </c>
    </row>
    <row r="107" spans="3:9" x14ac:dyDescent="0.2">
      <c r="C107" s="6"/>
      <c r="F107" s="15" t="s">
        <v>32</v>
      </c>
      <c r="G107" s="15" t="s">
        <v>35</v>
      </c>
      <c r="H107" s="22" t="s">
        <v>30</v>
      </c>
      <c r="I107" s="22" t="s">
        <v>30</v>
      </c>
    </row>
    <row r="108" spans="3:9" x14ac:dyDescent="0.2">
      <c r="C108" s="6"/>
      <c r="F108" s="28">
        <v>10</v>
      </c>
      <c r="G108" s="33" t="str">
        <f>[1]!PVT_encode_string(gamma_gas_,gamma_oil_,,Rsb_,F108,Pb_,Tres_,Bob_,muob_)</f>
        <v>gamma_gas:0,800;gamma_oil:0,870;gamma_wat:1,000;rsb_m3m3:80,000;rp_m3m3:10,000;pb_atma:150,000;tres_C:80,000;bob_m3m3:1,200;muob_cP:1,000;PVTcorr:0;ksep_fr:0,000;pksep_atma:-1,000;tksep_C:-1,000;</v>
      </c>
      <c r="H108" s="29">
        <f>[1]!well_pwf_plin_atma(Qtest_,fw_,Pbuf_,Pcas_,Wellstr1_,G108,,1,,,,,,1)</f>
        <v>75.479647003053429</v>
      </c>
      <c r="I108" s="29">
        <f>[1]!well_pwf_plin_atma(Qtest_,fw_3,Pbuf_,Pcas_,Wellstr1_,G108,,1,,,,,,1)</f>
        <v>101.94510953945939</v>
      </c>
    </row>
    <row r="109" spans="3:9" x14ac:dyDescent="0.2">
      <c r="C109" s="6"/>
      <c r="F109" s="28">
        <v>50</v>
      </c>
      <c r="G109" s="33" t="str">
        <f>[1]!PVT_encode_string(gamma_gas_,gamma_oil_,,Rsb_,F109,Pb_,Tres_,Bob_,muob_)</f>
        <v>gamma_gas:0,800;gamma_oil:0,870;gamma_wat:1,000;rsb_m3m3:80,000;rp_m3m3:50,000;pb_atma:150,000;tres_C:80,000;bob_m3m3:1,200;muob_cP:1,000;PVTcorr:0;ksep_fr:0,000;pksep_atma:-1,000;tksep_C:-1,000;</v>
      </c>
      <c r="H109" s="29">
        <f>[1]!well_pwf_plin_atma(Qtest_,fw_,Pbuf_,Pcas_,Wellstr1_,G109,,1,,,,,,1)</f>
        <v>138.87964920963614</v>
      </c>
      <c r="I109" s="29">
        <f>[1]!well_pwf_plin_atma(Qtest_,fw_3,Pbuf_,Pcas_,Wellstr1_,G109,,1,,,,,,1)</f>
        <v>151.90876481139983</v>
      </c>
    </row>
    <row r="110" spans="3:9" x14ac:dyDescent="0.2">
      <c r="C110" s="6"/>
      <c r="F110" s="28">
        <f>F109+50</f>
        <v>100</v>
      </c>
      <c r="G110" s="33" t="str">
        <f>[1]!PVT_encode_string(gamma_gas_,gamma_oil_,,Rsb_,F110,Pb_,Tres_,Bob_,muob_)</f>
        <v>gamma_gas:0,800;gamma_oil:0,870;gamma_wat:1,000;rsb_m3m3:80,000;rp_m3m3:100,000;pb_atma:150,000;tres_C:80,000;bob_m3m3:1,200;muob_cP:1,000;PVTcorr:0;ksep_fr:0,000;pksep_atma:-1,000;tksep_C:-1,000;</v>
      </c>
      <c r="H110" s="29">
        <f>[1]!well_pwf_plin_atma(Qtest_,fw_,Pbuf_,Pcas_,Wellstr1_,G110,,1,,,,,,1)</f>
        <v>110.79366394262878</v>
      </c>
      <c r="I110" s="29">
        <f>[1]!well_pwf_plin_atma(Qtest_,fw_3,Pbuf_,Pcas_,Wellstr1_,G110,,1,,,,,,1)</f>
        <v>127.58544787009987</v>
      </c>
    </row>
    <row r="111" spans="3:9" x14ac:dyDescent="0.2">
      <c r="C111" s="6"/>
      <c r="F111" s="28">
        <f t="shared" ref="F111:F128" si="3">F110+50</f>
        <v>150</v>
      </c>
      <c r="G111" s="33" t="str">
        <f>[1]!PVT_encode_string(gamma_gas_,gamma_oil_,,Rsb_,F111,Pb_,Tres_,Bob_,muob_)</f>
        <v>gamma_gas:0,800;gamma_oil:0,870;gamma_wat:1,000;rsb_m3m3:80,000;rp_m3m3:150,000;pb_atma:150,000;tres_C:80,000;bob_m3m3:1,200;muob_cP:1,000;PVTcorr:0;ksep_fr:0,000;pksep_atma:-1,000;tksep_C:-1,000;</v>
      </c>
      <c r="H111" s="29">
        <f>[1]!well_pwf_plin_atma(Qtest_,fw_,Pbuf_,Pcas_,Wellstr1_,G111,,1,,,,,,1)</f>
        <v>83.977643280198365</v>
      </c>
      <c r="I111" s="29">
        <f>[1]!well_pwf_plin_atma(Qtest_,fw_3,Pbuf_,Pcas_,Wellstr1_,G111,,1,,,,,,1)</f>
        <v>100.28028088968408</v>
      </c>
    </row>
    <row r="112" spans="3:9" x14ac:dyDescent="0.2">
      <c r="C112" s="6"/>
      <c r="F112" s="28">
        <f t="shared" si="3"/>
        <v>200</v>
      </c>
      <c r="G112" s="33" t="str">
        <f>[1]!PVT_encode_string(gamma_gas_,gamma_oil_,,Rsb_,F112,Pb_,Tres_,Bob_,muob_)</f>
        <v>gamma_gas:0,800;gamma_oil:0,870;gamma_wat:1,000;rsb_m3m3:80,000;rp_m3m3:200,000;pb_atma:150,000;tres_C:80,000;bob_m3m3:1,200;muob_cP:1,000;PVTcorr:0;ksep_fr:0,000;pksep_atma:-1,000;tksep_C:-1,000;</v>
      </c>
      <c r="H112" s="29">
        <f>[1]!well_pwf_plin_atma(Qtest_,fw_,Pbuf_,Pcas_,Wellstr1_,G112,,1,,,,,,1)</f>
        <v>67.52424468144919</v>
      </c>
      <c r="I112" s="29">
        <f>[1]!well_pwf_plin_atma(Qtest_,fw_3,Pbuf_,Pcas_,Wellstr1_,G112,,1,,,,,,1)</f>
        <v>81.486200430179309</v>
      </c>
    </row>
    <row r="113" spans="3:11" x14ac:dyDescent="0.2">
      <c r="C113" s="6"/>
      <c r="F113" s="28">
        <f t="shared" si="3"/>
        <v>250</v>
      </c>
      <c r="G113" s="33" t="str">
        <f>[1]!PVT_encode_string(gamma_gas_,gamma_oil_,,Rsb_,F113,Pb_,Tres_,Bob_,muob_)</f>
        <v>gamma_gas:0,800;gamma_oil:0,870;gamma_wat:1,000;rsb_m3m3:80,000;rp_m3m3:250,000;pb_atma:150,000;tres_C:80,000;bob_m3m3:1,200;muob_cP:1,000;PVTcorr:0;ksep_fr:0,000;pksep_atma:-1,000;tksep_C:-1,000;</v>
      </c>
      <c r="H113" s="29">
        <f>[1]!well_pwf_plin_atma(Qtest_,fw_,Pbuf_,Pcas_,Wellstr1_,G113,,1,,,,,,1)</f>
        <v>60.455586759966366</v>
      </c>
      <c r="I113" s="29">
        <f>[1]!well_pwf_plin_atma(Qtest_,fw_3,Pbuf_,Pcas_,Wellstr1_,G113,,1,,,,,,1)</f>
        <v>68.696737719528429</v>
      </c>
    </row>
    <row r="114" spans="3:11" x14ac:dyDescent="0.2">
      <c r="C114" s="6"/>
      <c r="F114" s="28">
        <f t="shared" si="3"/>
        <v>300</v>
      </c>
      <c r="G114" s="33" t="str">
        <f>[1]!PVT_encode_string(gamma_gas_,gamma_oil_,,Rsb_,F114,Pb_,Tres_,Bob_,muob_)</f>
        <v>gamma_gas:0,800;gamma_oil:0,870;gamma_wat:1,000;rsb_m3m3:80,000;rp_m3m3:300,000;pb_atma:150,000;tres_C:80,000;bob_m3m3:1,200;muob_cP:1,000;PVTcorr:0;ksep_fr:0,000;pksep_atma:-1,000;tksep_C:-1,000;</v>
      </c>
      <c r="H114" s="29">
        <f>[1]!well_pwf_plin_atma(Qtest_,fw_,Pbuf_,Pcas_,Wellstr1_,G114,,1,,,,,,1)</f>
        <v>56.134878471440473</v>
      </c>
      <c r="I114" s="29">
        <f>[1]!well_pwf_plin_atma(Qtest_,fw_3,Pbuf_,Pcas_,Wellstr1_,G114,,1,,,,,,1)</f>
        <v>62.573121385423093</v>
      </c>
    </row>
    <row r="115" spans="3:11" x14ac:dyDescent="0.2">
      <c r="C115" s="6"/>
      <c r="F115" s="28">
        <f t="shared" si="3"/>
        <v>350</v>
      </c>
      <c r="G115" s="33" t="str">
        <f>[1]!PVT_encode_string(gamma_gas_,gamma_oil_,,Rsb_,F115,Pb_,Tres_,Bob_,muob_)</f>
        <v>gamma_gas:0,800;gamma_oil:0,870;gamma_wat:1,000;rsb_m3m3:80,000;rp_m3m3:350,000;pb_atma:150,000;tres_C:80,000;bob_m3m3:1,200;muob_cP:1,000;PVTcorr:0;ksep_fr:0,000;pksep_atma:-1,000;tksep_C:-1,000;</v>
      </c>
      <c r="H115" s="29">
        <f>[1]!well_pwf_plin_atma(Qtest_,fw_,Pbuf_,Pcas_,Wellstr1_,G115,,1,,,,,,1)</f>
        <v>53.392475824971093</v>
      </c>
      <c r="I115" s="29">
        <f>[1]!well_pwf_plin_atma(Qtest_,fw_3,Pbuf_,Pcas_,Wellstr1_,G115,,1,,,,,,1)</f>
        <v>58.456444679357993</v>
      </c>
    </row>
    <row r="116" spans="3:11" x14ac:dyDescent="0.2">
      <c r="C116" s="6"/>
      <c r="F116" s="28">
        <f t="shared" si="3"/>
        <v>400</v>
      </c>
      <c r="G116" s="33" t="str">
        <f>[1]!PVT_encode_string(gamma_gas_,gamma_oil_,,Rsb_,F116,Pb_,Tres_,Bob_,muob_)</f>
        <v>gamma_gas:0,800;gamma_oil:0,870;gamma_wat:1,000;rsb_m3m3:80,000;rp_m3m3:400,000;pb_atma:150,000;tres_C:80,000;bob_m3m3:1,200;muob_cP:1,000;PVTcorr:0;ksep_fr:0,000;pksep_atma:-1,000;tksep_C:-1,000;</v>
      </c>
      <c r="H116" s="29">
        <f>[1]!well_pwf_plin_atma(Qtest_,fw_,Pbuf_,Pcas_,Wellstr1_,G116,,1,,,,,,1)</f>
        <v>51.603124243912944</v>
      </c>
      <c r="I116" s="29">
        <f>[1]!well_pwf_plin_atma(Qtest_,fw_3,Pbuf_,Pcas_,Wellstr1_,G116,,1,,,,,,1)</f>
        <v>55.594704731972023</v>
      </c>
    </row>
    <row r="117" spans="3:11" x14ac:dyDescent="0.2">
      <c r="C117" s="6"/>
      <c r="F117" s="28">
        <f t="shared" si="3"/>
        <v>450</v>
      </c>
      <c r="G117" s="33" t="str">
        <f>[1]!PVT_encode_string(gamma_gas_,gamma_oil_,,Rsb_,F117,Pb_,Tres_,Bob_,muob_)</f>
        <v>gamma_gas:0,800;gamma_oil:0,870;gamma_wat:1,000;rsb_m3m3:80,000;rp_m3m3:450,000;pb_atma:150,000;tres_C:80,000;bob_m3m3:1,200;muob_cP:1,000;PVTcorr:0;ksep_fr:0,000;pksep_atma:-1,000;tksep_C:-1,000;</v>
      </c>
      <c r="H117" s="29">
        <f>[1]!well_pwf_plin_atma(Qtest_,fw_,Pbuf_,Pcas_,Wellstr1_,G117,,1,,,,,,1)</f>
        <v>50.426184929738369</v>
      </c>
      <c r="I117" s="29">
        <f>[1]!well_pwf_plin_atma(Qtest_,fw_3,Pbuf_,Pcas_,Wellstr1_,G117,,1,,,,,,1)</f>
        <v>53.578453320282577</v>
      </c>
    </row>
    <row r="118" spans="3:11" x14ac:dyDescent="0.2">
      <c r="C118" s="6"/>
      <c r="F118" s="28">
        <f t="shared" si="3"/>
        <v>500</v>
      </c>
      <c r="G118" s="33" t="str">
        <f>[1]!PVT_encode_string(gamma_gas_,gamma_oil_,,Rsb_,F118,Pb_,Tres_,Bob_,muob_)</f>
        <v>gamma_gas:0,800;gamma_oil:0,870;gamma_wat:1,000;rsb_m3m3:80,000;rp_m3m3:500,000;pb_atma:150,000;tres_C:80,000;bob_m3m3:1,200;muob_cP:1,000;PVTcorr:0;ksep_fr:0,000;pksep_atma:-1,000;tksep_C:-1,000;</v>
      </c>
      <c r="H118" s="29">
        <f>[1]!well_pwf_plin_atma(Qtest_,fw_,Pbuf_,Pcas_,Wellstr1_,G118,,1,,,,,,1)</f>
        <v>49.660887057782155</v>
      </c>
      <c r="I118" s="29">
        <f>[1]!well_pwf_plin_atma(Qtest_,fw_3,Pbuf_,Pcas_,Wellstr1_,G118,,1,,,,,,1)</f>
        <v>52.133368267859503</v>
      </c>
    </row>
    <row r="119" spans="3:11" x14ac:dyDescent="0.2">
      <c r="C119" s="6"/>
      <c r="F119" s="28">
        <f t="shared" si="3"/>
        <v>550</v>
      </c>
      <c r="G119" s="33" t="str">
        <f>[1]!PVT_encode_string(gamma_gas_,gamma_oil_,,Rsb_,F119,Pb_,Tres_,Bob_,muob_)</f>
        <v>gamma_gas:0,800;gamma_oil:0,870;gamma_wat:1,000;rsb_m3m3:80,000;rp_m3m3:550,000;pb_atma:150,000;tres_C:80,000;bob_m3m3:1,200;muob_cP:1,000;PVTcorr:0;ksep_fr:0,000;pksep_atma:-1,000;tksep_C:-1,000;</v>
      </c>
      <c r="H119" s="29">
        <f>[1]!well_pwf_plin_atma(Qtest_,fw_,Pbuf_,Pcas_,Wellstr1_,G119,,1,,,,,,1)</f>
        <v>49.182548528359426</v>
      </c>
      <c r="I119" s="29">
        <f>[1]!well_pwf_plin_atma(Qtest_,fw_3,Pbuf_,Pcas_,Wellstr1_,G119,,1,,,,,,1)</f>
        <v>51.092396405366664</v>
      </c>
    </row>
    <row r="120" spans="3:11" x14ac:dyDescent="0.2">
      <c r="C120" s="6"/>
      <c r="F120" s="28">
        <f t="shared" si="3"/>
        <v>600</v>
      </c>
      <c r="G120" s="33" t="str">
        <f>[1]!PVT_encode_string(gamma_gas_,gamma_oil_,,Rsb_,F120,Pb_,Tres_,Bob_,muob_)</f>
        <v>gamma_gas:0,800;gamma_oil:0,870;gamma_wat:1,000;rsb_m3m3:80,000;rp_m3m3:600,000;pb_atma:150,000;tres_C:80,000;bob_m3m3:1,200;muob_cP:1,000;PVTcorr:0;ksep_fr:0,000;pksep_atma:-1,000;tksep_C:-1,000;</v>
      </c>
      <c r="H120" s="29">
        <f>[1]!well_pwf_plin_atma(Qtest_,fw_,Pbuf_,Pcas_,Wellstr1_,G120,,1,,,,,,1)</f>
        <v>48.910279555264623</v>
      </c>
      <c r="I120" s="29">
        <f>[1]!well_pwf_plin_atma(Qtest_,fw_3,Pbuf_,Pcas_,Wellstr1_,G120,,1,,,,,,1)</f>
        <v>50.34546081911855</v>
      </c>
    </row>
    <row r="121" spans="3:11" x14ac:dyDescent="0.2">
      <c r="C121" s="6"/>
      <c r="F121" s="28">
        <f t="shared" si="3"/>
        <v>650</v>
      </c>
      <c r="G121" s="33" t="str">
        <f>[1]!PVT_encode_string(gamma_gas_,gamma_oil_,,Rsb_,F121,Pb_,Tres_,Bob_,muob_)</f>
        <v>gamma_gas:0,800;gamma_oil:0,870;gamma_wat:1,000;rsb_m3m3:80,000;rp_m3m3:650,000;pb_atma:150,000;tres_C:80,000;bob_m3m3:1,200;muob_cP:1,000;PVTcorr:0;ksep_fr:0,000;pksep_atma:-1,000;tksep_C:-1,000;</v>
      </c>
      <c r="H121" s="29">
        <f>[1]!well_pwf_plin_atma(Qtest_,fw_,Pbuf_,Pcas_,Wellstr1_,G121,,1,,,,,,1)</f>
        <v>48.789640850119817</v>
      </c>
      <c r="I121" s="29">
        <f>[1]!well_pwf_plin_atma(Qtest_,fw_3,Pbuf_,Pcas_,Wellstr1_,G121,,1,,,,,,1)</f>
        <v>49.81761457055422</v>
      </c>
    </row>
    <row r="122" spans="3:11" x14ac:dyDescent="0.2">
      <c r="F122" s="28">
        <f t="shared" si="3"/>
        <v>700</v>
      </c>
      <c r="G122" s="33" t="str">
        <f>[1]!PVT_encode_string(gamma_gas_,gamma_oil_,,Rsb_,F122,Pb_,Tres_,Bob_,muob_)</f>
        <v>gamma_gas:0,800;gamma_oil:0,870;gamma_wat:1,000;rsb_m3m3:80,000;rp_m3m3:700,000;pb_atma:150,000;tres_C:80,000;bob_m3m3:1,200;muob_cP:1,000;PVTcorr:0;ksep_fr:0,000;pksep_atma:-1,000;tksep_C:-1,000;</v>
      </c>
      <c r="H122" s="29">
        <f>[1]!well_pwf_plin_atma(Qtest_,fw_,Pbuf_,Pcas_,Wellstr1_,G122,,1,,,,,,1)</f>
        <v>49.107404074937797</v>
      </c>
      <c r="I122" s="29">
        <f>[1]!well_pwf_plin_atma(Qtest_,fw_3,Pbuf_,Pcas_,Wellstr1_,G122,,1,,,,,,1)</f>
        <v>49.456351003293491</v>
      </c>
    </row>
    <row r="123" spans="3:11" x14ac:dyDescent="0.2">
      <c r="F123" s="28">
        <f t="shared" si="3"/>
        <v>750</v>
      </c>
      <c r="G123" s="33" t="str">
        <f>[1]!PVT_encode_string(gamma_gas_,gamma_oil_,,Rsb_,F123,Pb_,Tres_,Bob_,muob_)</f>
        <v>gamma_gas:0,800;gamma_oil:0,870;gamma_wat:1,000;rsb_m3m3:80,000;rp_m3m3:750,000;pb_atma:150,000;tres_C:80,000;bob_m3m3:1,200;muob_cP:1,000;PVTcorr:0;ksep_fr:0,000;pksep_atma:-1,000;tksep_C:-1,000;</v>
      </c>
      <c r="H123" s="29">
        <f>[1]!well_pwf_plin_atma(Qtest_,fw_,Pbuf_,Pcas_,Wellstr1_,G123,,1,,,,,,1)</f>
        <v>49.479080996221334</v>
      </c>
      <c r="I123" s="29">
        <f>[1]!well_pwf_plin_atma(Qtest_,fw_3,Pbuf_,Pcas_,Wellstr1_,G123,,1,,,,,,1)</f>
        <v>49.223957093129769</v>
      </c>
    </row>
    <row r="124" spans="3:11" x14ac:dyDescent="0.2">
      <c r="F124" s="28">
        <f t="shared" si="3"/>
        <v>800</v>
      </c>
      <c r="G124" s="33" t="str">
        <f>[1]!PVT_encode_string(gamma_gas_,gamma_oil_,,Rsb_,F124,Pb_,Tres_,Bob_,muob_)</f>
        <v>gamma_gas:0,800;gamma_oil:0,870;gamma_wat:1,000;rsb_m3m3:80,000;rp_m3m3:800,000;pb_atma:150,000;tres_C:80,000;bob_m3m3:1,200;muob_cP:1,000;PVTcorr:0;ksep_fr:0,000;pksep_atma:-1,000;tksep_C:-1,000;</v>
      </c>
      <c r="H124" s="29">
        <f>[1]!well_pwf_plin_atma(Qtest_,fw_,Pbuf_,Pcas_,Wellstr1_,G124,,1,,,,,,1)</f>
        <v>51.308059393520935</v>
      </c>
      <c r="I124" s="29">
        <f>[1]!well_pwf_plin_atma(Qtest_,fw_3,Pbuf_,Pcas_,Wellstr1_,G124,,1,,,,,,1)</f>
        <v>49.092748960356374</v>
      </c>
    </row>
    <row r="125" spans="3:11" x14ac:dyDescent="0.2">
      <c r="F125" s="28">
        <f t="shared" si="3"/>
        <v>850</v>
      </c>
      <c r="G125" s="33" t="str">
        <f>[1]!PVT_encode_string(gamma_gas_,gamma_oil_,,Rsb_,F125,Pb_,Tres_,Bob_,muob_)</f>
        <v>gamma_gas:0,800;gamma_oil:0,870;gamma_wat:1,000;rsb_m3m3:80,000;rp_m3m3:850,000;pb_atma:150,000;tres_C:80,000;bob_m3m3:1,200;muob_cP:1,000;PVTcorr:0;ksep_fr:0,000;pksep_atma:-1,000;tksep_C:-1,000;</v>
      </c>
      <c r="H125" s="29">
        <f>[1]!well_pwf_plin_atma(Qtest_,fw_,Pbuf_,Pcas_,Wellstr1_,G125,,1,,,,,,1)</f>
        <v>53.136097923585531</v>
      </c>
      <c r="I125" s="29">
        <f>[1]!well_pwf_plin_atma(Qtest_,fw_3,Pbuf_,Pcas_,Wellstr1_,G125,,1,,,,,,1)</f>
        <v>49.042012437543342</v>
      </c>
    </row>
    <row r="126" spans="3:11" x14ac:dyDescent="0.2">
      <c r="F126" s="28">
        <f>F125+50</f>
        <v>900</v>
      </c>
      <c r="G126" s="33" t="str">
        <f>[1]!PVT_encode_string(gamma_gas_,gamma_oil_,,Rsb_,F126,Pb_,Tres_,Bob_,muob_)</f>
        <v>gamma_gas:0,800;gamma_oil:0,870;gamma_wat:1,000;rsb_m3m3:80,000;rp_m3m3:900,000;pb_atma:150,000;tres_C:80,000;bob_m3m3:1,200;muob_cP:1,000;PVTcorr:0;ksep_fr:0,000;pksep_atma:-1,000;tksep_C:-1,000;</v>
      </c>
      <c r="H126" s="29">
        <f>[1]!well_pwf_plin_atma(Qtest_,fw_,Pbuf_,Pcas_,Wellstr1_,G126,,1,,,,,,1)</f>
        <v>55.65437546097359</v>
      </c>
      <c r="I126" s="29">
        <f>[1]!well_pwf_plin_atma(Qtest_,fw_3,Pbuf_,Pcas_,Wellstr1_,G126,,1,,,,,,1)</f>
        <v>49.055984714068487</v>
      </c>
    </row>
    <row r="127" spans="3:11" x14ac:dyDescent="0.2">
      <c r="F127" s="28">
        <f t="shared" si="3"/>
        <v>950</v>
      </c>
      <c r="G127" s="33" t="str">
        <f>[1]!PVT_encode_string(gamma_gas_,gamma_oil_,,Rsb_,F127,Pb_,Tres_,Bob_,muob_)</f>
        <v>gamma_gas:0,800;gamma_oil:0,870;gamma_wat:1,000;rsb_m3m3:80,000;rp_m3m3:950,000;pb_atma:150,000;tres_C:80,000;bob_m3m3:1,200;muob_cP:1,000;PVTcorr:0;ksep_fr:0,000;pksep_atma:-1,000;tksep_C:-1,000;</v>
      </c>
      <c r="H127" s="29">
        <f>[1]!well_pwf_plin_atma(Qtest_,fw_,Pbuf_,Pcas_,Wellstr1_,G127,,1,,,,,,1)</f>
        <v>58.196440871464539</v>
      </c>
      <c r="I127" s="29">
        <f>[1]!well_pwf_plin_atma(Qtest_,fw_3,Pbuf_,Pcas_,Wellstr1_,G127,,1,,,,,,1)</f>
        <v>49.558010743650932</v>
      </c>
      <c r="K127" t="s">
        <v>11</v>
      </c>
    </row>
    <row r="128" spans="3:11" x14ac:dyDescent="0.2">
      <c r="F128" s="28">
        <f t="shared" si="3"/>
        <v>1000</v>
      </c>
      <c r="G128" s="33" t="str">
        <f>[1]!PVT_encode_string(gamma_gas_,gamma_oil_,,Rsb_,F128,Pb_,Tres_,Bob_,muob_)</f>
        <v>gamma_gas:0,800;gamma_oil:0,870;gamma_wat:1,000;rsb_m3m3:80,000;rp_m3m3:1000,000;pb_atma:150,000;tres_C:80,000;bob_m3m3:1,200;muob_cP:1,000;PVTcorr:0;ksep_fr:0,000;pksep_atma:-1,000;tksep_C:-1,000;</v>
      </c>
      <c r="H128" s="29">
        <f>[1]!well_pwf_plin_atma(Qtest_,fw_,Pbuf_,Pcas_,Wellstr1_,G128,,1,,,,,,1)</f>
        <v>60.66371047453346</v>
      </c>
      <c r="I128" s="29">
        <f>[1]!well_pwf_plin_atma(Qtest_,fw_3,Pbuf_,Pcas_,Wellstr1_,G128,,1,,,,,,1)</f>
        <v>50.961967375054151</v>
      </c>
    </row>
    <row r="138" spans="11:11" x14ac:dyDescent="0.2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35</vt:i4>
      </vt:variant>
    </vt:vector>
  </HeadingPairs>
  <TitlesOfParts>
    <vt:vector size="36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fw_3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2019-07-12T14:49:59Z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