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olegk\Documents\unifloc_vba\exercises\"/>
    </mc:Choice>
  </mc:AlternateContent>
  <xr:revisionPtr revIDLastSave="0" documentId="13_ncr:1_{4D7878F2-60C7-4903-8A81-89B4F5B0543A}" xr6:coauthVersionLast="45" xr6:coauthVersionMax="45" xr10:uidLastSave="{00000000-0000-0000-0000-000000000000}"/>
  <bookViews>
    <workbookView xWindow="-120" yWindow="-120" windowWidth="24240" windowHeight="13140" tabRatio="422" xr2:uid="{00000000-000D-0000-FFFF-FFFF00000000}"/>
  </bookViews>
  <sheets>
    <sheet name="well" sheetId="107" r:id="rId1"/>
  </sheets>
  <externalReferences>
    <externalReference r:id="rId2"/>
  </externalReferences>
  <definedNames>
    <definedName name="Bob_" localSheetId="0">well!$C$14</definedName>
    <definedName name="Dcas_" localSheetId="0">well!$C$21</definedName>
    <definedName name="Dintake_" localSheetId="0">well!$C$25</definedName>
    <definedName name="Dtub_" localSheetId="0">well!$C$24</definedName>
    <definedName name="Dtub_out_" localSheetId="0">well!$C$22</definedName>
    <definedName name="ESPstr">well!$G$42</definedName>
    <definedName name="Freq_" localSheetId="0">well!$C$37</definedName>
    <definedName name="Freq1_" localSheetId="0">well!$D$95</definedName>
    <definedName name="fw_">well!$C$32</definedName>
    <definedName name="gamma_gas_" localSheetId="0">well!$C$9</definedName>
    <definedName name="gamma_oil_" localSheetId="0">well!$C$7</definedName>
    <definedName name="gamma_wat_" localSheetId="0">well!$C$8</definedName>
    <definedName name="Head_ESP_" localSheetId="0">well!$C$36</definedName>
    <definedName name="Hmes_" localSheetId="0">well!$C$18</definedName>
    <definedName name="Hpump_" localSheetId="0">well!$C$20</definedName>
    <definedName name="Kdegr_" localSheetId="0">well!$AA$61</definedName>
    <definedName name="Kdegr1_">well!$D$96</definedName>
    <definedName name="KsepGasSep_" localSheetId="0">well!$C$42</definedName>
    <definedName name="mu_">well!$C$15</definedName>
    <definedName name="N_" localSheetId="0">well!$C$52</definedName>
    <definedName name="NumStage_" localSheetId="0">well!$C$41</definedName>
    <definedName name="Pb_" localSheetId="0">well!$C$12</definedName>
    <definedName name="Pbuf_" localSheetId="0">well!$C$26</definedName>
    <definedName name="Pdis_" localSheetId="0">well!$C$29</definedName>
    <definedName name="PI_" localSheetId="0">well!$C$48</definedName>
    <definedName name="Pintake_" localSheetId="0">well!$C$27</definedName>
    <definedName name="PKsep">well!$C$43</definedName>
    <definedName name="PKsep2">well!$D$97</definedName>
    <definedName name="Pres_" localSheetId="0">well!$C$47</definedName>
    <definedName name="PumpID_" localSheetId="0">well!$C$38</definedName>
    <definedName name="PVT_str_">well!$G$39</definedName>
    <definedName name="PVT_str_2">well!$G$45</definedName>
    <definedName name="Pwf_" localSheetId="0">well!$C$30</definedName>
    <definedName name="Pwf1_" localSheetId="0">well!$D$93</definedName>
    <definedName name="Q_" localSheetId="0">well!$C$31</definedName>
    <definedName name="Q_ESP_" localSheetId="0">well!$C$35</definedName>
    <definedName name="Qmax" localSheetId="0">well!$C$40</definedName>
    <definedName name="Qreal_" localSheetId="0">well!$D$94</definedName>
    <definedName name="Rp_" localSheetId="0">well!$C$11</definedName>
    <definedName name="Rsb_" localSheetId="0">well!$C$10</definedName>
    <definedName name="Tgrad" localSheetId="0">well!$C$49</definedName>
    <definedName name="theta_">well!$C$23</definedName>
    <definedName name="Tintake_" localSheetId="0">well!$C$28</definedName>
    <definedName name="TKsep">well!$C$44</definedName>
    <definedName name="TKsep2">well!$D$98</definedName>
    <definedName name="Tres_" localSheetId="0">well!$C$13</definedName>
    <definedName name="Udl_" localSheetId="0">well!$C$19</definedName>
    <definedName name="wc_" localSheetId="0">well!$C$14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4" i="107" l="1"/>
  <c r="F64" i="107"/>
  <c r="G64" i="107"/>
  <c r="H64" i="107"/>
  <c r="G39" i="107"/>
  <c r="G45" i="107"/>
  <c r="C48" i="107"/>
  <c r="N62" i="107" s="1"/>
  <c r="D64" i="107" l="1"/>
  <c r="C38" i="107" l="1"/>
  <c r="C41" i="107"/>
  <c r="G1" i="107"/>
  <c r="C39" i="107"/>
  <c r="G42" i="107"/>
  <c r="C40" i="107"/>
  <c r="C84" i="107" l="1"/>
  <c r="E13" i="107" l="1"/>
  <c r="E12" i="107"/>
  <c r="E11" i="107"/>
  <c r="E10" i="107"/>
  <c r="E9" i="107"/>
  <c r="E8" i="107"/>
  <c r="E7" i="107"/>
  <c r="B65" i="107" l="1"/>
  <c r="B66" i="107" l="1"/>
  <c r="B67" i="107" l="1"/>
  <c r="B68" i="107" l="1"/>
  <c r="B69" i="107" l="1"/>
  <c r="B70" i="107" l="1"/>
  <c r="B71" i="107" l="1"/>
  <c r="B72" i="107" l="1"/>
  <c r="B73" i="107" l="1"/>
  <c r="B74" i="107" l="1"/>
  <c r="B75" i="107" l="1"/>
  <c r="B76" i="107" l="1"/>
  <c r="B77" i="107" l="1"/>
  <c r="B78" i="107" l="1"/>
  <c r="B79" i="107" l="1"/>
  <c r="B80" i="107" l="1"/>
  <c r="B81" i="107" l="1"/>
  <c r="B82" i="107" l="1"/>
  <c r="B83" i="107" l="1"/>
  <c r="B84" i="107" l="1"/>
  <c r="C83" i="107" l="1"/>
  <c r="C82" i="107" l="1"/>
  <c r="C81" i="107" l="1"/>
  <c r="C80" i="107" l="1"/>
  <c r="C79" i="107" l="1"/>
  <c r="C78" i="107" l="1"/>
  <c r="C77" i="107" l="1"/>
  <c r="C76" i="107" l="1"/>
  <c r="C75" i="107" l="1"/>
  <c r="C74" i="107" l="1"/>
  <c r="C73" i="107" l="1"/>
  <c r="C72" i="107" l="1"/>
  <c r="C71" i="107" l="1"/>
  <c r="C70" i="107" l="1"/>
  <c r="C69" i="107" l="1"/>
  <c r="C68" i="107" l="1"/>
  <c r="C67" i="107" l="1"/>
  <c r="C66" i="107" l="1"/>
  <c r="C65" i="107" l="1"/>
  <c r="C64" i="107" l="1"/>
</calcChain>
</file>

<file path=xl/sharedStrings.xml><?xml version="1.0" encoding="utf-8"?>
<sst xmlns="http://schemas.openxmlformats.org/spreadsheetml/2006/main" count="126" uniqueCount="105">
  <si>
    <t>Q</t>
  </si>
  <si>
    <t>атм</t>
  </si>
  <si>
    <t>С</t>
  </si>
  <si>
    <t>%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</si>
  <si>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</si>
  <si>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</si>
  <si>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</si>
  <si>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</si>
  <si>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</si>
  <si>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</si>
  <si>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</si>
  <si>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</si>
  <si>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</si>
  <si>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T</t>
  </si>
  <si>
    <t>H</t>
  </si>
  <si>
    <t>,</t>
  </si>
  <si>
    <t>Физико - химические свойства флюида</t>
  </si>
  <si>
    <t>Данные по скважине</t>
  </si>
  <si>
    <t>ЭЦН</t>
  </si>
  <si>
    <t>Ступени</t>
  </si>
  <si>
    <t>Пласт</t>
  </si>
  <si>
    <t>Общая сепарация</t>
  </si>
  <si>
    <t>Деградация</t>
  </si>
  <si>
    <t>Ксепарации естественной</t>
  </si>
  <si>
    <t>Упражнение 1</t>
  </si>
  <si>
    <t>Упражнения по работе с макросами Unifloc VBA</t>
  </si>
  <si>
    <t>версия</t>
  </si>
  <si>
    <t>атмa</t>
  </si>
  <si>
    <t>МПа</t>
  </si>
  <si>
    <t>Ф</t>
  </si>
  <si>
    <t>F</t>
  </si>
  <si>
    <t>ЭЦН ID</t>
  </si>
  <si>
    <t>ЭЦН имя</t>
  </si>
  <si>
    <t>ЭЦН строка</t>
  </si>
  <si>
    <t>PI</t>
  </si>
  <si>
    <t>dT/dL</t>
  </si>
  <si>
    <t>Muob cal</t>
  </si>
  <si>
    <t>сПуаз</t>
  </si>
  <si>
    <t>θ</t>
  </si>
  <si>
    <t>°</t>
  </si>
  <si>
    <t>Перепад давления в насосе по ЭЦН</t>
  </si>
  <si>
    <t>Доля газа после сепарации</t>
  </si>
  <si>
    <t>Доля газа до сепарации</t>
  </si>
  <si>
    <t>Расчет распределения давления в скважине, оснащенной ЭЦН</t>
  </si>
  <si>
    <t>Ограничения</t>
  </si>
  <si>
    <t>Буферное постоянно</t>
  </si>
  <si>
    <t>Забойное давление по IPR</t>
  </si>
  <si>
    <t>Другая корреляция</t>
  </si>
  <si>
    <t>Другой диаметр</t>
  </si>
  <si>
    <r>
      <t>γ</t>
    </r>
    <r>
      <rPr>
        <vertAlign val="subscript"/>
        <sz val="12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</si>
  <si>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2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</si>
  <si>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2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</si>
  <si>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2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</si>
  <si>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2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</si>
  <si>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  <r>
      <rPr>
        <sz val="12"/>
        <rFont val="Arial Cyr"/>
        <charset val="204"/>
      </rPr>
      <t>/м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</si>
  <si>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2"/>
        <rFont val="Calibri"/>
        <family val="2"/>
        <charset val="204"/>
        <scheme val="minor"/>
      </rPr>
      <t>3</t>
    </r>
    <r>
      <rPr>
        <sz val="12"/>
        <rFont val="Arial Cyr"/>
        <charset val="204"/>
      </rPr>
      <t>/т</t>
    </r>
  </si>
  <si>
    <r>
      <t>R</t>
    </r>
    <r>
      <rPr>
        <vertAlign val="subscript"/>
        <sz val="12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</si>
  <si>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2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</si>
  <si>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2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</si>
  <si>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2"/>
        <color theme="1"/>
        <rFont val="Calibri"/>
        <family val="2"/>
        <charset val="204"/>
        <scheme val="minor"/>
      </rPr>
      <t>ob cal</t>
    </r>
  </si>
  <si>
    <r>
      <t>H</t>
    </r>
    <r>
      <rPr>
        <vertAlign val="subscript"/>
        <sz val="12"/>
        <rFont val="Arial Cyr"/>
        <charset val="204"/>
      </rPr>
      <t>mes</t>
    </r>
  </si>
  <si>
    <r>
      <t>H</t>
    </r>
    <r>
      <rPr>
        <vertAlign val="subscript"/>
        <sz val="12"/>
        <rFont val="Arial Cyr"/>
        <charset val="204"/>
      </rPr>
      <t>mes</t>
    </r>
    <r>
      <rPr>
        <sz val="12"/>
        <rFont val="Arial Cyr"/>
        <charset val="204"/>
      </rPr>
      <t>-H</t>
    </r>
    <r>
      <rPr>
        <vertAlign val="subscript"/>
        <sz val="12"/>
        <rFont val="Arial Cyr"/>
        <charset val="204"/>
      </rPr>
      <t>vert</t>
    </r>
  </si>
  <si>
    <r>
      <t>H</t>
    </r>
    <r>
      <rPr>
        <vertAlign val="subscript"/>
        <sz val="12"/>
        <rFont val="Arial Cyr"/>
        <charset val="204"/>
      </rPr>
      <t>pump</t>
    </r>
  </si>
  <si>
    <r>
      <t>ID</t>
    </r>
    <r>
      <rPr>
        <vertAlign val="subscript"/>
        <sz val="12"/>
        <rFont val="Arial Cyr"/>
        <charset val="204"/>
      </rPr>
      <t>cas</t>
    </r>
  </si>
  <si>
    <r>
      <t>OD</t>
    </r>
    <r>
      <rPr>
        <vertAlign val="subscript"/>
        <sz val="12"/>
        <rFont val="Arial Cyr"/>
        <charset val="204"/>
      </rPr>
      <t>tub</t>
    </r>
  </si>
  <si>
    <r>
      <t>ID</t>
    </r>
    <r>
      <rPr>
        <vertAlign val="subscript"/>
        <sz val="12"/>
        <rFont val="Arial Cyr"/>
        <charset val="204"/>
      </rPr>
      <t>tub</t>
    </r>
  </si>
  <si>
    <r>
      <t>D</t>
    </r>
    <r>
      <rPr>
        <vertAlign val="subscript"/>
        <sz val="12"/>
        <rFont val="Arial Cyr"/>
        <charset val="204"/>
      </rPr>
      <t>intake</t>
    </r>
  </si>
  <si>
    <r>
      <t>P</t>
    </r>
    <r>
      <rPr>
        <vertAlign val="subscript"/>
        <sz val="12"/>
        <rFont val="Arial Cyr"/>
        <charset val="204"/>
      </rPr>
      <t>buf</t>
    </r>
  </si>
  <si>
    <r>
      <t>P</t>
    </r>
    <r>
      <rPr>
        <vertAlign val="subscript"/>
        <sz val="12"/>
        <rFont val="Arial Cyr"/>
        <charset val="204"/>
      </rPr>
      <t>intake</t>
    </r>
  </si>
  <si>
    <r>
      <t>T</t>
    </r>
    <r>
      <rPr>
        <vertAlign val="subscript"/>
        <sz val="12"/>
        <rFont val="Arial Cyr"/>
        <charset val="204"/>
      </rPr>
      <t>intake</t>
    </r>
  </si>
  <si>
    <r>
      <t>P</t>
    </r>
    <r>
      <rPr>
        <vertAlign val="subscript"/>
        <sz val="12"/>
        <rFont val="Arial Cyr"/>
        <charset val="204"/>
      </rPr>
      <t>dis</t>
    </r>
  </si>
  <si>
    <r>
      <t>P</t>
    </r>
    <r>
      <rPr>
        <vertAlign val="subscript"/>
        <sz val="12"/>
        <rFont val="Arial Cyr"/>
        <charset val="204"/>
      </rPr>
      <t>wf</t>
    </r>
  </si>
  <si>
    <r>
      <t>Q</t>
    </r>
    <r>
      <rPr>
        <vertAlign val="subscript"/>
        <sz val="12"/>
        <rFont val="Arial Cyr"/>
        <charset val="204"/>
      </rPr>
      <t>liq</t>
    </r>
  </si>
  <si>
    <r>
      <t>f</t>
    </r>
    <r>
      <rPr>
        <vertAlign val="subscript"/>
        <sz val="12"/>
        <rFont val="Arial Cyr"/>
        <charset val="204"/>
      </rPr>
      <t>w</t>
    </r>
  </si>
  <si>
    <r>
      <t>ЭЦН Q</t>
    </r>
    <r>
      <rPr>
        <vertAlign val="subscript"/>
        <sz val="12"/>
        <rFont val="Arial Cyr"/>
        <charset val="204"/>
      </rPr>
      <t>nom</t>
    </r>
  </si>
  <si>
    <r>
      <t>ЭЦН H</t>
    </r>
    <r>
      <rPr>
        <vertAlign val="subscript"/>
        <sz val="12"/>
        <rFont val="Arial Cyr"/>
        <charset val="204"/>
      </rPr>
      <t>nom</t>
    </r>
  </si>
  <si>
    <r>
      <t>ЭЦН Q</t>
    </r>
    <r>
      <rPr>
        <vertAlign val="subscript"/>
        <sz val="12"/>
        <rFont val="Arial Cyr"/>
        <charset val="204"/>
      </rPr>
      <t>max</t>
    </r>
  </si>
  <si>
    <r>
      <t>K</t>
    </r>
    <r>
      <rPr>
        <vertAlign val="subscript"/>
        <sz val="12"/>
        <rFont val="Arial Cyr"/>
        <charset val="204"/>
      </rPr>
      <t>sep гс</t>
    </r>
  </si>
  <si>
    <r>
      <t>P</t>
    </r>
    <r>
      <rPr>
        <vertAlign val="subscript"/>
        <sz val="12"/>
        <rFont val="Arial Cyr"/>
        <charset val="204"/>
      </rPr>
      <t>sep</t>
    </r>
  </si>
  <si>
    <r>
      <t>T</t>
    </r>
    <r>
      <rPr>
        <vertAlign val="subscript"/>
        <sz val="12"/>
        <rFont val="Arial Cyr"/>
        <charset val="204"/>
      </rPr>
      <t>sep</t>
    </r>
  </si>
  <si>
    <r>
      <t>P</t>
    </r>
    <r>
      <rPr>
        <vertAlign val="subscript"/>
        <sz val="12"/>
        <rFont val="Arial Cyr"/>
        <charset val="204"/>
      </rPr>
      <t>res</t>
    </r>
  </si>
  <si>
    <t>Отложения парафинов</t>
  </si>
  <si>
    <t>Глубина спуска</t>
  </si>
  <si>
    <t>Доля газа в потоке</t>
  </si>
  <si>
    <t>Расход смеси</t>
  </si>
  <si>
    <t>PVT строка без сепарации</t>
  </si>
  <si>
    <t>PVT строка с сепарацией</t>
  </si>
  <si>
    <t>q</t>
  </si>
  <si>
    <t>Функции</t>
  </si>
  <si>
    <t>=MF_p_pipe_atma(Q_;fw_;B64-$B$63;$D$63;0;PVT_str_2;;Dtub_;;$C$63;C64)</t>
  </si>
  <si>
    <t>=MF_p_pipe_atma(Q_;fw_;B65-$B$64;$E$64;0;PVT_str_2;;Dtub_;1;$C$64;C65)</t>
  </si>
  <si>
    <t>=MF_p_pipe_atma(Q_;fw_;B65-$B$64;$D$64;0;PVT_str_2;;$F$62;;$C$64;C65)</t>
  </si>
  <si>
    <t>=MF_p_pipe_atma(Q_;fw_;B65-$B$64;$G$64;0;PVT_str_2;;$G$62;;$C$64;C65)</t>
  </si>
  <si>
    <t>=MF_p_pipe_atma(Q_;fw_;B65-$B$64;$D$64;0;PVT_str_2;;Dtub_;;$C$64;C65)</t>
  </si>
  <si>
    <t>=MF_gas_fraction_d(E65;C65;fw_;PVT_str_2)</t>
  </si>
  <si>
    <t>=MF_q_mix_rc_m3day(Q_;fw_;D64;C64;PVT_str_2)</t>
  </si>
  <si>
    <t>=MF_p_pipe_atma(Q_;fw_;B83-$B$84;$N$84;1;PVT_str_2;;Dtub_;1;$C$84;C83)</t>
  </si>
  <si>
    <t>=MF_ksep_natural_d(Q_;wc_;N79;C79;Dintake_;Dcas_;PVT_str_)</t>
  </si>
  <si>
    <t>=MF_ksep_total_d(O79;KsepGasSep_)</t>
  </si>
  <si>
    <t>=MF_gas_fraction_d(N79;C79;fw_;PVT_str_2)</t>
  </si>
  <si>
    <t>=ESP_dp_atm($N$62;fw_;N79;NumStage_;Freq_;PumpID_;PVT_str_;C79;0;1;;$N$61)</t>
  </si>
  <si>
    <t>=MF_p_pipe_atma($N$62;fw_;B78-$B$79;$S$79;1;PVT_str_;;Dtub_;;$C$79;C78)</t>
  </si>
  <si>
    <t>=MF_gas_fraction_d(S79;C79;fw_;PVT_str_)</t>
  </si>
  <si>
    <t>P сверху вниз (Ф)</t>
  </si>
  <si>
    <t>P снизу вверх (ЭЦН)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</si>
</sst>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sz val="12"/>
      <color theme="1"/>
      <name val="Calibri"/>
      <family val="2"/>
      <charset val="204"/>
    </font>
    <font>
      <vertAlign val="subscript"/>
      <sz val="12"/>
      <color theme="1"/>
      <name val="Calibri"/>
      <family val="2"/>
      <charset val="204"/>
    </font>
    <font>
      <vertAlign val="superscript"/>
      <sz val="12"/>
      <name val="Calibri"/>
      <family val="2"/>
      <charset val="204"/>
      <scheme val="minor"/>
    </font>
    <font>
      <vertAlign val="subscript"/>
      <sz val="12"/>
      <color theme="1"/>
      <name val="Calibri"/>
      <family val="2"/>
      <charset val="204"/>
      <scheme val="minor"/>
    </font>
    <font>
      <vertAlign val="superscript"/>
      <sz val="12"/>
      <color theme="1"/>
      <name val="Calibri"/>
      <family val="2"/>
      <charset val="204"/>
      <scheme val="minor"/>
    </font>
    <font>
      <vertAlign val="subscript"/>
      <sz val="12"/>
      <name val="Arial Cyr"/>
      <charset val="204"/>
    </font>
    <font>
      <sz val="12"/>
      <color theme="1"/>
      <name val="Arial Cyr"/>
      <charset val="204"/>
    </font>
    <font>
      <sz val="12"/>
      <color rgb="FFFF0000"/>
      <name val="Arial Cyr"/>
      <charset val="204"/>
    </font>
    <font>
      <sz val="12"/>
      <color theme="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  <xf numFmtId="9" fontId="5" fillId="0" borderId="0" applyFont="0" applyFill="0" applyBorder="0" applyAlignment="0" applyProtection="0"/>
  </cellStyleXfs>
  <cellXfs count="48">
    <xf numFmtId="0" fontId="0" fillId="0" borderId="0" xfId="0"/>
    <xf numFmtId="0" fontId="6" fillId="0" borderId="0" xfId="0" applyFont="1"/>
    <xf numFmtId="0" fontId="7" fillId="0" borderId="0" xfId="0" applyFont="1"/>
    <xf numFmtId="0" fontId="8" fillId="3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1" fontId="7" fillId="4" borderId="2" xfId="0" applyNumberFormat="1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6" borderId="2" xfId="0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9" fontId="7" fillId="2" borderId="2" xfId="0" applyNumberFormat="1" applyFont="1" applyFill="1" applyBorder="1" applyAlignment="1">
      <alignment horizontal="center"/>
    </xf>
    <xf numFmtId="2" fontId="7" fillId="9" borderId="2" xfId="0" applyNumberFormat="1" applyFont="1" applyFill="1" applyBorder="1" applyAlignment="1">
      <alignment horizontal="center"/>
    </xf>
    <xf numFmtId="2" fontId="7" fillId="2" borderId="2" xfId="0" applyNumberFormat="1" applyFont="1" applyFill="1" applyBorder="1" applyAlignment="1">
      <alignment horizontal="center"/>
    </xf>
    <xf numFmtId="2" fontId="7" fillId="4" borderId="2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14" fillId="8" borderId="0" xfId="0" applyFont="1" applyFill="1"/>
    <xf numFmtId="0" fontId="7" fillId="6" borderId="2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1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9" fontId="7" fillId="0" borderId="0" xfId="5" applyFont="1" applyFill="1" applyBorder="1" applyAlignment="1">
      <alignment horizontal="center"/>
    </xf>
    <xf numFmtId="2" fontId="7" fillId="0" borderId="0" xfId="0" applyNumberFormat="1" applyFont="1" applyFill="1" applyBorder="1"/>
    <xf numFmtId="2" fontId="14" fillId="0" borderId="0" xfId="0" applyNumberFormat="1" applyFont="1" applyFill="1" applyBorder="1" applyAlignment="1">
      <alignment horizontal="center"/>
    </xf>
    <xf numFmtId="0" fontId="7" fillId="0" borderId="0" xfId="0" quotePrefix="1" applyFont="1"/>
    <xf numFmtId="0" fontId="7" fillId="8" borderId="0" xfId="0" applyFont="1" applyFill="1"/>
    <xf numFmtId="0" fontId="7" fillId="8" borderId="2" xfId="0" applyFont="1" applyFill="1" applyBorder="1" applyAlignment="1">
      <alignment horizontal="center" vertical="center"/>
    </xf>
    <xf numFmtId="0" fontId="16" fillId="0" borderId="0" xfId="0" applyFont="1"/>
    <xf numFmtId="0" fontId="16" fillId="0" borderId="0" xfId="0" quotePrefix="1" applyFont="1"/>
    <xf numFmtId="0" fontId="16" fillId="0" borderId="0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/>
    </xf>
    <xf numFmtId="2" fontId="14" fillId="0" borderId="0" xfId="0" applyNumberFormat="1" applyFont="1" applyFill="1" applyBorder="1"/>
    <xf numFmtId="0" fontId="7" fillId="4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</cellXfs>
  <cellStyles count="6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Процентный" xfId="5" builtinId="5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Объемное</a:t>
            </a:r>
            <a:r>
              <a:rPr lang="ru-RU" baseline="0"/>
              <a:t> содержание газа в потоке ГЖС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well!$I$63</c:f>
              <c:strCache>
                <c:ptCount val="1"/>
                <c:pt idx="0">
                  <c:v>Доля газа в потоке</c:v>
                </c:pt>
              </c:strCache>
            </c:strRef>
          </c:tx>
          <c:xVal>
            <c:numRef>
              <c:f>well!$I$64:$I$84</c:f>
              <c:numCache>
                <c:formatCode>General</c:formatCode>
                <c:ptCount val="21"/>
              </c:numCache>
            </c:numRef>
          </c:xVal>
          <c:yVal>
            <c:numRef>
              <c:f>well!$B$64:$B$84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1CA-4CEE-B8B5-ABB26B1B19CE}"/>
            </c:ext>
          </c:extLst>
        </c:ser>
        <c:ser>
          <c:idx val="3"/>
          <c:order val="1"/>
          <c:tx>
            <c:strRef>
              <c:f>well!$Q$63</c:f>
              <c:strCache>
                <c:ptCount val="1"/>
                <c:pt idx="0">
                  <c:v>Доля газа до сепарации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well!$Q$64:$Q$84</c:f>
              <c:numCache>
                <c:formatCode>General</c:formatCode>
                <c:ptCount val="21"/>
              </c:numCache>
            </c:numRef>
          </c:xVal>
          <c:yVal>
            <c:numRef>
              <c:f>well!$B$64:$B$84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1CA-4CEE-B8B5-ABB26B1B19CE}"/>
            </c:ext>
          </c:extLst>
        </c:ser>
        <c:ser>
          <c:idx val="2"/>
          <c:order val="2"/>
          <c:tx>
            <c:strRef>
              <c:f>well!$T$63</c:f>
              <c:strCache>
                <c:ptCount val="1"/>
                <c:pt idx="0">
                  <c:v>Доля газа после сепарации</c:v>
                </c:pt>
              </c:strCache>
            </c:strRef>
          </c:tx>
          <c:xVal>
            <c:numRef>
              <c:f>well!$T$64:$T$84</c:f>
              <c:numCache>
                <c:formatCode>General</c:formatCode>
                <c:ptCount val="21"/>
              </c:numCache>
            </c:numRef>
          </c:xVal>
          <c:yVal>
            <c:numRef>
              <c:f>well!$B$64:$B$84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1CA-4CEE-B8B5-ABB26B1B19CE}"/>
            </c:ext>
          </c:extLst>
        </c:ser>
        <c:ser>
          <c:idx val="0"/>
          <c:order val="3"/>
          <c:tx>
            <c:strRef>
              <c:f>well!$Q$63</c:f>
              <c:strCache>
                <c:ptCount val="1"/>
                <c:pt idx="0">
                  <c:v>Доля газа до сепарации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well!$Q$64:$Q$84</c:f>
              <c:numCache>
                <c:formatCode>General</c:formatCode>
                <c:ptCount val="21"/>
              </c:numCache>
            </c:numRef>
          </c:xVal>
          <c:yVal>
            <c:numRef>
              <c:f>well!$B$64:$B$84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1CA-4CEE-B8B5-ABB26B1B1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04640"/>
        <c:axId val="304305216"/>
      </c:scatterChart>
      <c:valAx>
        <c:axId val="304304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Доля газа, д.ед.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5216"/>
        <c:crosses val="autoZero"/>
        <c:crossBetween val="midCat"/>
      </c:valAx>
      <c:valAx>
        <c:axId val="30430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464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well!$C$89</c:f>
              <c:strCache>
                <c:ptCount val="1"/>
                <c:pt idx="0">
                  <c:v>Забойное давление по IPR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well!$B$90:$B$107</c:f>
              <c:numCache>
                <c:formatCode>General</c:formatCode>
                <c:ptCount val="1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</c:numCache>
            </c:numRef>
          </c:xVal>
          <c:yVal>
            <c:numRef>
              <c:f>well!$C$90:$C$107</c:f>
              <c:numCache>
                <c:formatCode>General</c:formatCode>
                <c:ptCount val="1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46-4912-9447-76F925EB7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648104"/>
        <c:axId val="589648760"/>
      </c:scatterChart>
      <c:valAx>
        <c:axId val="58964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9648760"/>
        <c:crosses val="autoZero"/>
        <c:crossBetween val="midCat"/>
      </c:valAx>
      <c:valAx>
        <c:axId val="58964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9648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давления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well!$D$63</c:f>
              <c:strCache>
                <c:ptCount val="1"/>
                <c:pt idx="0">
                  <c:v>P сверху вниз (Ф)</c:v>
                </c:pt>
              </c:strCache>
            </c:strRef>
          </c:tx>
          <c:xVal>
            <c:numRef>
              <c:f>well!$D$64:$D$84</c:f>
              <c:numCache>
                <c:formatCode>General</c:formatCode>
                <c:ptCount val="21"/>
                <c:pt idx="0">
                  <c:v>20</c:v>
                </c:pt>
              </c:numCache>
            </c:numRef>
          </c:xVal>
          <c:yVal>
            <c:numRef>
              <c:f>well!$B$64:$B$84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9-45C8-AE90-0318D6813A80}"/>
            </c:ext>
          </c:extLst>
        </c:ser>
        <c:ser>
          <c:idx val="2"/>
          <c:order val="1"/>
          <c:tx>
            <c:strRef>
              <c:f>well!$S$63</c:f>
              <c:strCache>
                <c:ptCount val="1"/>
                <c:pt idx="0">
                  <c:v>P снизу вверх (ЭЦН)</c:v>
                </c:pt>
              </c:strCache>
            </c:strRef>
          </c:tx>
          <c:xVal>
            <c:numRef>
              <c:f>well!$S$64:$S$84</c:f>
              <c:numCache>
                <c:formatCode>General</c:formatCode>
                <c:ptCount val="21"/>
              </c:numCache>
            </c:numRef>
          </c:xVal>
          <c:yVal>
            <c:numRef>
              <c:f>well!$B$64:$B$84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39-45C8-AE90-0318D6813A80}"/>
            </c:ext>
          </c:extLst>
        </c:ser>
        <c:ser>
          <c:idx val="0"/>
          <c:order val="2"/>
          <c:tx>
            <c:strRef>
              <c:f>well!$N$63</c:f>
              <c:strCache>
                <c:ptCount val="1"/>
                <c:pt idx="0">
                  <c:v>P снизу вверх (ЭЦН)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well!$N$64:$N$84</c:f>
              <c:numCache>
                <c:formatCode>General</c:formatCode>
                <c:ptCount val="21"/>
                <c:pt idx="20">
                  <c:v>80</c:v>
                </c:pt>
              </c:numCache>
            </c:numRef>
          </c:xVal>
          <c:yVal>
            <c:numRef>
              <c:f>well!$B$64:$B$84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39-45C8-AE90-0318D6813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04640"/>
        <c:axId val="304305216"/>
      </c:scatterChart>
      <c:valAx>
        <c:axId val="304304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Доля газа, д.ед.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5216"/>
        <c:crosses val="autoZero"/>
        <c:crossBetween val="midCat"/>
      </c:valAx>
      <c:valAx>
        <c:axId val="30430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464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273705</xdr:colOff>
      <xdr:row>62</xdr:row>
      <xdr:rowOff>74721</xdr:rowOff>
    </xdr:from>
    <xdr:to>
      <xdr:col>39</xdr:col>
      <xdr:colOff>191019</xdr:colOff>
      <xdr:row>88</xdr:row>
      <xdr:rowOff>238225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ABF45AF-75FB-4EC7-8477-3E20979EBC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728382</xdr:colOff>
      <xdr:row>3</xdr:row>
      <xdr:rowOff>44824</xdr:rowOff>
    </xdr:from>
    <xdr:to>
      <xdr:col>14</xdr:col>
      <xdr:colOff>407613</xdr:colOff>
      <xdr:row>12</xdr:row>
      <xdr:rowOff>114161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46E6903-ACEA-4E5C-92DA-5701E0074DEA}"/>
            </a:ext>
          </a:extLst>
        </xdr:cNvPr>
        <xdr:cNvSpPr txBox="1"/>
      </xdr:nvSpPr>
      <xdr:spPr>
        <a:xfrm>
          <a:off x="5905500" y="515471"/>
          <a:ext cx="5595937" cy="194071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В упражнении рассматривается работа скважины, оснащенной ЭЦН, фонтанирующей через затруб.</a:t>
          </a:r>
        </a:p>
        <a:p>
          <a:endParaRPr lang="ru-RU" sz="1100" baseline="0"/>
        </a:p>
        <a:p>
          <a:r>
            <a:rPr lang="ru-RU" sz="1100" baseline="0"/>
            <a:t>Вопросы для проработки</a:t>
          </a:r>
        </a:p>
        <a:p>
          <a:r>
            <a:rPr lang="ru-RU" sz="1100" baseline="0"/>
            <a:t>1. Как влияет сепарация, естественная и искусственная, на работу скважины?</a:t>
          </a:r>
        </a:p>
        <a:p>
          <a:r>
            <a:rPr lang="ru-RU" sz="1100" baseline="0"/>
            <a:t>2. Что позволяет учесть коэффициент деградации напорной характеристики ЭЦН?</a:t>
          </a:r>
        </a:p>
        <a:p>
          <a:r>
            <a:rPr lang="ru-RU" sz="1100" baseline="0"/>
            <a:t>3. Какое минимальное забойное давление можно считать оптимальным?</a:t>
          </a:r>
        </a:p>
        <a:p>
          <a:endParaRPr lang="ru-RU" sz="1100" baseline="0"/>
        </a:p>
      </xdr:txBody>
    </xdr:sp>
    <xdr:clientData/>
  </xdr:twoCellAnchor>
  <xdr:twoCellAnchor>
    <xdr:from>
      <xdr:col>3</xdr:col>
      <xdr:colOff>283277</xdr:colOff>
      <xdr:row>89</xdr:row>
      <xdr:rowOff>33647</xdr:rowOff>
    </xdr:from>
    <xdr:to>
      <xdr:col>13</xdr:col>
      <xdr:colOff>0</xdr:colOff>
      <xdr:row>114</xdr:row>
      <xdr:rowOff>17318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35FDCEC-D979-4BA7-87D9-E7987DCE7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207819</xdr:colOff>
      <xdr:row>62</xdr:row>
      <xdr:rowOff>103909</xdr:rowOff>
    </xdr:from>
    <xdr:to>
      <xdr:col>32</xdr:col>
      <xdr:colOff>125132</xdr:colOff>
      <xdr:row>88</xdr:row>
      <xdr:rowOff>267413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4A1B58FC-E62C-40C8-84ED-9EFAFDFF7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gk/Documen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  <sheetName val="UniflocVBA_7"/>
    </sheetNames>
    <definedNames>
      <definedName name="ESP_encode_string"/>
      <definedName name="ESP_head_m"/>
      <definedName name="ESP_id_by_rate"/>
      <definedName name="ESP_max_rate_m3day"/>
      <definedName name="ESP_name"/>
      <definedName name="getUFVersion"/>
      <definedName name="IPR_pi_sm3dayatm"/>
      <definedName name="IPR_qliq_sm3day"/>
      <definedName name="PVT_encode_string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well">
    <outlinePr summaryBelow="0"/>
  </sheetPr>
  <dimension ref="A1:AW194"/>
  <sheetViews>
    <sheetView tabSelected="1" zoomScale="55" zoomScaleNormal="55" workbookViewId="0">
      <selection activeCell="C30" sqref="C30"/>
    </sheetView>
  </sheetViews>
  <sheetFormatPr defaultRowHeight="15" outlineLevelRow="1" x14ac:dyDescent="0.2"/>
  <cols>
    <col min="1" max="1" width="9.140625" style="2"/>
    <col min="2" max="2" width="26.28515625" style="2" customWidth="1"/>
    <col min="3" max="3" width="15.28515625" style="2" customWidth="1"/>
    <col min="4" max="4" width="15.5703125" style="2" bestFit="1" customWidth="1"/>
    <col min="5" max="5" width="15.5703125" style="2" customWidth="1"/>
    <col min="6" max="6" width="11.85546875" style="2" customWidth="1"/>
    <col min="7" max="7" width="24" style="2" bestFit="1" customWidth="1"/>
    <col min="8" max="8" width="10.85546875" style="2" bestFit="1" customWidth="1"/>
    <col min="9" max="9" width="12.28515625" style="2" customWidth="1"/>
    <col min="10" max="10" width="12.42578125" style="2" customWidth="1"/>
    <col min="11" max="11" width="11.28515625" style="2" customWidth="1"/>
    <col min="12" max="12" width="10.140625" style="2" customWidth="1"/>
    <col min="13" max="13" width="14" style="2" bestFit="1" customWidth="1"/>
    <col min="14" max="14" width="9.140625" style="2"/>
    <col min="15" max="15" width="13" style="2" customWidth="1"/>
    <col min="16" max="16" width="9.140625" style="2"/>
    <col min="17" max="17" width="15.85546875" style="2" bestFit="1" customWidth="1"/>
    <col min="18" max="18" width="9.5703125" style="2" bestFit="1" customWidth="1"/>
    <col min="19" max="19" width="12.5703125" style="2" customWidth="1"/>
    <col min="20" max="20" width="15.85546875" style="2" bestFit="1" customWidth="1"/>
    <col min="21" max="16384" width="9.140625" style="2"/>
  </cols>
  <sheetData>
    <row r="1" spans="1:7" ht="15.75" x14ac:dyDescent="0.25">
      <c r="A1" s="1" t="s">
        <v>25</v>
      </c>
      <c r="F1" s="2" t="s">
        <v>26</v>
      </c>
      <c r="G1" s="2" t="str">
        <f>[1]!getUFVersion()</f>
        <v>7.13</v>
      </c>
    </row>
    <row r="2" spans="1:7" x14ac:dyDescent="0.2">
      <c r="A2" s="2" t="s">
        <v>43</v>
      </c>
    </row>
    <row r="6" spans="1:7" ht="15.75" x14ac:dyDescent="0.25">
      <c r="A6" s="1" t="s">
        <v>16</v>
      </c>
    </row>
    <row r="7" spans="1:7" ht="19.5" outlineLevel="1" x14ac:dyDescent="0.35">
      <c r="B7" s="3" t="s">
        <v>49</v>
      </c>
      <c r="C7" s="4">
        <v>0.87</v>
      </c>
      <c r="D7" s="5"/>
      <c r="E7" s="6">
        <f>gamma_oil_*1000</f>
        <v>870</v>
      </c>
      <c r="F7" s="7" t="s">
        <v>50</v>
      </c>
    </row>
    <row r="8" spans="1:7" ht="19.5" outlineLevel="1" x14ac:dyDescent="0.35">
      <c r="B8" s="7" t="s">
        <v>51</v>
      </c>
      <c r="C8" s="4">
        <v>1</v>
      </c>
      <c r="D8" s="5"/>
      <c r="E8" s="6">
        <f>gamma_wat_*1000</f>
        <v>1000</v>
      </c>
      <c r="F8" s="7" t="s">
        <v>50</v>
      </c>
    </row>
    <row r="9" spans="1:7" ht="19.5" outlineLevel="1" x14ac:dyDescent="0.35">
      <c r="B9" s="7" t="s">
        <v>52</v>
      </c>
      <c r="C9" s="4">
        <v>0.8</v>
      </c>
      <c r="D9" s="5"/>
      <c r="E9" s="6">
        <f>gamma_gas_*1.22</f>
        <v>0.97599999999999998</v>
      </c>
      <c r="F9" s="7" t="s">
        <v>50</v>
      </c>
    </row>
    <row r="10" spans="1:7" ht="19.5" outlineLevel="1" x14ac:dyDescent="0.35">
      <c r="B10" s="8" t="s">
        <v>53</v>
      </c>
      <c r="C10" s="4">
        <v>80</v>
      </c>
      <c r="D10" s="7" t="s">
        <v>54</v>
      </c>
      <c r="E10" s="9">
        <f>Rsb_/gamma_oil_</f>
        <v>91.954022988505741</v>
      </c>
      <c r="F10" s="7" t="s">
        <v>55</v>
      </c>
    </row>
    <row r="11" spans="1:7" ht="19.5" outlineLevel="1" x14ac:dyDescent="0.35">
      <c r="B11" s="8" t="s">
        <v>56</v>
      </c>
      <c r="C11" s="4">
        <v>80</v>
      </c>
      <c r="D11" s="7" t="s">
        <v>54</v>
      </c>
      <c r="E11" s="9">
        <f>Rsb_/gamma_oil_</f>
        <v>91.954022988505741</v>
      </c>
      <c r="F11" s="7" t="s">
        <v>55</v>
      </c>
    </row>
    <row r="12" spans="1:7" ht="18.75" outlineLevel="1" x14ac:dyDescent="0.35">
      <c r="B12" s="7" t="s">
        <v>57</v>
      </c>
      <c r="C12" s="4">
        <v>120</v>
      </c>
      <c r="D12" s="5" t="s">
        <v>27</v>
      </c>
      <c r="E12" s="9">
        <f>Pb_*1.01325</f>
        <v>121.59</v>
      </c>
      <c r="F12" s="5" t="s">
        <v>28</v>
      </c>
    </row>
    <row r="13" spans="1:7" ht="18.75" outlineLevel="1" x14ac:dyDescent="0.35">
      <c r="B13" s="7" t="s">
        <v>58</v>
      </c>
      <c r="C13" s="4">
        <v>100</v>
      </c>
      <c r="D13" s="5" t="s">
        <v>2</v>
      </c>
      <c r="E13" s="9">
        <f>Tres_*9/5+32</f>
        <v>212</v>
      </c>
      <c r="F13" s="5" t="s">
        <v>29</v>
      </c>
    </row>
    <row r="14" spans="1:7" ht="19.5" outlineLevel="1" x14ac:dyDescent="0.35">
      <c r="B14" s="8" t="s">
        <v>59</v>
      </c>
      <c r="C14" s="4">
        <v>1.2</v>
      </c>
      <c r="D14" s="7" t="s">
        <v>54</v>
      </c>
    </row>
    <row r="15" spans="1:7" ht="18.75" x14ac:dyDescent="0.35">
      <c r="B15" s="10" t="s">
        <v>36</v>
      </c>
      <c r="C15" s="4">
        <v>5</v>
      </c>
      <c r="D15" s="7" t="s">
        <v>37</v>
      </c>
    </row>
    <row r="16" spans="1:7" x14ac:dyDescent="0.2">
      <c r="B16" s="11"/>
      <c r="C16" s="12"/>
    </row>
    <row r="17" spans="1:4" ht="15.75" outlineLevel="1" x14ac:dyDescent="0.25">
      <c r="A17" s="1" t="s">
        <v>17</v>
      </c>
      <c r="B17" s="11"/>
      <c r="C17" s="12"/>
    </row>
    <row r="18" spans="1:4" ht="19.5" outlineLevel="1" x14ac:dyDescent="0.35">
      <c r="B18" s="13" t="s">
        <v>60</v>
      </c>
      <c r="C18" s="4">
        <v>2000</v>
      </c>
      <c r="D18" s="14" t="s">
        <v>4</v>
      </c>
    </row>
    <row r="19" spans="1:4" ht="19.5" outlineLevel="1" x14ac:dyDescent="0.35">
      <c r="B19" s="13" t="s">
        <v>61</v>
      </c>
      <c r="C19" s="4">
        <v>0</v>
      </c>
      <c r="D19" s="14" t="s">
        <v>4</v>
      </c>
    </row>
    <row r="20" spans="1:4" ht="19.5" outlineLevel="1" x14ac:dyDescent="0.35">
      <c r="B20" s="13" t="s">
        <v>62</v>
      </c>
      <c r="C20" s="4">
        <v>1500</v>
      </c>
      <c r="D20" s="14" t="s">
        <v>4</v>
      </c>
    </row>
    <row r="21" spans="1:4" ht="19.5" outlineLevel="1" x14ac:dyDescent="0.35">
      <c r="B21" s="13" t="s">
        <v>63</v>
      </c>
      <c r="C21" s="4">
        <v>125</v>
      </c>
      <c r="D21" s="14" t="s">
        <v>5</v>
      </c>
    </row>
    <row r="22" spans="1:4" ht="19.5" outlineLevel="1" x14ac:dyDescent="0.35">
      <c r="B22" s="13" t="s">
        <v>64</v>
      </c>
      <c r="C22" s="4">
        <v>80</v>
      </c>
      <c r="D22" s="14" t="s">
        <v>5</v>
      </c>
    </row>
    <row r="23" spans="1:4" ht="15.75" outlineLevel="1" x14ac:dyDescent="0.25">
      <c r="B23" s="15" t="s">
        <v>38</v>
      </c>
      <c r="C23" s="4">
        <v>90</v>
      </c>
      <c r="D23" s="7" t="s">
        <v>39</v>
      </c>
    </row>
    <row r="24" spans="1:4" ht="19.5" outlineLevel="1" x14ac:dyDescent="0.35">
      <c r="B24" s="13" t="s">
        <v>65</v>
      </c>
      <c r="C24" s="4">
        <v>62</v>
      </c>
      <c r="D24" s="14" t="s">
        <v>5</v>
      </c>
    </row>
    <row r="25" spans="1:4" ht="19.5" outlineLevel="1" x14ac:dyDescent="0.35">
      <c r="B25" s="13" t="s">
        <v>66</v>
      </c>
      <c r="C25" s="4">
        <v>100</v>
      </c>
      <c r="D25" s="14" t="s">
        <v>5</v>
      </c>
    </row>
    <row r="26" spans="1:4" ht="19.5" outlineLevel="1" x14ac:dyDescent="0.35">
      <c r="B26" s="13" t="s">
        <v>67</v>
      </c>
      <c r="C26" s="4">
        <v>20</v>
      </c>
      <c r="D26" s="14" t="s">
        <v>1</v>
      </c>
    </row>
    <row r="27" spans="1:4" ht="19.5" outlineLevel="1" x14ac:dyDescent="0.35">
      <c r="B27" s="13" t="s">
        <v>68</v>
      </c>
      <c r="C27" s="4">
        <v>34</v>
      </c>
      <c r="D27" s="14" t="s">
        <v>1</v>
      </c>
    </row>
    <row r="28" spans="1:4" ht="19.5" outlineLevel="1" x14ac:dyDescent="0.35">
      <c r="B28" s="13" t="s">
        <v>69</v>
      </c>
      <c r="C28" s="4">
        <v>80</v>
      </c>
      <c r="D28" s="14" t="s">
        <v>2</v>
      </c>
    </row>
    <row r="29" spans="1:4" ht="19.5" outlineLevel="1" x14ac:dyDescent="0.35">
      <c r="B29" s="13" t="s">
        <v>70</v>
      </c>
      <c r="C29" s="4">
        <v>150</v>
      </c>
      <c r="D29" s="14" t="s">
        <v>1</v>
      </c>
    </row>
    <row r="30" spans="1:4" ht="19.5" outlineLevel="1" x14ac:dyDescent="0.35">
      <c r="B30" s="13" t="s">
        <v>71</v>
      </c>
      <c r="C30" s="4">
        <v>140</v>
      </c>
      <c r="D30" s="14" t="s">
        <v>1</v>
      </c>
    </row>
    <row r="31" spans="1:4" ht="19.5" x14ac:dyDescent="0.35">
      <c r="B31" s="13" t="s">
        <v>72</v>
      </c>
      <c r="C31" s="4">
        <v>80</v>
      </c>
      <c r="D31" s="14" t="s">
        <v>6</v>
      </c>
    </row>
    <row r="32" spans="1:4" ht="19.5" x14ac:dyDescent="0.35">
      <c r="B32" s="13" t="s">
        <v>73</v>
      </c>
      <c r="C32" s="4">
        <v>0</v>
      </c>
      <c r="D32" s="14" t="s">
        <v>3</v>
      </c>
    </row>
    <row r="33" spans="1:24" outlineLevel="1" x14ac:dyDescent="0.2"/>
    <row r="34" spans="1:24" ht="15.75" outlineLevel="1" x14ac:dyDescent="0.25">
      <c r="A34" s="1" t="s">
        <v>18</v>
      </c>
    </row>
    <row r="35" spans="1:24" ht="19.5" outlineLevel="1" x14ac:dyDescent="0.35">
      <c r="B35" s="14" t="s">
        <v>74</v>
      </c>
      <c r="C35" s="4">
        <v>110</v>
      </c>
      <c r="D35" s="14" t="s">
        <v>6</v>
      </c>
    </row>
    <row r="36" spans="1:24" ht="19.5" outlineLevel="1" x14ac:dyDescent="0.35">
      <c r="B36" s="14" t="s">
        <v>75</v>
      </c>
      <c r="C36" s="4">
        <v>1500</v>
      </c>
      <c r="D36" s="14" t="s">
        <v>7</v>
      </c>
    </row>
    <row r="37" spans="1:24" outlineLevel="1" x14ac:dyDescent="0.2">
      <c r="B37" s="14" t="s">
        <v>30</v>
      </c>
      <c r="C37" s="4">
        <v>50</v>
      </c>
      <c r="D37" s="14" t="s">
        <v>8</v>
      </c>
    </row>
    <row r="38" spans="1:24" outlineLevel="1" x14ac:dyDescent="0.2">
      <c r="B38" s="14" t="s">
        <v>31</v>
      </c>
      <c r="C38" s="6">
        <f>[1]!ESP_id_by_rate(Q_ESP_)</f>
        <v>737</v>
      </c>
      <c r="D38" s="14"/>
      <c r="G38" s="47" t="s">
        <v>86</v>
      </c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</row>
    <row r="39" spans="1:24" outlineLevel="1" x14ac:dyDescent="0.2">
      <c r="B39" s="14" t="s">
        <v>32</v>
      </c>
      <c r="C39" s="6" t="str">
        <f>[1]!ESP_name(C38)</f>
        <v>ВНН5-125</v>
      </c>
      <c r="D39" s="14"/>
      <c r="G39" s="46" t="str">
        <f>[1]!PVT_encode_string(gamma_gas_,gamma_oil_,gamma_wat_,Rsb_,Rp_,Pb_,Tres_,Bob_,mu_,,KsepGasSep_,PKsep,TKsep)</f>
        <v>gamma_gas:0,800;gamma_oil:0,870;gamma_wat:1,000;rsb_m3m3:80,000;rp_m3m3:80,000;pb_atma:120,000;tres_C:100,000;bob_m3m3:1,200;muob_cP:5,000;PVTcorr:0;ksep_fr:0,900;p_ksep_atma:50,470;t_ksep_C:85,000;gas_only:False;</v>
      </c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</row>
    <row r="40" spans="1:24" ht="19.5" outlineLevel="1" x14ac:dyDescent="0.35">
      <c r="B40" s="14" t="s">
        <v>76</v>
      </c>
      <c r="C40" s="6">
        <f>[1]!ESP_max_rate_m3day(Freq_,PumpID_)*1</f>
        <v>230</v>
      </c>
      <c r="D40" s="14"/>
    </row>
    <row r="41" spans="1:24" x14ac:dyDescent="0.2">
      <c r="B41" s="14" t="s">
        <v>19</v>
      </c>
      <c r="C41" s="6">
        <f>INT(Head_ESP_/[1]!ESP_head_m(Q_ESP_,1,,PumpID_))</f>
        <v>243</v>
      </c>
      <c r="D41" s="14" t="s">
        <v>9</v>
      </c>
      <c r="G41" s="47" t="s">
        <v>33</v>
      </c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</row>
    <row r="42" spans="1:24" ht="19.5" x14ac:dyDescent="0.35">
      <c r="B42" s="14" t="s">
        <v>77</v>
      </c>
      <c r="C42" s="16">
        <v>0.9</v>
      </c>
      <c r="D42" s="14"/>
      <c r="G42" s="46" t="str">
        <f>[1]!ESP_encode_string(PumpID_,Head_ESP_,Freq_)</f>
        <v>ESP_ID:737,00000;HeadNom_m:1500,00000;ESPfreq_Hz:50,00000;ESP_U_V:1000,00000;MotorPowerNom_kW:30,00000;t_intake_C:85,00000;t_dis_C:85,00000;KsepGS_fr:0,00000;Ksep_manual_fr:0,00000;ESP_energy_fact_Whday:0,00000;ESP_cable_type:0;ESP_h_mes_m:0,00000;ESP_gas_degradation_type:0;c_calibr_head:1,00000;c_calibr_rate:1,00000;c_calibr_power:1,00000;PKV_work_min:-1,00000;PKV_stop_min:-1,00000;</v>
      </c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</row>
    <row r="43" spans="1:24" ht="19.5" x14ac:dyDescent="0.35">
      <c r="B43" s="14" t="s">
        <v>78</v>
      </c>
      <c r="C43" s="17">
        <v>50.47</v>
      </c>
      <c r="D43" s="14" t="s">
        <v>1</v>
      </c>
    </row>
    <row r="44" spans="1:24" ht="19.5" x14ac:dyDescent="0.35">
      <c r="B44" s="14" t="s">
        <v>79</v>
      </c>
      <c r="C44" s="18">
        <v>85</v>
      </c>
      <c r="D44" s="14" t="s">
        <v>2</v>
      </c>
      <c r="G44" s="47" t="s">
        <v>85</v>
      </c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</row>
    <row r="45" spans="1:24" x14ac:dyDescent="0.2">
      <c r="G45" s="46" t="str">
        <f>[1]!PVT_encode_string(gamma_gas_,gamma_oil_,,Rsb_,Rp_,Pb_,Tres_,Bob_,mu_,,,,)</f>
        <v>gamma_gas:0,800;gamma_oil:0,870;gamma_wat:1,000;rsb_m3m3:80,000;rp_m3m3:80,000;pb_atma:120,000;tres_C:100,000;bob_m3m3:1,200;muob_cP:5,000;PVTcorr:0;ksep_fr:0,000;p_ksep_atma:-1,000;t_ksep_C:-1,000;gas_only:False;</v>
      </c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</row>
    <row r="46" spans="1:24" ht="15.75" x14ac:dyDescent="0.25">
      <c r="A46" s="1" t="s">
        <v>20</v>
      </c>
    </row>
    <row r="47" spans="1:24" ht="19.5" x14ac:dyDescent="0.35">
      <c r="B47" s="14" t="s">
        <v>80</v>
      </c>
      <c r="C47" s="4">
        <v>250</v>
      </c>
      <c r="D47" s="14" t="s">
        <v>1</v>
      </c>
      <c r="G47" s="2" t="s">
        <v>44</v>
      </c>
    </row>
    <row r="48" spans="1:24" x14ac:dyDescent="0.2">
      <c r="B48" s="14" t="s">
        <v>34</v>
      </c>
      <c r="C48" s="19">
        <f>[1]!IPR_pi_sm3dayatm(Q_,Pwf_,Pres_,fw_,Pb_)</f>
        <v>0.72727272727272729</v>
      </c>
      <c r="D48" s="14" t="s">
        <v>10</v>
      </c>
      <c r="G48" s="2" t="s">
        <v>45</v>
      </c>
    </row>
    <row r="49" spans="1:49" x14ac:dyDescent="0.2">
      <c r="B49" s="14" t="s">
        <v>35</v>
      </c>
      <c r="C49" s="4">
        <v>3</v>
      </c>
      <c r="D49" s="14" t="s">
        <v>11</v>
      </c>
    </row>
    <row r="50" spans="1:49" x14ac:dyDescent="0.2">
      <c r="B50" s="20"/>
      <c r="C50" s="20"/>
      <c r="D50" s="20"/>
    </row>
    <row r="52" spans="1:49" x14ac:dyDescent="0.2">
      <c r="B52" s="5" t="s">
        <v>12</v>
      </c>
      <c r="C52" s="4">
        <v>20</v>
      </c>
      <c r="D52" s="5"/>
    </row>
    <row r="56" spans="1:49" outlineLevel="1" x14ac:dyDescent="0.2"/>
    <row r="57" spans="1:49" x14ac:dyDescent="0.2">
      <c r="A57" s="2" t="s">
        <v>24</v>
      </c>
      <c r="Y57" s="28"/>
      <c r="Z57" s="28"/>
      <c r="AA57" s="28"/>
      <c r="AB57" s="28"/>
    </row>
    <row r="58" spans="1:49" x14ac:dyDescent="0.2">
      <c r="Y58" s="28"/>
      <c r="Z58" s="28"/>
      <c r="AA58" s="28"/>
      <c r="AB58" s="28"/>
    </row>
    <row r="59" spans="1:49" outlineLevel="1" x14ac:dyDescent="0.2">
      <c r="A59" s="2" t="s">
        <v>29</v>
      </c>
      <c r="Y59" s="28"/>
      <c r="Z59" s="28"/>
      <c r="AA59" s="28"/>
      <c r="AB59" s="28"/>
    </row>
    <row r="60" spans="1:49" s="40" customFormat="1" outlineLevel="1" x14ac:dyDescent="0.2">
      <c r="B60" s="40" t="s">
        <v>88</v>
      </c>
      <c r="D60" s="41" t="s">
        <v>89</v>
      </c>
      <c r="E60" s="41" t="s">
        <v>90</v>
      </c>
      <c r="F60" s="41" t="s">
        <v>91</v>
      </c>
      <c r="G60" s="41" t="s">
        <v>92</v>
      </c>
      <c r="H60" s="41" t="s">
        <v>93</v>
      </c>
      <c r="I60" s="41" t="s">
        <v>94</v>
      </c>
      <c r="J60" s="41" t="s">
        <v>95</v>
      </c>
      <c r="N60" s="41" t="s">
        <v>96</v>
      </c>
      <c r="O60" s="41" t="s">
        <v>97</v>
      </c>
      <c r="P60" s="41" t="s">
        <v>98</v>
      </c>
      <c r="Q60" s="41" t="s">
        <v>99</v>
      </c>
      <c r="R60" s="41" t="s">
        <v>100</v>
      </c>
      <c r="S60" s="41" t="s">
        <v>101</v>
      </c>
      <c r="T60" s="41" t="s">
        <v>102</v>
      </c>
      <c r="Y60" s="42"/>
      <c r="Z60" s="42"/>
      <c r="AA60" s="42"/>
      <c r="AB60" s="42"/>
    </row>
    <row r="61" spans="1:49" outlineLevel="1" x14ac:dyDescent="0.2">
      <c r="A61" s="2" t="s">
        <v>29</v>
      </c>
      <c r="M61" s="2" t="s">
        <v>22</v>
      </c>
      <c r="N61" s="38">
        <v>0.9</v>
      </c>
      <c r="Y61" s="28"/>
      <c r="Z61" s="28"/>
      <c r="AA61" s="20"/>
      <c r="AB61" s="28"/>
    </row>
    <row r="62" spans="1:49" outlineLevel="1" x14ac:dyDescent="0.2">
      <c r="M62" s="2" t="s">
        <v>87</v>
      </c>
      <c r="N62" s="38" t="e">
        <f ca="1">[1]!IPR_qliq_sm3day(PI_,Pres_,N84,fw_,Pb_)</f>
        <v>#NAME?</v>
      </c>
    </row>
    <row r="63" spans="1:49" s="21" customFormat="1" ht="110.25" outlineLevel="1" x14ac:dyDescent="0.2">
      <c r="B63" s="22" t="s">
        <v>14</v>
      </c>
      <c r="C63" s="22" t="s">
        <v>13</v>
      </c>
      <c r="D63" s="23" t="s">
        <v>103</v>
      </c>
      <c r="E63" s="23" t="s">
        <v>47</v>
      </c>
      <c r="F63" s="23" t="s">
        <v>48</v>
      </c>
      <c r="G63" s="23" t="s">
        <v>81</v>
      </c>
      <c r="H63" s="23" t="s">
        <v>82</v>
      </c>
      <c r="I63" s="23" t="s">
        <v>83</v>
      </c>
      <c r="J63" s="23" t="s">
        <v>84</v>
      </c>
      <c r="N63" s="23" t="s">
        <v>104</v>
      </c>
      <c r="O63" s="23" t="s">
        <v>23</v>
      </c>
      <c r="P63" s="23" t="s">
        <v>21</v>
      </c>
      <c r="Q63" s="24" t="s">
        <v>42</v>
      </c>
      <c r="R63" s="23" t="s">
        <v>40</v>
      </c>
      <c r="S63" s="23" t="s">
        <v>104</v>
      </c>
      <c r="T63" s="24" t="s">
        <v>41</v>
      </c>
      <c r="U63" s="23"/>
      <c r="V63" s="23"/>
      <c r="W63" s="23"/>
      <c r="X63" s="23"/>
      <c r="Y63" s="23"/>
      <c r="Z63" s="23"/>
      <c r="AE63" s="4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43"/>
      <c r="AV63" s="43"/>
      <c r="AW63" s="43"/>
    </row>
    <row r="64" spans="1:49" outlineLevel="1" x14ac:dyDescent="0.2">
      <c r="B64" s="25">
        <v>0</v>
      </c>
      <c r="C64" s="25">
        <f t="shared" ref="C64:C83" si="0">C65-Tgrad*(B65-B64)/100</f>
        <v>40</v>
      </c>
      <c r="D64" s="26">
        <f>Pbuf_</f>
        <v>20</v>
      </c>
      <c r="E64" s="26">
        <f>Pbuf_</f>
        <v>20</v>
      </c>
      <c r="F64" s="26">
        <f>Pbuf_</f>
        <v>20</v>
      </c>
      <c r="G64" s="26">
        <f>Pbuf_</f>
        <v>20</v>
      </c>
      <c r="H64" s="26">
        <f>Pbuf_</f>
        <v>20</v>
      </c>
      <c r="AE64" s="28"/>
      <c r="AF64" s="30"/>
      <c r="AG64" s="28"/>
      <c r="AH64" s="28"/>
      <c r="AI64" s="28"/>
      <c r="AJ64" s="34"/>
      <c r="AK64" s="30"/>
      <c r="AL64" s="28"/>
      <c r="AM64" s="28"/>
      <c r="AN64" s="28"/>
      <c r="AO64" s="30"/>
      <c r="AP64" s="30"/>
      <c r="AQ64" s="28"/>
      <c r="AR64" s="28"/>
      <c r="AS64" s="28"/>
      <c r="AT64" s="28"/>
      <c r="AU64" s="28"/>
      <c r="AV64" s="28"/>
      <c r="AW64" s="28"/>
    </row>
    <row r="65" spans="2:49" outlineLevel="1" x14ac:dyDescent="0.2">
      <c r="B65" s="25">
        <f t="shared" ref="B65:B84" si="1">B64+Hmes_/N_</f>
        <v>100</v>
      </c>
      <c r="C65" s="25">
        <f t="shared" si="0"/>
        <v>43</v>
      </c>
      <c r="AE65" s="28"/>
      <c r="AF65" s="30"/>
      <c r="AG65" s="28"/>
      <c r="AH65" s="28"/>
      <c r="AI65" s="28"/>
      <c r="AJ65" s="34"/>
      <c r="AK65" s="30"/>
      <c r="AL65" s="28"/>
      <c r="AM65" s="28"/>
      <c r="AN65" s="28"/>
      <c r="AO65" s="30"/>
      <c r="AP65" s="30"/>
      <c r="AQ65" s="28"/>
      <c r="AR65" s="28"/>
      <c r="AS65" s="28"/>
      <c r="AT65" s="28"/>
      <c r="AU65" s="28"/>
      <c r="AV65" s="28"/>
      <c r="AW65" s="28"/>
    </row>
    <row r="66" spans="2:49" outlineLevel="1" x14ac:dyDescent="0.2">
      <c r="B66" s="25">
        <f t="shared" si="1"/>
        <v>200</v>
      </c>
      <c r="C66" s="25">
        <f t="shared" si="0"/>
        <v>46</v>
      </c>
      <c r="AE66" s="28"/>
      <c r="AF66" s="30"/>
      <c r="AG66" s="28"/>
      <c r="AH66" s="28"/>
      <c r="AI66" s="28"/>
      <c r="AJ66" s="34"/>
      <c r="AK66" s="30"/>
      <c r="AL66" s="28"/>
      <c r="AM66" s="28"/>
      <c r="AN66" s="28"/>
      <c r="AO66" s="30"/>
      <c r="AP66" s="30"/>
      <c r="AQ66" s="28"/>
      <c r="AR66" s="28"/>
      <c r="AS66" s="28"/>
      <c r="AT66" s="28"/>
      <c r="AU66" s="28"/>
      <c r="AV66" s="28"/>
      <c r="AW66" s="28"/>
    </row>
    <row r="67" spans="2:49" outlineLevel="1" x14ac:dyDescent="0.2">
      <c r="B67" s="25">
        <f t="shared" si="1"/>
        <v>300</v>
      </c>
      <c r="C67" s="25">
        <f t="shared" si="0"/>
        <v>49</v>
      </c>
      <c r="AE67" s="28"/>
      <c r="AF67" s="30"/>
      <c r="AG67" s="28"/>
      <c r="AH67" s="28"/>
      <c r="AI67" s="28"/>
      <c r="AJ67" s="34"/>
      <c r="AK67" s="30"/>
      <c r="AL67" s="28"/>
      <c r="AM67" s="28"/>
      <c r="AN67" s="28"/>
      <c r="AO67" s="30"/>
      <c r="AP67" s="30"/>
      <c r="AQ67" s="28"/>
      <c r="AR67" s="28"/>
      <c r="AS67" s="28"/>
      <c r="AT67" s="28"/>
      <c r="AU67" s="28"/>
      <c r="AV67" s="28"/>
      <c r="AW67" s="28"/>
    </row>
    <row r="68" spans="2:49" outlineLevel="1" x14ac:dyDescent="0.2">
      <c r="B68" s="25">
        <f t="shared" si="1"/>
        <v>400</v>
      </c>
      <c r="C68" s="25">
        <f t="shared" si="0"/>
        <v>52</v>
      </c>
      <c r="AE68" s="28"/>
      <c r="AF68" s="30"/>
      <c r="AG68" s="28"/>
      <c r="AH68" s="28"/>
      <c r="AI68" s="28"/>
      <c r="AJ68" s="34"/>
      <c r="AK68" s="30"/>
      <c r="AL68" s="28"/>
      <c r="AM68" s="28"/>
      <c r="AN68" s="28"/>
      <c r="AO68" s="30"/>
      <c r="AP68" s="30"/>
      <c r="AQ68" s="28"/>
      <c r="AR68" s="28"/>
      <c r="AS68" s="28"/>
      <c r="AT68" s="28"/>
      <c r="AU68" s="28"/>
      <c r="AV68" s="28"/>
      <c r="AW68" s="28"/>
    </row>
    <row r="69" spans="2:49" outlineLevel="1" x14ac:dyDescent="0.2">
      <c r="B69" s="25">
        <f t="shared" si="1"/>
        <v>500</v>
      </c>
      <c r="C69" s="25">
        <f t="shared" si="0"/>
        <v>55</v>
      </c>
      <c r="AE69" s="28"/>
      <c r="AF69" s="30"/>
      <c r="AG69" s="28"/>
      <c r="AH69" s="28"/>
      <c r="AI69" s="28"/>
      <c r="AJ69" s="34"/>
      <c r="AK69" s="30"/>
      <c r="AL69" s="28"/>
      <c r="AM69" s="28"/>
      <c r="AN69" s="28"/>
      <c r="AO69" s="30"/>
      <c r="AP69" s="30"/>
      <c r="AQ69" s="28"/>
      <c r="AR69" s="28"/>
      <c r="AS69" s="28"/>
      <c r="AT69" s="28"/>
      <c r="AU69" s="28"/>
      <c r="AV69" s="28"/>
      <c r="AW69" s="28"/>
    </row>
    <row r="70" spans="2:49" outlineLevel="1" x14ac:dyDescent="0.2">
      <c r="B70" s="25">
        <f t="shared" si="1"/>
        <v>600</v>
      </c>
      <c r="C70" s="25">
        <f t="shared" si="0"/>
        <v>58</v>
      </c>
      <c r="AE70" s="28"/>
      <c r="AF70" s="30"/>
      <c r="AG70" s="28"/>
      <c r="AH70" s="28"/>
      <c r="AI70" s="28"/>
      <c r="AJ70" s="34"/>
      <c r="AK70" s="30"/>
      <c r="AL70" s="28"/>
      <c r="AM70" s="28"/>
      <c r="AN70" s="28"/>
      <c r="AO70" s="30"/>
      <c r="AP70" s="30"/>
      <c r="AQ70" s="28"/>
      <c r="AR70" s="28"/>
      <c r="AS70" s="28"/>
      <c r="AT70" s="28"/>
      <c r="AU70" s="28"/>
      <c r="AV70" s="28"/>
      <c r="AW70" s="28"/>
    </row>
    <row r="71" spans="2:49" outlineLevel="1" x14ac:dyDescent="0.2">
      <c r="B71" s="25">
        <f t="shared" si="1"/>
        <v>700</v>
      </c>
      <c r="C71" s="25">
        <f t="shared" si="0"/>
        <v>61</v>
      </c>
      <c r="AE71" s="28"/>
      <c r="AF71" s="30"/>
      <c r="AG71" s="28"/>
      <c r="AH71" s="28"/>
      <c r="AI71" s="28"/>
      <c r="AJ71" s="34"/>
      <c r="AK71" s="30"/>
      <c r="AL71" s="28"/>
      <c r="AM71" s="28"/>
      <c r="AN71" s="28"/>
      <c r="AO71" s="30"/>
      <c r="AP71" s="30"/>
      <c r="AQ71" s="28"/>
      <c r="AR71" s="28"/>
      <c r="AS71" s="28"/>
      <c r="AT71" s="28"/>
      <c r="AU71" s="28"/>
      <c r="AV71" s="28"/>
      <c r="AW71" s="28"/>
    </row>
    <row r="72" spans="2:49" outlineLevel="1" x14ac:dyDescent="0.2">
      <c r="B72" s="25">
        <f t="shared" si="1"/>
        <v>800</v>
      </c>
      <c r="C72" s="25">
        <f t="shared" si="0"/>
        <v>64</v>
      </c>
      <c r="AE72" s="28"/>
      <c r="AF72" s="30"/>
      <c r="AG72" s="28"/>
      <c r="AH72" s="28"/>
      <c r="AI72" s="28"/>
      <c r="AJ72" s="34"/>
      <c r="AK72" s="30"/>
      <c r="AL72" s="28"/>
      <c r="AM72" s="28"/>
      <c r="AN72" s="28"/>
      <c r="AO72" s="30"/>
      <c r="AP72" s="30"/>
      <c r="AQ72" s="28"/>
      <c r="AR72" s="28"/>
      <c r="AS72" s="28"/>
      <c r="AT72" s="28"/>
      <c r="AU72" s="28"/>
      <c r="AV72" s="28"/>
      <c r="AW72" s="28"/>
    </row>
    <row r="73" spans="2:49" outlineLevel="1" x14ac:dyDescent="0.2">
      <c r="B73" s="25">
        <f t="shared" si="1"/>
        <v>900</v>
      </c>
      <c r="C73" s="25">
        <f t="shared" si="0"/>
        <v>67</v>
      </c>
      <c r="AE73" s="28"/>
      <c r="AF73" s="30"/>
      <c r="AG73" s="28"/>
      <c r="AH73" s="28"/>
      <c r="AI73" s="28"/>
      <c r="AJ73" s="34"/>
      <c r="AK73" s="30"/>
      <c r="AL73" s="28"/>
      <c r="AM73" s="28"/>
      <c r="AN73" s="28"/>
      <c r="AO73" s="30"/>
      <c r="AP73" s="30"/>
      <c r="AQ73" s="28"/>
      <c r="AR73" s="28"/>
      <c r="AS73" s="28"/>
      <c r="AT73" s="28"/>
      <c r="AU73" s="28"/>
      <c r="AV73" s="28"/>
      <c r="AW73" s="28"/>
    </row>
    <row r="74" spans="2:49" outlineLevel="1" x14ac:dyDescent="0.2">
      <c r="B74" s="25">
        <f t="shared" si="1"/>
        <v>1000</v>
      </c>
      <c r="C74" s="25">
        <f t="shared" si="0"/>
        <v>70</v>
      </c>
      <c r="AE74" s="28"/>
      <c r="AF74" s="30"/>
      <c r="AG74" s="28"/>
      <c r="AH74" s="28"/>
      <c r="AI74" s="28"/>
      <c r="AJ74" s="34"/>
      <c r="AK74" s="30"/>
      <c r="AL74" s="28"/>
      <c r="AM74" s="28"/>
      <c r="AN74" s="28"/>
      <c r="AO74" s="30"/>
      <c r="AP74" s="30"/>
      <c r="AQ74" s="28"/>
      <c r="AR74" s="28"/>
      <c r="AS74" s="28"/>
      <c r="AT74" s="28"/>
      <c r="AU74" s="28"/>
      <c r="AV74" s="28"/>
      <c r="AW74" s="28"/>
    </row>
    <row r="75" spans="2:49" outlineLevel="1" x14ac:dyDescent="0.2">
      <c r="B75" s="25">
        <f t="shared" si="1"/>
        <v>1100</v>
      </c>
      <c r="C75" s="25">
        <f t="shared" si="0"/>
        <v>73</v>
      </c>
      <c r="AE75" s="28"/>
      <c r="AF75" s="30"/>
      <c r="AG75" s="28"/>
      <c r="AH75" s="28"/>
      <c r="AI75" s="28"/>
      <c r="AJ75" s="34"/>
      <c r="AK75" s="30"/>
      <c r="AL75" s="28"/>
      <c r="AM75" s="28"/>
      <c r="AN75" s="28"/>
      <c r="AO75" s="30"/>
      <c r="AP75" s="30"/>
      <c r="AQ75" s="28"/>
      <c r="AR75" s="28"/>
      <c r="AS75" s="28"/>
      <c r="AT75" s="28"/>
      <c r="AU75" s="28"/>
      <c r="AV75" s="28"/>
      <c r="AW75" s="28"/>
    </row>
    <row r="76" spans="2:49" outlineLevel="1" x14ac:dyDescent="0.2">
      <c r="B76" s="25">
        <f t="shared" si="1"/>
        <v>1200</v>
      </c>
      <c r="C76" s="25">
        <f t="shared" si="0"/>
        <v>76</v>
      </c>
      <c r="AE76" s="28"/>
      <c r="AF76" s="30"/>
      <c r="AG76" s="28"/>
      <c r="AH76" s="28"/>
      <c r="AI76" s="28"/>
      <c r="AJ76" s="34"/>
      <c r="AK76" s="30"/>
      <c r="AL76" s="28"/>
      <c r="AM76" s="28"/>
      <c r="AN76" s="28"/>
      <c r="AO76" s="30"/>
      <c r="AP76" s="30"/>
      <c r="AQ76" s="28"/>
      <c r="AR76" s="28"/>
      <c r="AS76" s="28"/>
      <c r="AT76" s="28"/>
      <c r="AU76" s="28"/>
      <c r="AV76" s="28"/>
      <c r="AW76" s="28"/>
    </row>
    <row r="77" spans="2:49" outlineLevel="1" x14ac:dyDescent="0.2">
      <c r="B77" s="25">
        <f t="shared" si="1"/>
        <v>1300</v>
      </c>
      <c r="C77" s="25">
        <f t="shared" si="0"/>
        <v>79</v>
      </c>
      <c r="AE77" s="28"/>
      <c r="AF77" s="30"/>
      <c r="AG77" s="28"/>
      <c r="AH77" s="28"/>
      <c r="AI77" s="28"/>
      <c r="AJ77" s="34"/>
      <c r="AK77" s="30"/>
      <c r="AL77" s="28"/>
      <c r="AM77" s="28"/>
      <c r="AN77" s="28"/>
      <c r="AO77" s="30"/>
      <c r="AP77" s="30"/>
      <c r="AQ77" s="28"/>
      <c r="AR77" s="28"/>
      <c r="AS77" s="28"/>
      <c r="AT77" s="28"/>
      <c r="AU77" s="28"/>
      <c r="AV77" s="28"/>
      <c r="AW77" s="28"/>
    </row>
    <row r="78" spans="2:49" outlineLevel="1" x14ac:dyDescent="0.2">
      <c r="B78" s="25">
        <f t="shared" si="1"/>
        <v>1400</v>
      </c>
      <c r="C78" s="25">
        <f t="shared" si="0"/>
        <v>82</v>
      </c>
      <c r="AE78" s="28"/>
      <c r="AF78" s="30"/>
      <c r="AG78" s="28"/>
      <c r="AH78" s="28"/>
      <c r="AI78" s="28"/>
      <c r="AJ78" s="34"/>
      <c r="AK78" s="30"/>
      <c r="AL78" s="28"/>
      <c r="AM78" s="28"/>
      <c r="AN78" s="28"/>
      <c r="AO78" s="30"/>
      <c r="AP78" s="30"/>
      <c r="AQ78" s="28"/>
      <c r="AR78" s="28"/>
      <c r="AS78" s="28"/>
      <c r="AT78" s="28"/>
      <c r="AU78" s="28"/>
      <c r="AV78" s="28"/>
      <c r="AW78" s="28"/>
    </row>
    <row r="79" spans="2:49" outlineLevel="1" x14ac:dyDescent="0.2">
      <c r="B79" s="39">
        <f t="shared" si="1"/>
        <v>1500</v>
      </c>
      <c r="C79" s="39">
        <f t="shared" si="0"/>
        <v>85</v>
      </c>
      <c r="AE79" s="28"/>
      <c r="AF79" s="30"/>
      <c r="AG79" s="35"/>
      <c r="AH79" s="35"/>
      <c r="AI79" s="34"/>
      <c r="AJ79" s="34"/>
      <c r="AK79" s="30"/>
      <c r="AL79" s="44"/>
      <c r="AM79" s="28"/>
      <c r="AN79" s="45"/>
      <c r="AO79" s="36"/>
      <c r="AP79" s="36"/>
      <c r="AQ79" s="28"/>
      <c r="AR79" s="28"/>
      <c r="AS79" s="28"/>
      <c r="AT79" s="28"/>
      <c r="AU79" s="28"/>
      <c r="AV79" s="28"/>
      <c r="AW79" s="28"/>
    </row>
    <row r="80" spans="2:49" outlineLevel="1" x14ac:dyDescent="0.2">
      <c r="B80" s="25">
        <f t="shared" si="1"/>
        <v>1600</v>
      </c>
      <c r="C80" s="25">
        <f t="shared" si="0"/>
        <v>88</v>
      </c>
      <c r="AE80" s="28"/>
      <c r="AF80" s="30"/>
      <c r="AG80" s="28"/>
      <c r="AH80" s="28"/>
      <c r="AI80" s="34"/>
      <c r="AJ80" s="28"/>
      <c r="AK80" s="30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</row>
    <row r="81" spans="2:49" outlineLevel="1" x14ac:dyDescent="0.2">
      <c r="B81" s="25">
        <f t="shared" si="1"/>
        <v>1700</v>
      </c>
      <c r="C81" s="25">
        <f t="shared" si="0"/>
        <v>91</v>
      </c>
      <c r="AE81" s="28"/>
      <c r="AF81" s="30"/>
      <c r="AG81" s="28"/>
      <c r="AH81" s="28"/>
      <c r="AI81" s="34"/>
      <c r="AJ81" s="28"/>
      <c r="AK81" s="30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</row>
    <row r="82" spans="2:49" outlineLevel="1" x14ac:dyDescent="0.2">
      <c r="B82" s="25">
        <f t="shared" si="1"/>
        <v>1800</v>
      </c>
      <c r="C82" s="25">
        <f t="shared" si="0"/>
        <v>94</v>
      </c>
      <c r="AE82" s="28"/>
      <c r="AF82" s="30"/>
      <c r="AG82" s="28"/>
      <c r="AH82" s="28"/>
      <c r="AI82" s="34"/>
      <c r="AJ82" s="28"/>
      <c r="AK82" s="30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</row>
    <row r="83" spans="2:49" outlineLevel="1" x14ac:dyDescent="0.2">
      <c r="B83" s="25">
        <f t="shared" si="1"/>
        <v>1900</v>
      </c>
      <c r="C83" s="25">
        <f t="shared" si="0"/>
        <v>97</v>
      </c>
      <c r="AE83" s="28"/>
      <c r="AF83" s="30"/>
      <c r="AG83" s="28"/>
      <c r="AH83" s="28"/>
      <c r="AI83" s="34"/>
      <c r="AJ83" s="28"/>
      <c r="AK83" s="30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</row>
    <row r="84" spans="2:49" outlineLevel="1" x14ac:dyDescent="0.2">
      <c r="B84" s="25">
        <f t="shared" si="1"/>
        <v>2000</v>
      </c>
      <c r="C84" s="25">
        <f>Tres_</f>
        <v>100</v>
      </c>
      <c r="N84" s="38">
        <v>80</v>
      </c>
      <c r="AE84" s="28"/>
      <c r="AF84" s="20"/>
      <c r="AG84" s="28"/>
      <c r="AH84" s="28"/>
      <c r="AI84" s="34"/>
      <c r="AJ84" s="28"/>
      <c r="AK84" s="30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</row>
    <row r="85" spans="2:49" outlineLevel="1" x14ac:dyDescent="0.2"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</row>
    <row r="86" spans="2:49" outlineLevel="1" x14ac:dyDescent="0.2"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</row>
    <row r="87" spans="2:49" outlineLevel="1" x14ac:dyDescent="0.2"/>
    <row r="88" spans="2:49" outlineLevel="1" x14ac:dyDescent="0.2"/>
    <row r="89" spans="2:49" s="21" customFormat="1" ht="72.75" customHeight="1" outlineLevel="1" x14ac:dyDescent="0.2">
      <c r="B89" s="27" t="s">
        <v>0</v>
      </c>
      <c r="C89" s="27" t="s">
        <v>46</v>
      </c>
      <c r="D89" s="22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spans="2:49" x14ac:dyDescent="0.2">
      <c r="B90" s="2">
        <v>0</v>
      </c>
    </row>
    <row r="91" spans="2:49" outlineLevel="1" x14ac:dyDescent="0.2">
      <c r="B91" s="28">
        <v>10</v>
      </c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</row>
    <row r="92" spans="2:49" outlineLevel="1" x14ac:dyDescent="0.2">
      <c r="B92" s="28">
        <v>20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</row>
    <row r="93" spans="2:49" outlineLevel="1" x14ac:dyDescent="0.2">
      <c r="B93" s="2">
        <v>30</v>
      </c>
      <c r="D93" s="20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</row>
    <row r="94" spans="2:49" outlineLevel="1" x14ac:dyDescent="0.2">
      <c r="B94" s="28">
        <v>40</v>
      </c>
      <c r="D94" s="29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</row>
    <row r="95" spans="2:49" outlineLevel="1" x14ac:dyDescent="0.2">
      <c r="B95" s="28">
        <v>50</v>
      </c>
      <c r="D95" s="20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</row>
    <row r="96" spans="2:49" outlineLevel="1" x14ac:dyDescent="0.2">
      <c r="B96" s="2">
        <v>60</v>
      </c>
      <c r="D96" s="20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</row>
    <row r="97" spans="2:21" outlineLevel="1" x14ac:dyDescent="0.2">
      <c r="B97" s="28">
        <v>70</v>
      </c>
      <c r="D97" s="30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</row>
    <row r="98" spans="2:21" outlineLevel="1" x14ac:dyDescent="0.2">
      <c r="B98" s="28">
        <v>80</v>
      </c>
      <c r="D98" s="30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</row>
    <row r="99" spans="2:21" outlineLevel="1" x14ac:dyDescent="0.2">
      <c r="B99" s="2">
        <v>90</v>
      </c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</row>
    <row r="100" spans="2:21" ht="15.75" outlineLevel="1" x14ac:dyDescent="0.25">
      <c r="B100" s="28">
        <v>100</v>
      </c>
      <c r="D100" s="31"/>
      <c r="E100" s="32"/>
      <c r="F100" s="33"/>
      <c r="G100" s="33"/>
      <c r="H100" s="33"/>
      <c r="I100" s="33"/>
      <c r="J100" s="33"/>
      <c r="K100" s="33"/>
      <c r="L100" s="33"/>
      <c r="M100" s="33"/>
      <c r="N100" s="33"/>
      <c r="O100" s="28"/>
      <c r="P100" s="28"/>
      <c r="Q100" s="28"/>
      <c r="R100" s="28"/>
      <c r="S100" s="28"/>
      <c r="T100" s="28"/>
      <c r="U100" s="28"/>
    </row>
    <row r="101" spans="2:21" outlineLevel="1" x14ac:dyDescent="0.2">
      <c r="B101" s="28">
        <v>110</v>
      </c>
      <c r="D101" s="20"/>
      <c r="E101" s="30"/>
      <c r="F101" s="30"/>
      <c r="G101" s="28"/>
      <c r="H101" s="28"/>
      <c r="I101" s="28"/>
      <c r="J101" s="34"/>
      <c r="K101" s="30"/>
      <c r="L101" s="30"/>
      <c r="M101" s="28"/>
      <c r="N101" s="28"/>
      <c r="O101" s="28"/>
      <c r="P101" s="28"/>
      <c r="Q101" s="28"/>
      <c r="R101" s="28"/>
      <c r="S101" s="28"/>
      <c r="T101" s="28"/>
      <c r="U101" s="28"/>
    </row>
    <row r="102" spans="2:21" outlineLevel="1" x14ac:dyDescent="0.2">
      <c r="B102" s="2">
        <v>120</v>
      </c>
      <c r="D102" s="20"/>
      <c r="E102" s="30"/>
      <c r="F102" s="30"/>
      <c r="G102" s="28"/>
      <c r="H102" s="28"/>
      <c r="I102" s="28"/>
      <c r="J102" s="34"/>
      <c r="K102" s="30"/>
      <c r="L102" s="30"/>
      <c r="M102" s="28"/>
      <c r="N102" s="28"/>
      <c r="O102" s="28"/>
      <c r="P102" s="28"/>
      <c r="Q102" s="28"/>
      <c r="R102" s="28"/>
      <c r="S102" s="28"/>
      <c r="T102" s="28"/>
      <c r="U102" s="28"/>
    </row>
    <row r="103" spans="2:21" outlineLevel="1" x14ac:dyDescent="0.2">
      <c r="B103" s="28">
        <v>130</v>
      </c>
      <c r="D103" s="20"/>
      <c r="E103" s="30"/>
      <c r="F103" s="30"/>
      <c r="G103" s="28"/>
      <c r="H103" s="28"/>
      <c r="I103" s="28"/>
      <c r="J103" s="34"/>
      <c r="K103" s="30"/>
      <c r="L103" s="30"/>
      <c r="M103" s="28"/>
      <c r="N103" s="28"/>
      <c r="O103" s="28"/>
      <c r="P103" s="28"/>
      <c r="Q103" s="28"/>
      <c r="R103" s="28"/>
      <c r="S103" s="28"/>
      <c r="T103" s="28"/>
      <c r="U103" s="28"/>
    </row>
    <row r="104" spans="2:21" outlineLevel="1" x14ac:dyDescent="0.2">
      <c r="B104" s="28">
        <v>140</v>
      </c>
      <c r="D104" s="20"/>
      <c r="E104" s="30"/>
      <c r="F104" s="30"/>
      <c r="G104" s="28"/>
      <c r="H104" s="28"/>
      <c r="I104" s="28"/>
      <c r="J104" s="34"/>
      <c r="K104" s="30"/>
      <c r="L104" s="30"/>
      <c r="M104" s="28"/>
      <c r="N104" s="28"/>
      <c r="O104" s="28"/>
      <c r="P104" s="28"/>
      <c r="Q104" s="28"/>
      <c r="R104" s="28"/>
      <c r="S104" s="28"/>
      <c r="T104" s="28"/>
      <c r="U104" s="28"/>
    </row>
    <row r="105" spans="2:21" outlineLevel="1" x14ac:dyDescent="0.2">
      <c r="B105" s="2">
        <v>150</v>
      </c>
      <c r="D105" s="20"/>
      <c r="E105" s="30"/>
      <c r="F105" s="30"/>
      <c r="G105" s="28"/>
      <c r="H105" s="28"/>
      <c r="I105" s="28"/>
      <c r="J105" s="34"/>
      <c r="K105" s="30"/>
      <c r="L105" s="30"/>
      <c r="M105" s="28"/>
      <c r="N105" s="28"/>
      <c r="O105" s="28"/>
      <c r="P105" s="28"/>
      <c r="Q105" s="28"/>
      <c r="R105" s="28"/>
      <c r="S105" s="28"/>
      <c r="T105" s="28"/>
      <c r="U105" s="28"/>
    </row>
    <row r="106" spans="2:21" outlineLevel="1" x14ac:dyDescent="0.2">
      <c r="B106" s="28">
        <v>160</v>
      </c>
      <c r="D106" s="20"/>
      <c r="E106" s="30"/>
      <c r="F106" s="30"/>
      <c r="G106" s="28"/>
      <c r="H106" s="28"/>
      <c r="I106" s="28"/>
      <c r="J106" s="34"/>
      <c r="K106" s="30"/>
      <c r="L106" s="30"/>
      <c r="M106" s="28"/>
      <c r="N106" s="28"/>
      <c r="O106" s="28"/>
      <c r="P106" s="28"/>
      <c r="Q106" s="28"/>
      <c r="R106" s="28"/>
      <c r="S106" s="28"/>
      <c r="T106" s="28"/>
      <c r="U106" s="28"/>
    </row>
    <row r="107" spans="2:21" outlineLevel="1" x14ac:dyDescent="0.2">
      <c r="B107" s="28">
        <v>170</v>
      </c>
      <c r="D107" s="20"/>
      <c r="E107" s="30"/>
      <c r="F107" s="30"/>
      <c r="G107" s="28"/>
      <c r="H107" s="28"/>
      <c r="I107" s="28"/>
      <c r="J107" s="34"/>
      <c r="K107" s="30"/>
      <c r="L107" s="30"/>
      <c r="M107" s="28"/>
      <c r="N107" s="28"/>
      <c r="O107" s="28"/>
      <c r="P107" s="28"/>
      <c r="Q107" s="28"/>
      <c r="R107" s="28"/>
      <c r="S107" s="28"/>
      <c r="T107" s="28"/>
      <c r="U107" s="28"/>
    </row>
    <row r="108" spans="2:21" outlineLevel="1" x14ac:dyDescent="0.2">
      <c r="B108" s="28"/>
      <c r="D108" s="20"/>
      <c r="E108" s="30"/>
      <c r="F108" s="30"/>
      <c r="G108" s="28"/>
      <c r="H108" s="28"/>
      <c r="I108" s="28"/>
      <c r="J108" s="34"/>
      <c r="K108" s="30"/>
      <c r="L108" s="30"/>
      <c r="M108" s="28"/>
      <c r="N108" s="28"/>
      <c r="O108" s="28"/>
      <c r="P108" s="28"/>
      <c r="Q108" s="28"/>
      <c r="R108" s="28"/>
      <c r="S108" s="28"/>
      <c r="T108" s="28"/>
      <c r="U108" s="28"/>
    </row>
    <row r="109" spans="2:21" outlineLevel="1" x14ac:dyDescent="0.2">
      <c r="B109" s="28"/>
      <c r="C109" s="20"/>
      <c r="D109" s="20"/>
      <c r="E109" s="30"/>
      <c r="F109" s="30"/>
      <c r="G109" s="28"/>
      <c r="H109" s="28"/>
      <c r="I109" s="28"/>
      <c r="J109" s="34"/>
      <c r="K109" s="30"/>
      <c r="L109" s="30"/>
      <c r="M109" s="28"/>
      <c r="N109" s="28"/>
      <c r="O109" s="28"/>
      <c r="P109" s="28"/>
      <c r="Q109" s="28"/>
      <c r="R109" s="28"/>
      <c r="S109" s="28"/>
      <c r="T109" s="28"/>
      <c r="U109" s="28"/>
    </row>
    <row r="110" spans="2:21" outlineLevel="1" x14ac:dyDescent="0.2">
      <c r="B110" s="28"/>
      <c r="C110" s="20"/>
      <c r="D110" s="20"/>
      <c r="E110" s="30"/>
      <c r="F110" s="30"/>
      <c r="G110" s="28"/>
      <c r="H110" s="28"/>
      <c r="I110" s="28"/>
      <c r="J110" s="34"/>
      <c r="K110" s="30"/>
      <c r="L110" s="30"/>
      <c r="M110" s="28"/>
      <c r="N110" s="28"/>
      <c r="O110" s="28"/>
      <c r="P110" s="28"/>
      <c r="Q110" s="28"/>
      <c r="R110" s="28"/>
      <c r="S110" s="28"/>
      <c r="T110" s="28"/>
      <c r="U110" s="28"/>
    </row>
    <row r="111" spans="2:21" outlineLevel="1" x14ac:dyDescent="0.2">
      <c r="B111" s="28"/>
      <c r="C111" s="20"/>
      <c r="D111" s="20"/>
      <c r="E111" s="30"/>
      <c r="F111" s="30"/>
      <c r="G111" s="28"/>
      <c r="H111" s="28"/>
      <c r="I111" s="28"/>
      <c r="J111" s="34"/>
      <c r="K111" s="30"/>
      <c r="L111" s="30"/>
      <c r="M111" s="28"/>
      <c r="N111" s="28"/>
      <c r="O111" s="28"/>
      <c r="P111" s="28"/>
      <c r="Q111" s="28"/>
      <c r="R111" s="28"/>
      <c r="S111" s="28"/>
      <c r="T111" s="28"/>
      <c r="U111" s="28"/>
    </row>
    <row r="112" spans="2:21" outlineLevel="1" x14ac:dyDescent="0.2">
      <c r="B112" s="28"/>
      <c r="C112" s="20"/>
      <c r="D112" s="20"/>
      <c r="E112" s="30"/>
      <c r="F112" s="30"/>
      <c r="G112" s="28"/>
      <c r="H112" s="28"/>
      <c r="I112" s="28"/>
      <c r="J112" s="34"/>
      <c r="K112" s="30"/>
      <c r="L112" s="30"/>
      <c r="M112" s="28"/>
      <c r="N112" s="28"/>
      <c r="O112" s="28"/>
      <c r="P112" s="28"/>
      <c r="Q112" s="28"/>
      <c r="R112" s="28"/>
      <c r="S112" s="28"/>
      <c r="T112" s="28"/>
      <c r="U112" s="28"/>
    </row>
    <row r="113" spans="2:21" outlineLevel="1" x14ac:dyDescent="0.2">
      <c r="B113" s="28"/>
      <c r="C113" s="20"/>
      <c r="D113" s="20"/>
      <c r="E113" s="30"/>
      <c r="F113" s="30"/>
      <c r="G113" s="28"/>
      <c r="H113" s="28"/>
      <c r="I113" s="28"/>
      <c r="J113" s="34"/>
      <c r="K113" s="30"/>
      <c r="L113" s="30"/>
      <c r="M113" s="28"/>
      <c r="N113" s="28"/>
      <c r="O113" s="28"/>
      <c r="P113" s="28"/>
      <c r="Q113" s="28"/>
      <c r="R113" s="28"/>
      <c r="S113" s="28"/>
      <c r="T113" s="28"/>
      <c r="U113" s="28"/>
    </row>
    <row r="114" spans="2:21" outlineLevel="1" x14ac:dyDescent="0.2">
      <c r="B114" s="28"/>
      <c r="C114" s="20"/>
      <c r="D114" s="20"/>
      <c r="E114" s="30"/>
      <c r="F114" s="30"/>
      <c r="G114" s="28"/>
      <c r="H114" s="28"/>
      <c r="I114" s="28"/>
      <c r="J114" s="34"/>
      <c r="K114" s="30"/>
      <c r="L114" s="30"/>
      <c r="M114" s="28"/>
      <c r="N114" s="28"/>
      <c r="O114" s="28"/>
      <c r="P114" s="28"/>
      <c r="Q114" s="28"/>
      <c r="R114" s="28"/>
      <c r="S114" s="28"/>
      <c r="T114" s="28"/>
      <c r="U114" s="28"/>
    </row>
    <row r="115" spans="2:21" outlineLevel="1" x14ac:dyDescent="0.2">
      <c r="B115" s="28"/>
      <c r="C115" s="20"/>
      <c r="D115" s="20"/>
      <c r="E115" s="30"/>
      <c r="F115" s="30"/>
      <c r="G115" s="28"/>
      <c r="H115" s="28"/>
      <c r="I115" s="28"/>
      <c r="J115" s="34"/>
      <c r="K115" s="30"/>
      <c r="L115" s="30"/>
      <c r="M115" s="28"/>
      <c r="N115" s="28"/>
      <c r="O115" s="28"/>
      <c r="P115" s="28"/>
      <c r="Q115" s="28"/>
      <c r="R115" s="28"/>
      <c r="S115" s="28"/>
      <c r="T115" s="28"/>
      <c r="U115" s="28"/>
    </row>
    <row r="116" spans="2:21" outlineLevel="1" x14ac:dyDescent="0.2">
      <c r="B116" s="28"/>
      <c r="C116" s="20"/>
      <c r="D116" s="20"/>
      <c r="E116" s="30"/>
      <c r="F116" s="30"/>
      <c r="G116" s="35"/>
      <c r="H116" s="35"/>
      <c r="I116" s="34"/>
      <c r="J116" s="34"/>
      <c r="K116" s="30"/>
      <c r="L116" s="28"/>
      <c r="M116" s="36"/>
      <c r="N116" s="36"/>
      <c r="O116" s="28"/>
      <c r="P116" s="28"/>
      <c r="Q116" s="28"/>
      <c r="R116" s="28"/>
      <c r="S116" s="28"/>
      <c r="T116" s="28"/>
      <c r="U116" s="28"/>
    </row>
    <row r="117" spans="2:21" outlineLevel="1" x14ac:dyDescent="0.2">
      <c r="B117" s="28"/>
      <c r="C117" s="20"/>
      <c r="D117" s="20"/>
      <c r="E117" s="30"/>
      <c r="F117" s="30"/>
      <c r="G117" s="30"/>
      <c r="H117" s="28"/>
      <c r="I117" s="34"/>
      <c r="J117" s="28"/>
      <c r="K117" s="28"/>
      <c r="L117" s="28"/>
      <c r="M117" s="30"/>
      <c r="N117" s="28"/>
      <c r="O117" s="28"/>
      <c r="P117" s="28"/>
      <c r="Q117" s="28"/>
      <c r="R117" s="28"/>
      <c r="S117" s="28"/>
      <c r="T117" s="28"/>
      <c r="U117" s="28"/>
    </row>
    <row r="118" spans="2:21" outlineLevel="1" x14ac:dyDescent="0.2">
      <c r="B118" s="28"/>
      <c r="C118" s="20"/>
      <c r="D118" s="20"/>
      <c r="E118" s="30"/>
      <c r="F118" s="30"/>
      <c r="G118" s="28"/>
      <c r="H118" s="28"/>
      <c r="I118" s="34"/>
      <c r="J118" s="28"/>
      <c r="K118" s="28"/>
      <c r="L118" s="28"/>
      <c r="M118" s="30"/>
      <c r="N118" s="28"/>
      <c r="O118" s="28"/>
      <c r="P118" s="28"/>
      <c r="Q118" s="28"/>
      <c r="R118" s="28"/>
      <c r="S118" s="28"/>
      <c r="T118" s="28"/>
      <c r="U118" s="28"/>
    </row>
    <row r="119" spans="2:21" outlineLevel="1" x14ac:dyDescent="0.2">
      <c r="B119" s="28"/>
      <c r="C119" s="20"/>
      <c r="D119" s="20"/>
      <c r="E119" s="30"/>
      <c r="F119" s="30"/>
      <c r="G119" s="28"/>
      <c r="H119" s="28"/>
      <c r="I119" s="34"/>
      <c r="J119" s="28"/>
      <c r="K119" s="28"/>
      <c r="L119" s="28"/>
      <c r="M119" s="30"/>
      <c r="N119" s="28"/>
      <c r="O119" s="28"/>
      <c r="P119" s="28"/>
      <c r="Q119" s="28"/>
      <c r="R119" s="28"/>
      <c r="S119" s="28"/>
      <c r="T119" s="28"/>
      <c r="U119" s="28"/>
    </row>
    <row r="120" spans="2:21" outlineLevel="1" x14ac:dyDescent="0.2">
      <c r="B120" s="28"/>
      <c r="C120" s="20"/>
      <c r="D120" s="20"/>
      <c r="E120" s="30"/>
      <c r="F120" s="30"/>
      <c r="G120" s="28"/>
      <c r="H120" s="28"/>
      <c r="I120" s="34"/>
      <c r="J120" s="28"/>
      <c r="K120" s="28"/>
      <c r="L120" s="28"/>
      <c r="M120" s="30"/>
      <c r="N120" s="28"/>
      <c r="O120" s="28"/>
      <c r="P120" s="28"/>
      <c r="Q120" s="28"/>
      <c r="R120" s="28"/>
      <c r="S120" s="28"/>
      <c r="T120" s="28"/>
      <c r="U120" s="28"/>
    </row>
    <row r="121" spans="2:21" outlineLevel="1" x14ac:dyDescent="0.2">
      <c r="B121" s="28"/>
      <c r="C121" s="20"/>
      <c r="D121" s="20"/>
      <c r="E121" s="30"/>
      <c r="F121" s="20"/>
      <c r="G121" s="28"/>
      <c r="H121" s="28"/>
      <c r="I121" s="34"/>
      <c r="J121" s="28"/>
      <c r="K121" s="28"/>
      <c r="L121" s="28"/>
      <c r="M121" s="30"/>
      <c r="N121" s="28"/>
      <c r="O121" s="28"/>
      <c r="P121" s="28"/>
      <c r="Q121" s="28"/>
      <c r="R121" s="28"/>
      <c r="S121" s="28"/>
      <c r="T121" s="28"/>
      <c r="U121" s="28"/>
    </row>
    <row r="122" spans="2:21" outlineLevel="1" x14ac:dyDescent="0.2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</row>
    <row r="123" spans="2:21" outlineLevel="1" x14ac:dyDescent="0.2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</row>
    <row r="124" spans="2:21" x14ac:dyDescent="0.2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</row>
    <row r="125" spans="2:21" x14ac:dyDescent="0.2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</row>
    <row r="126" spans="2:21" x14ac:dyDescent="0.2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</row>
    <row r="127" spans="2:21" x14ac:dyDescent="0.2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</row>
    <row r="128" spans="2:21" x14ac:dyDescent="0.2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</row>
    <row r="129" spans="2:21" x14ac:dyDescent="0.2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</row>
    <row r="183" spans="12:12" x14ac:dyDescent="0.2">
      <c r="L183" s="2" t="s">
        <v>15</v>
      </c>
    </row>
    <row r="194" spans="12:12" x14ac:dyDescent="0.2">
      <c r="L194" s="37"/>
    </row>
  </sheetData>
  <mergeCells count="6">
    <mergeCell ref="G45:X45"/>
    <mergeCell ref="G38:X38"/>
    <mergeCell ref="G39:X39"/>
    <mergeCell ref="G41:X41"/>
    <mergeCell ref="G42:X42"/>
    <mergeCell ref="G44:X4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size="49" baseType="lpstr">
      <vt:lpstr>well</vt:lpstr>
      <vt:lpstr>well!Bob_</vt:lpstr>
      <vt:lpstr>well!Dcas_</vt:lpstr>
      <vt:lpstr>well!Dintake_</vt:lpstr>
      <vt:lpstr>well!Dtub_</vt:lpstr>
      <vt:lpstr>well!Dtub_out_</vt:lpstr>
      <vt:lpstr>ESPstr</vt:lpstr>
      <vt:lpstr>well!Freq_</vt:lpstr>
      <vt:lpstr>well!Freq1_</vt:lpstr>
      <vt:lpstr>fw_</vt:lpstr>
      <vt:lpstr>well!gamma_gas_</vt:lpstr>
      <vt:lpstr>well!gamma_oil_</vt:lpstr>
      <vt:lpstr>well!gamma_wat_</vt:lpstr>
      <vt:lpstr>well!Head_ESP_</vt:lpstr>
      <vt:lpstr>well!Hmes_</vt:lpstr>
      <vt:lpstr>well!Hpump_</vt:lpstr>
      <vt:lpstr>well!Kdegr_</vt:lpstr>
      <vt:lpstr>Kdegr1_</vt:lpstr>
      <vt:lpstr>well!KsepGasSep_</vt:lpstr>
      <vt:lpstr>mu_</vt:lpstr>
      <vt:lpstr>well!N_</vt:lpstr>
      <vt:lpstr>well!NumStage_</vt:lpstr>
      <vt:lpstr>well!Pb_</vt:lpstr>
      <vt:lpstr>well!Pbuf_</vt:lpstr>
      <vt:lpstr>well!Pdis_</vt:lpstr>
      <vt:lpstr>well!PI_</vt:lpstr>
      <vt:lpstr>well!Pintake_</vt:lpstr>
      <vt:lpstr>PKsep</vt:lpstr>
      <vt:lpstr>PKsep2</vt:lpstr>
      <vt:lpstr>well!Pres_</vt:lpstr>
      <vt:lpstr>well!PumpID_</vt:lpstr>
      <vt:lpstr>PVT_str_</vt:lpstr>
      <vt:lpstr>PVT_str_2</vt:lpstr>
      <vt:lpstr>well!Pwf_</vt:lpstr>
      <vt:lpstr>well!Pwf1_</vt:lpstr>
      <vt:lpstr>well!Q_</vt:lpstr>
      <vt:lpstr>well!Q_ESP_</vt:lpstr>
      <vt:lpstr>well!Qmax</vt:lpstr>
      <vt:lpstr>well!Qreal_</vt:lpstr>
      <vt:lpstr>well!Rp_</vt:lpstr>
      <vt:lpstr>well!Rsb_</vt:lpstr>
      <vt:lpstr>well!Tgrad</vt:lpstr>
      <vt:lpstr>theta_</vt:lpstr>
      <vt:lpstr>well!Tintake_</vt:lpstr>
      <vt:lpstr>TKsep</vt:lpstr>
      <vt:lpstr>TKsep2</vt:lpstr>
      <vt:lpstr>well!Tres_</vt:lpstr>
      <vt:lpstr>well!Udl_</vt:lpstr>
      <vt:lpstr>well!wc_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Олег Кобзарь</cp:lastModifiedBy>
  <cp:lastPrinted>2007-08-27T05:31:44Z</cp:lastPrinted>
  <dcterms:created xsi:type="dcterms:W3CDTF">2005-04-11T05:46:28Z</dcterms:created>
  <dcterms:modified xsi:type="dcterms:W3CDTF">2019-11-30T10:11:50Z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