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19C9D21F-427F-4211-886F-D2531354A03F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'!$C$19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'!$H$21</definedName>
    <definedName name="id_">'MF 1 '!$C$22</definedName>
    <definedName name="L_">'MF 1 '!$C$21</definedName>
    <definedName name="l_test_">'MF 1 '!$V$33:$V$58</definedName>
    <definedName name="l0_">'MF 1 '!$C$33</definedName>
    <definedName name="muob_" localSheetId="0">'MF 1 '!$C$15</definedName>
    <definedName name="n_">'MF 1 '!$A$58</definedName>
    <definedName name="p_test_">'MF 1 '!$W$33:$W$58</definedName>
    <definedName name="p0_">'MF 1 '!$C$24</definedName>
    <definedName name="p1_">'MF 1 '!$C$25</definedName>
    <definedName name="Pb_" localSheetId="0">'MF 1 '!$C$12</definedName>
    <definedName name="PVRstr1_">'MF 1 '!$C$29</definedName>
    <definedName name="Q_" localSheetId="0">'MF 1 '!$C$17</definedName>
    <definedName name="Q_gas_free_">'MF 1 '!$C$18</definedName>
    <definedName name="Rp_" localSheetId="0">'MF 1 '!$C$11</definedName>
    <definedName name="Rsb_" localSheetId="0">'MF 1 '!$C$10</definedName>
    <definedName name="t0_">'MF 1 '!$C$26</definedName>
    <definedName name="t1_">'MF 1 '!$C$27</definedName>
    <definedName name="theta_">'MF 1 '!$C$23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8" i="118" l="1"/>
  <c r="F33" i="118"/>
  <c r="G38" i="118" a="1"/>
  <c r="G42" i="118" a="1"/>
  <c r="G50" i="118" a="1"/>
  <c r="G51" i="118" a="1"/>
  <c r="G49" i="118" a="1"/>
  <c r="G34" i="118" a="1"/>
  <c r="G46" i="118" a="1"/>
  <c r="G54" i="118" a="1"/>
  <c r="G55" i="118" a="1"/>
  <c r="G53" i="118" a="1"/>
  <c r="G35" i="118" a="1"/>
  <c r="G39" i="118" a="1"/>
  <c r="G43" i="118" a="1"/>
  <c r="G47" i="118" a="1"/>
  <c r="G45" i="118" a="1"/>
  <c r="G40" i="118" a="1"/>
  <c r="G56" i="118" a="1"/>
  <c r="G41" i="118" a="1"/>
  <c r="G36" i="118" a="1"/>
  <c r="G44" i="118" a="1"/>
  <c r="G52" i="118" a="1"/>
  <c r="G37" i="118" a="1"/>
  <c r="G48" i="118" a="1"/>
  <c r="G33" i="118" a="1"/>
  <c r="G57" i="118" a="1"/>
  <c r="E35" i="118" a="1"/>
  <c r="E43" i="118" a="1"/>
  <c r="E47" i="118" a="1"/>
  <c r="E55" i="118" a="1"/>
  <c r="E56" i="118" a="1"/>
  <c r="E44" i="118" a="1"/>
  <c r="E40" i="118" a="1"/>
  <c r="E36" i="118" a="1"/>
  <c r="E41" i="118" a="1"/>
  <c r="E49" i="118" a="1"/>
  <c r="E42" i="118" a="1"/>
  <c r="E52" i="118" a="1"/>
  <c r="E45" i="118" a="1"/>
  <c r="E53" i="118" a="1"/>
  <c r="E50" i="118" a="1"/>
  <c r="E37" i="118" a="1"/>
  <c r="E57" i="118" a="1"/>
  <c r="E54" i="118" a="1"/>
  <c r="E46" i="118" a="1"/>
  <c r="E58" i="118" a="1"/>
  <c r="E38" i="118" a="1"/>
  <c r="E39" i="118" a="1"/>
  <c r="E51" i="118" a="1"/>
  <c r="E48" i="118" a="1"/>
  <c r="E34" i="118" a="1"/>
  <c r="G1" i="118"/>
  <c r="C29" i="118"/>
  <c r="G33" i="118" l="1"/>
  <c r="H33" i="118"/>
  <c r="G48" i="118"/>
  <c r="H48" i="118"/>
  <c r="H37" i="118"/>
  <c r="G37" i="118"/>
  <c r="G52" i="118"/>
  <c r="H52" i="118"/>
  <c r="G44" i="118"/>
  <c r="H44" i="118"/>
  <c r="G36" i="118"/>
  <c r="H36" i="118"/>
  <c r="G41" i="118"/>
  <c r="H41" i="118"/>
  <c r="G56" i="118"/>
  <c r="H56" i="118"/>
  <c r="G40" i="118"/>
  <c r="H40" i="118"/>
  <c r="G45" i="118"/>
  <c r="H45" i="118"/>
  <c r="G47" i="118"/>
  <c r="H47" i="118"/>
  <c r="G43" i="118"/>
  <c r="H43" i="118"/>
  <c r="G39" i="118"/>
  <c r="H39" i="118"/>
  <c r="G35" i="118"/>
  <c r="H35" i="118"/>
  <c r="G53" i="118"/>
  <c r="H53" i="118"/>
  <c r="G55" i="118"/>
  <c r="H55" i="118"/>
  <c r="G54" i="118"/>
  <c r="H54" i="118"/>
  <c r="G46" i="118"/>
  <c r="H46" i="118"/>
  <c r="G34" i="118"/>
  <c r="H34" i="118"/>
  <c r="G49" i="118"/>
  <c r="H49" i="118"/>
  <c r="G51" i="118"/>
  <c r="H51" i="118"/>
  <c r="G50" i="118"/>
  <c r="H50" i="118"/>
  <c r="G42" i="118"/>
  <c r="H42" i="118"/>
  <c r="G38" i="118"/>
  <c r="H38" i="118"/>
  <c r="H57" i="118"/>
  <c r="G57" i="118"/>
  <c r="E48" i="118"/>
  <c r="F48" i="118"/>
  <c r="E51" i="118"/>
  <c r="F51" i="118"/>
  <c r="E39" i="118"/>
  <c r="F39" i="118"/>
  <c r="E38" i="118"/>
  <c r="F38" i="118"/>
  <c r="E58" i="118"/>
  <c r="F58" i="118"/>
  <c r="E46" i="118"/>
  <c r="F46" i="118"/>
  <c r="E54" i="118"/>
  <c r="F54" i="118"/>
  <c r="E57" i="118"/>
  <c r="F57" i="118"/>
  <c r="E37" i="118"/>
  <c r="F37" i="118"/>
  <c r="E50" i="118"/>
  <c r="F50" i="118"/>
  <c r="F53" i="118"/>
  <c r="E53" i="118"/>
  <c r="E45" i="118"/>
  <c r="F45" i="118"/>
  <c r="E52" i="118"/>
  <c r="F52" i="118"/>
  <c r="E42" i="118"/>
  <c r="F42" i="118"/>
  <c r="E49" i="118"/>
  <c r="F49" i="118"/>
  <c r="E41" i="118"/>
  <c r="F41" i="118"/>
  <c r="E36" i="118"/>
  <c r="F36" i="118"/>
  <c r="E40" i="118"/>
  <c r="F40" i="118"/>
  <c r="E44" i="118"/>
  <c r="F44" i="118"/>
  <c r="E56" i="118"/>
  <c r="F56" i="118"/>
  <c r="E55" i="118"/>
  <c r="F55" i="118"/>
  <c r="E47" i="118"/>
  <c r="F47" i="118"/>
  <c r="E43" i="118"/>
  <c r="F43" i="118"/>
  <c r="E35" i="118"/>
  <c r="F35" i="118"/>
  <c r="E34" i="118"/>
  <c r="F34" i="118"/>
  <c r="E33" i="118"/>
  <c r="C34" i="118" l="1"/>
  <c r="C35" i="118" l="1"/>
  <c r="E8" i="118"/>
  <c r="C36" i="118" l="1"/>
  <c r="E13" i="118"/>
  <c r="E12" i="118"/>
  <c r="E11" i="118"/>
  <c r="E10" i="118"/>
  <c r="E9" i="118"/>
  <c r="E7" i="118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C58" i="118" l="1"/>
  <c r="G58" i="118" l="1"/>
  <c r="S33" i="118"/>
</calcChain>
</file>

<file path=xl/sharedStrings.xml><?xml version="1.0" encoding="utf-8"?>
<sst xmlns="http://schemas.openxmlformats.org/spreadsheetml/2006/main" count="59" uniqueCount="47">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</sst>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'!$E$33:$E$58</c:f>
              <c:numCache>
                <c:formatCode>0.00</c:formatCode>
                <c:ptCount val="26"/>
                <c:pt idx="0">
                  <c:v>25.6</c:v>
                </c:pt>
                <c:pt idx="1">
                  <c:v>29.583151083258013</c:v>
                </c:pt>
                <c:pt idx="2">
                  <c:v>33.801765388082735</c:v>
                </c:pt>
                <c:pt idx="3">
                  <c:v>38.255229000040401</c:v>
                </c:pt>
                <c:pt idx="4">
                  <c:v>42.987304978782191</c:v>
                </c:pt>
                <c:pt idx="5">
                  <c:v>47.974945294964193</c:v>
                </c:pt>
                <c:pt idx="6">
                  <c:v>53.172257062530193</c:v>
                </c:pt>
                <c:pt idx="7">
                  <c:v>58.543503191890224</c:v>
                </c:pt>
                <c:pt idx="8">
                  <c:v>64.059857245484253</c:v>
                </c:pt>
                <c:pt idx="9">
                  <c:v>69.697069630984544</c:v>
                </c:pt>
                <c:pt idx="10">
                  <c:v>75.434830852226483</c:v>
                </c:pt>
                <c:pt idx="11">
                  <c:v>81.318514138118758</c:v>
                </c:pt>
                <c:pt idx="12">
                  <c:v>87.394050508029594</c:v>
                </c:pt>
                <c:pt idx="13">
                  <c:v>93.647650767532141</c:v>
                </c:pt>
                <c:pt idx="14">
                  <c:v>100.06683777740484</c:v>
                </c:pt>
                <c:pt idx="15">
                  <c:v>106.62019163752962</c:v>
                </c:pt>
                <c:pt idx="16">
                  <c:v>113.19004748399115</c:v>
                </c:pt>
                <c:pt idx="17">
                  <c:v>119.75811716090159</c:v>
                </c:pt>
                <c:pt idx="18">
                  <c:v>126.32397571043576</c:v>
                </c:pt>
                <c:pt idx="19">
                  <c:v>132.88726139443145</c:v>
                </c:pt>
                <c:pt idx="20">
                  <c:v>139.44766362358564</c:v>
                </c:pt>
                <c:pt idx="21">
                  <c:v>146.00491363875426</c:v>
                </c:pt>
                <c:pt idx="22">
                  <c:v>152.55877722469904</c:v>
                </c:pt>
                <c:pt idx="23">
                  <c:v>159.10904894740781</c:v>
                </c:pt>
                <c:pt idx="24">
                  <c:v>165.655547547841</c:v>
                </c:pt>
                <c:pt idx="25">
                  <c:v>172.1981122248836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'!$G$33:$G$58</c:f>
              <c:numCache>
                <c:formatCode>0.00</c:formatCode>
                <c:ptCount val="26"/>
                <c:pt idx="0">
                  <c:v>24.420531148025606</c:v>
                </c:pt>
                <c:pt idx="1">
                  <c:v>28.320452582234918</c:v>
                </c:pt>
                <c:pt idx="2">
                  <c:v>32.46576661669242</c:v>
                </c:pt>
                <c:pt idx="3">
                  <c:v>36.83205959405452</c:v>
                </c:pt>
                <c:pt idx="4">
                  <c:v>41.466976330451928</c:v>
                </c:pt>
                <c:pt idx="5">
                  <c:v>46.370921091109437</c:v>
                </c:pt>
                <c:pt idx="6">
                  <c:v>51.496502614020699</c:v>
                </c:pt>
                <c:pt idx="7">
                  <c:v>56.812295481031271</c:v>
                </c:pt>
                <c:pt idx="8">
                  <c:v>62.274281621682562</c:v>
                </c:pt>
                <c:pt idx="9">
                  <c:v>67.865917275304881</c:v>
                </c:pt>
                <c:pt idx="10">
                  <c:v>73.568110853588522</c:v>
                </c:pt>
                <c:pt idx="11">
                  <c:v>79.38270377483569</c:v>
                </c:pt>
                <c:pt idx="12">
                  <c:v>85.388697441746729</c:v>
                </c:pt>
                <c:pt idx="13">
                  <c:v>91.574810349592653</c:v>
                </c:pt>
                <c:pt idx="14">
                  <c:v>97.926636161469418</c:v>
                </c:pt>
                <c:pt idx="15">
                  <c:v>104.44174860389445</c:v>
                </c:pt>
                <c:pt idx="16">
                  <c:v>111.00897222982395</c:v>
                </c:pt>
                <c:pt idx="17">
                  <c:v>117.57461702239802</c:v>
                </c:pt>
                <c:pt idx="18">
                  <c:v>124.13822806293267</c:v>
                </c:pt>
                <c:pt idx="19">
                  <c:v>130.6994192725343</c:v>
                </c:pt>
                <c:pt idx="20">
                  <c:v>137.25786006333774</c:v>
                </c:pt>
                <c:pt idx="21">
                  <c:v>143.81326507783373</c:v>
                </c:pt>
                <c:pt idx="22">
                  <c:v>150.36538619778182</c:v>
                </c:pt>
                <c:pt idx="23">
                  <c:v>156.91400624603881</c:v>
                </c:pt>
                <c:pt idx="24">
                  <c:v>163.45893396911234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31</xdr:row>
      <xdr:rowOff>385464</xdr:rowOff>
    </xdr:from>
    <xdr:to>
      <xdr:col>15</xdr:col>
      <xdr:colOff>369793</xdr:colOff>
      <xdr:row>58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18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9"/>
  <sheetViews>
    <sheetView tabSelected="1" topLeftCell="A2" zoomScaleNormal="100" workbookViewId="0">
      <selection activeCell="F17" sqref="F17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7.11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3" ht="15.75" x14ac:dyDescent="0.3">
      <c r="B17" s="13" t="s">
        <v>22</v>
      </c>
      <c r="C17" s="2">
        <v>50</v>
      </c>
      <c r="D17" s="9" t="s">
        <v>23</v>
      </c>
    </row>
    <row r="18" spans="1:23" ht="18" x14ac:dyDescent="0.35">
      <c r="B18" s="13" t="s">
        <v>45</v>
      </c>
      <c r="C18" s="2">
        <v>0</v>
      </c>
      <c r="D18" s="9" t="s">
        <v>46</v>
      </c>
    </row>
    <row r="19" spans="1:23" ht="15.75" x14ac:dyDescent="0.3">
      <c r="B19" s="13" t="s">
        <v>26</v>
      </c>
      <c r="C19" s="2">
        <v>20</v>
      </c>
      <c r="D19" s="6" t="s">
        <v>3</v>
      </c>
    </row>
    <row r="20" spans="1:23" x14ac:dyDescent="0.2">
      <c r="A20" t="s">
        <v>28</v>
      </c>
      <c r="B20" s="3"/>
    </row>
    <row r="21" spans="1:23" ht="15" x14ac:dyDescent="0.25">
      <c r="B21" s="13" t="s">
        <v>29</v>
      </c>
      <c r="C21" s="2">
        <v>2000</v>
      </c>
      <c r="D21" s="9" t="s">
        <v>31</v>
      </c>
      <c r="G21" s="13" t="s">
        <v>42</v>
      </c>
      <c r="H21" s="2">
        <v>0</v>
      </c>
    </row>
    <row r="22" spans="1:23" ht="15" x14ac:dyDescent="0.25">
      <c r="B22" s="13" t="s">
        <v>0</v>
      </c>
      <c r="C22" s="2">
        <v>62</v>
      </c>
      <c r="D22" s="9" t="s">
        <v>32</v>
      </c>
    </row>
    <row r="23" spans="1:23" ht="15" x14ac:dyDescent="0.25">
      <c r="B23" s="13" t="s">
        <v>30</v>
      </c>
      <c r="C23" s="2">
        <v>90</v>
      </c>
      <c r="D23" s="9" t="s">
        <v>33</v>
      </c>
    </row>
    <row r="24" spans="1:23" ht="15" x14ac:dyDescent="0.25">
      <c r="B24" s="13" t="s">
        <v>34</v>
      </c>
      <c r="C24" s="2">
        <v>25.6</v>
      </c>
      <c r="D24" s="9" t="s">
        <v>5</v>
      </c>
    </row>
    <row r="25" spans="1:23" ht="15" x14ac:dyDescent="0.25">
      <c r="B25" s="13" t="s">
        <v>35</v>
      </c>
      <c r="C25" s="20">
        <v>170</v>
      </c>
      <c r="D25" s="9" t="s">
        <v>5</v>
      </c>
    </row>
    <row r="26" spans="1:23" ht="15" x14ac:dyDescent="0.25">
      <c r="B26" s="13" t="s">
        <v>36</v>
      </c>
      <c r="C26" s="2">
        <v>40</v>
      </c>
      <c r="D26" s="9" t="s">
        <v>38</v>
      </c>
    </row>
    <row r="27" spans="1:23" ht="15" x14ac:dyDescent="0.25">
      <c r="B27" s="13" t="s">
        <v>37</v>
      </c>
      <c r="C27" s="2">
        <v>30</v>
      </c>
      <c r="D27" s="9" t="s">
        <v>38</v>
      </c>
    </row>
    <row r="29" spans="1:23" x14ac:dyDescent="0.2">
      <c r="B29" s="15" t="s">
        <v>9</v>
      </c>
      <c r="C29" s="16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3" outlineLevel="1" x14ac:dyDescent="0.2"/>
    <row r="31" spans="1:23" outlineLevel="1" x14ac:dyDescent="0.2">
      <c r="V31" t="s">
        <v>44</v>
      </c>
    </row>
    <row r="32" spans="1:23" ht="32.1" customHeight="1" outlineLevel="1" x14ac:dyDescent="0.2">
      <c r="C32" s="14" t="s">
        <v>29</v>
      </c>
      <c r="D32" s="14" t="s">
        <v>41</v>
      </c>
      <c r="E32" s="14" t="s">
        <v>35</v>
      </c>
      <c r="F32" s="14" t="s">
        <v>37</v>
      </c>
      <c r="G32" s="14" t="s">
        <v>39</v>
      </c>
      <c r="H32" s="14" t="s">
        <v>40</v>
      </c>
      <c r="J32" s="4"/>
      <c r="K32" s="4"/>
      <c r="V32" t="s">
        <v>29</v>
      </c>
      <c r="W32" t="s">
        <v>43</v>
      </c>
    </row>
    <row r="33" spans="1:23" outlineLevel="1" x14ac:dyDescent="0.2">
      <c r="A33" s="17">
        <v>1</v>
      </c>
      <c r="C33" s="2">
        <v>0</v>
      </c>
      <c r="D33" s="2">
        <v>30</v>
      </c>
      <c r="E33" s="19">
        <f>p0_</f>
        <v>25.6</v>
      </c>
      <c r="F33" s="19">
        <f>D33</f>
        <v>30</v>
      </c>
      <c r="G33" s="5">
        <f t="array" ref="G33:H33">[1]!MF_p_pipe_atma(Q_,fw_,$C$58-C33,$G$58,1,PVRstr1_,theta_,id_,Hydr_corr_,$D$58,D33,,,,Q_gas_free_)</f>
        <v>24.420531148025606</v>
      </c>
      <c r="H33" s="5">
        <v>30</v>
      </c>
      <c r="J33" s="4"/>
      <c r="K33" s="4"/>
      <c r="S33" t="str">
        <f>[1]!MF_calibr_pipe_m3day(Q_,fw_,C58,E58,E33,PVRstr1_,,id_,Hydr_corr_,D58,D33)</f>
        <v>no solution</v>
      </c>
      <c r="V33">
        <v>0</v>
      </c>
      <c r="W33">
        <v>30</v>
      </c>
    </row>
    <row r="34" spans="1:23" outlineLevel="1" x14ac:dyDescent="0.2">
      <c r="A34" s="17">
        <v>2</v>
      </c>
      <c r="C34" s="18">
        <f t="shared" ref="C34:C58" si="0">C33+L_/(n_-1)</f>
        <v>80</v>
      </c>
      <c r="D34" s="2">
        <v>32</v>
      </c>
      <c r="E34" s="5">
        <f t="array" ref="E34:F34">[1]!MF_p_pipe_atma(Q_,fw_,C34-l0_,$E$33,0,PVRstr1_,theta_,id_,Hydr_corr_,$D$33,D34,,,,Q_gas_free_)</f>
        <v>29.583151083258013</v>
      </c>
      <c r="F34" s="5">
        <v>32</v>
      </c>
      <c r="G34" s="5">
        <f t="array" ref="G34:H34">[1]!MF_p_pipe_atma(Q_,fw_,$C$58-C34,$G$58,1,PVRstr1_,theta_,id_,Hydr_corr_,$D$58,D34,,,,Q_gas_free_)</f>
        <v>28.320452582234918</v>
      </c>
      <c r="H34" s="5">
        <v>32</v>
      </c>
      <c r="J34" s="4"/>
      <c r="K34" s="4"/>
      <c r="V34">
        <v>80</v>
      </c>
      <c r="W34">
        <v>34.45830697683477</v>
      </c>
    </row>
    <row r="35" spans="1:23" outlineLevel="1" x14ac:dyDescent="0.2">
      <c r="A35" s="17">
        <v>3</v>
      </c>
      <c r="C35" s="18">
        <f t="shared" si="0"/>
        <v>160</v>
      </c>
      <c r="D35" s="2">
        <v>34</v>
      </c>
      <c r="E35" s="5">
        <f t="array" ref="E35:F35">[1]!MF_p_pipe_atma(Q_,fw_,C35-l0_,$E$33,0,PVRstr1_,theta_,id_,Hydr_corr_,$D$33,D35,,,,Q_gas_free_)</f>
        <v>33.801765388082735</v>
      </c>
      <c r="F35" s="5">
        <v>34</v>
      </c>
      <c r="G35" s="5">
        <f t="array" ref="G35:H35">[1]!MF_p_pipe_atma(Q_,fw_,$C$58-C35,$G$58,1,PVRstr1_,theta_,id_,Hydr_corr_,$D$58,D35,,,,Q_gas_free_)</f>
        <v>32.46576661669242</v>
      </c>
      <c r="H35" s="5">
        <v>34</v>
      </c>
      <c r="J35" s="4"/>
      <c r="K35" s="4"/>
      <c r="V35">
        <v>160</v>
      </c>
      <c r="W35">
        <v>39.201054561688416</v>
      </c>
    </row>
    <row r="36" spans="1:23" outlineLevel="1" x14ac:dyDescent="0.2">
      <c r="A36" s="17">
        <v>4</v>
      </c>
      <c r="C36" s="18">
        <f t="shared" si="0"/>
        <v>240</v>
      </c>
      <c r="D36" s="2">
        <v>36</v>
      </c>
      <c r="E36" s="5">
        <f t="array" ref="E36:F36">[1]!MF_p_pipe_atma(Q_,fw_,C36-l0_,$E$33,0,PVRstr1_,theta_,id_,Hydr_corr_,$D$33,D36,,,,Q_gas_free_)</f>
        <v>38.255229000040401</v>
      </c>
      <c r="F36" s="5">
        <v>36</v>
      </c>
      <c r="G36" s="5">
        <f t="array" ref="G36:H36">[1]!MF_p_pipe_atma(Q_,fw_,$C$58-C36,$G$58,1,PVRstr1_,theta_,id_,Hydr_corr_,$D$58,D36,,,,Q_gas_free_)</f>
        <v>36.83205959405452</v>
      </c>
      <c r="H36" s="5">
        <v>36</v>
      </c>
      <c r="J36" s="4"/>
      <c r="K36" s="4"/>
      <c r="V36">
        <v>240</v>
      </c>
      <c r="W36">
        <v>44.206549861766042</v>
      </c>
    </row>
    <row r="37" spans="1:23" outlineLevel="1" x14ac:dyDescent="0.2">
      <c r="A37" s="17">
        <v>5</v>
      </c>
      <c r="C37" s="18">
        <f t="shared" si="0"/>
        <v>320</v>
      </c>
      <c r="D37" s="2">
        <v>38</v>
      </c>
      <c r="E37" s="5">
        <f t="array" ref="E37:F37">[1]!MF_p_pipe_atma(Q_,fw_,C37-l0_,$E$33,0,PVRstr1_,theta_,id_,Hydr_corr_,$D$33,D37,,,,Q_gas_free_)</f>
        <v>42.987304978782191</v>
      </c>
      <c r="F37" s="5">
        <v>38</v>
      </c>
      <c r="G37" s="5">
        <f t="array" ref="G37:H37">[1]!MF_p_pipe_atma(Q_,fw_,$C$58-C37,$G$58,1,PVRstr1_,theta_,id_,Hydr_corr_,$D$58,D37,,,,Q_gas_free_)</f>
        <v>41.466976330451928</v>
      </c>
      <c r="H37" s="5">
        <v>38</v>
      </c>
      <c r="J37" s="4"/>
      <c r="K37" s="4"/>
      <c r="V37">
        <v>320</v>
      </c>
      <c r="W37">
        <v>49.452514971698584</v>
      </c>
    </row>
    <row r="38" spans="1:23" outlineLevel="1" x14ac:dyDescent="0.2">
      <c r="A38" s="17">
        <v>6</v>
      </c>
      <c r="C38" s="18">
        <f t="shared" si="0"/>
        <v>400</v>
      </c>
      <c r="D38" s="2">
        <v>40</v>
      </c>
      <c r="E38" s="5">
        <f t="array" ref="E38:F38">[1]!MF_p_pipe_atma(Q_,fw_,C38-l0_,$E$33,0,PVRstr1_,theta_,id_,Hydr_corr_,$D$33,D38,,,,Q_gas_free_)</f>
        <v>47.974945294964193</v>
      </c>
      <c r="F38" s="5">
        <v>40</v>
      </c>
      <c r="G38" s="5">
        <f t="array" ref="G38:H38">[1]!MF_p_pipe_atma(Q_,fw_,$C$58-C38,$G$58,1,PVRstr1_,theta_,id_,Hydr_corr_,$D$58,D38,,,,Q_gas_free_)</f>
        <v>46.370921091109437</v>
      </c>
      <c r="H38" s="5">
        <v>40</v>
      </c>
      <c r="J38" s="4"/>
      <c r="K38" s="4"/>
      <c r="V38">
        <v>400</v>
      </c>
      <c r="W38">
        <v>54.926764369512021</v>
      </c>
    </row>
    <row r="39" spans="1:23" outlineLevel="1" x14ac:dyDescent="0.2">
      <c r="A39" s="17">
        <v>7</v>
      </c>
      <c r="C39" s="18">
        <f t="shared" si="0"/>
        <v>480</v>
      </c>
      <c r="D39" s="2">
        <v>42</v>
      </c>
      <c r="E39" s="5">
        <f t="array" ref="E39:F39">[1]!MF_p_pipe_atma(Q_,fw_,C39-l0_,$E$33,0,PVRstr1_,theta_,id_,Hydr_corr_,$D$33,D39,,,,Q_gas_free_)</f>
        <v>53.172257062530193</v>
      </c>
      <c r="F39" s="5">
        <v>42</v>
      </c>
      <c r="G39" s="5">
        <f t="array" ref="G39:H39">[1]!MF_p_pipe_atma(Q_,fw_,$C$58-C39,$G$58,1,PVRstr1_,theta_,id_,Hydr_corr_,$D$58,D39,,,,Q_gas_free_)</f>
        <v>51.496502614020699</v>
      </c>
      <c r="H39" s="5">
        <v>42</v>
      </c>
      <c r="J39" s="4"/>
      <c r="K39" s="4"/>
      <c r="V39">
        <v>480</v>
      </c>
      <c r="W39">
        <v>60.603492224912486</v>
      </c>
    </row>
    <row r="40" spans="1:23" outlineLevel="1" x14ac:dyDescent="0.2">
      <c r="A40" s="17">
        <v>8</v>
      </c>
      <c r="C40" s="18">
        <f t="shared" si="0"/>
        <v>560</v>
      </c>
      <c r="D40" s="2">
        <v>44</v>
      </c>
      <c r="E40" s="5">
        <f t="array" ref="E40:F40">[1]!MF_p_pipe_atma(Q_,fw_,C40-l0_,$E$33,0,PVRstr1_,theta_,id_,Hydr_corr_,$D$33,D40,,,,Q_gas_free_)</f>
        <v>58.543503191890224</v>
      </c>
      <c r="F40" s="5">
        <v>44</v>
      </c>
      <c r="G40" s="5">
        <f t="array" ref="G40:H40">[1]!MF_p_pipe_atma(Q_,fw_,$C$58-C40,$G$58,1,PVRstr1_,theta_,id_,Hydr_corr_,$D$58,D40,,,,Q_gas_free_)</f>
        <v>56.812295481031271</v>
      </c>
      <c r="H40" s="5">
        <v>44</v>
      </c>
      <c r="J40" s="4"/>
      <c r="K40" s="4"/>
      <c r="V40">
        <v>560</v>
      </c>
      <c r="W40">
        <v>66.456648393632904</v>
      </c>
    </row>
    <row r="41" spans="1:23" outlineLevel="1" x14ac:dyDescent="0.2">
      <c r="A41" s="17">
        <v>9</v>
      </c>
      <c r="C41" s="18">
        <f t="shared" si="0"/>
        <v>640</v>
      </c>
      <c r="D41" s="2">
        <v>46</v>
      </c>
      <c r="E41" s="5">
        <f t="array" ref="E41:F41">[1]!MF_p_pipe_atma(Q_,fw_,C41-l0_,$E$33,0,PVRstr1_,theta_,id_,Hydr_corr_,$D$33,D41,,,,Q_gas_free_)</f>
        <v>64.059857245484253</v>
      </c>
      <c r="F41" s="5">
        <v>46</v>
      </c>
      <c r="G41" s="5">
        <f t="array" ref="G41:H41">[1]!MF_p_pipe_atma(Q_,fw_,$C$58-C41,$G$58,1,PVRstr1_,theta_,id_,Hydr_corr_,$D$58,D41,,,,Q_gas_free_)</f>
        <v>62.274281621682562</v>
      </c>
      <c r="H41" s="5">
        <v>46</v>
      </c>
      <c r="J41" s="4"/>
      <c r="K41" s="4"/>
      <c r="V41">
        <v>640</v>
      </c>
      <c r="W41">
        <v>72.46759278041938</v>
      </c>
    </row>
    <row r="42" spans="1:23" outlineLevel="1" x14ac:dyDescent="0.2">
      <c r="A42" s="17">
        <v>10</v>
      </c>
      <c r="C42" s="18">
        <f t="shared" si="0"/>
        <v>720</v>
      </c>
      <c r="D42" s="2">
        <v>48</v>
      </c>
      <c r="E42" s="5">
        <f t="array" ref="E42:F42">[1]!MF_p_pipe_atma(Q_,fw_,C42-l0_,$E$33,0,PVRstr1_,theta_,id_,Hydr_corr_,$D$33,D42,,,,Q_gas_free_)</f>
        <v>69.697069630984544</v>
      </c>
      <c r="F42" s="5">
        <v>48</v>
      </c>
      <c r="G42" s="5">
        <f t="array" ref="G42:H42">[1]!MF_p_pipe_atma(Q_,fw_,$C$58-C42,$G$58,1,PVRstr1_,theta_,id_,Hydr_corr_,$D$58,D42,,,,Q_gas_free_)</f>
        <v>67.865917275304881</v>
      </c>
      <c r="H42" s="5">
        <v>48</v>
      </c>
      <c r="J42" s="4"/>
      <c r="K42" s="4"/>
      <c r="V42">
        <v>720</v>
      </c>
      <c r="W42">
        <v>78.61928674074862</v>
      </c>
    </row>
    <row r="43" spans="1:23" outlineLevel="1" x14ac:dyDescent="0.2">
      <c r="A43" s="17">
        <v>11</v>
      </c>
      <c r="C43" s="18">
        <f t="shared" si="0"/>
        <v>800</v>
      </c>
      <c r="D43" s="2">
        <v>50</v>
      </c>
      <c r="E43" s="5">
        <f t="array" ref="E43:F43">[1]!MF_p_pipe_atma(Q_,fw_,C43-l0_,$E$33,0,PVRstr1_,theta_,id_,Hydr_corr_,$D$33,D43,,,,Q_gas_free_)</f>
        <v>75.434830852226483</v>
      </c>
      <c r="F43" s="5">
        <v>50</v>
      </c>
      <c r="G43" s="5">
        <f t="array" ref="G43:H43">[1]!MF_p_pipe_atma(Q_,fw_,$C$58-C43,$G$58,1,PVRstr1_,theta_,id_,Hydr_corr_,$D$58,D43,,,,Q_gas_free_)</f>
        <v>73.568110853588522</v>
      </c>
      <c r="H43" s="5">
        <v>50</v>
      </c>
      <c r="J43" s="4"/>
      <c r="K43" s="4"/>
      <c r="V43">
        <v>800</v>
      </c>
      <c r="W43">
        <v>84.896267708752504</v>
      </c>
    </row>
    <row r="44" spans="1:23" outlineLevel="1" x14ac:dyDescent="0.2">
      <c r="A44" s="17">
        <v>12</v>
      </c>
      <c r="C44" s="18">
        <f t="shared" si="0"/>
        <v>880</v>
      </c>
      <c r="D44" s="2">
        <v>52</v>
      </c>
      <c r="E44" s="5">
        <f t="array" ref="E44:F44">[1]!MF_p_pipe_atma(Q_,fw_,C44-l0_,$E$33,0,PVRstr1_,theta_,id_,Hydr_corr_,$D$33,D44,,,,Q_gas_free_)</f>
        <v>81.318514138118758</v>
      </c>
      <c r="F44" s="5">
        <v>52</v>
      </c>
      <c r="G44" s="5">
        <f t="array" ref="G44:H44">[1]!MF_p_pipe_atma(Q_,fw_,$C$58-C44,$G$58,1,PVRstr1_,theta_,id_,Hydr_corr_,$D$58,D44,,,,Q_gas_free_)</f>
        <v>79.38270377483569</v>
      </c>
      <c r="H44" s="5">
        <v>52</v>
      </c>
      <c r="J44" s="4"/>
      <c r="K44" s="4"/>
      <c r="V44">
        <v>880</v>
      </c>
      <c r="W44">
        <v>91.284594842496034</v>
      </c>
    </row>
    <row r="45" spans="1:23" outlineLevel="1" x14ac:dyDescent="0.2">
      <c r="A45" s="17">
        <v>13</v>
      </c>
      <c r="C45" s="18">
        <f t="shared" si="0"/>
        <v>960</v>
      </c>
      <c r="D45" s="2">
        <v>54</v>
      </c>
      <c r="E45" s="5">
        <f t="array" ref="E45:F45">[1]!MF_p_pipe_atma(Q_,fw_,C45-l0_,$E$33,0,PVRstr1_,theta_,id_,Hydr_corr_,$D$33,D45,,,,Q_gas_free_)</f>
        <v>87.394050508029594</v>
      </c>
      <c r="F45" s="5">
        <v>54</v>
      </c>
      <c r="G45" s="5">
        <f t="array" ref="G45:H45">[1]!MF_p_pipe_atma(Q_,fw_,$C$58-C45,$G$58,1,PVRstr1_,theta_,id_,Hydr_corr_,$D$58,D45,,,,Q_gas_free_)</f>
        <v>85.388697441746729</v>
      </c>
      <c r="H45" s="5">
        <v>54</v>
      </c>
      <c r="J45" s="4"/>
      <c r="K45" s="4"/>
      <c r="V45">
        <v>960</v>
      </c>
      <c r="W45">
        <v>97.771928575101001</v>
      </c>
    </row>
    <row r="46" spans="1:23" outlineLevel="1" x14ac:dyDescent="0.2">
      <c r="A46" s="17">
        <v>14</v>
      </c>
      <c r="C46" s="18">
        <f t="shared" si="0"/>
        <v>1040</v>
      </c>
      <c r="D46" s="2">
        <v>56</v>
      </c>
      <c r="E46" s="5">
        <f t="array" ref="E46:F46">[1]!MF_p_pipe_atma(Q_,fw_,C46-l0_,$E$33,0,PVRstr1_,theta_,id_,Hydr_corr_,$D$33,D46,,,,Q_gas_free_)</f>
        <v>93.647650767532141</v>
      </c>
      <c r="F46" s="5">
        <v>56</v>
      </c>
      <c r="G46" s="5">
        <f t="array" ref="G46:H46">[1]!MF_p_pipe_atma(Q_,fw_,$C$58-C46,$G$58,1,PVRstr1_,theta_,id_,Hydr_corr_,$D$58,D46,,,,Q_gas_free_)</f>
        <v>91.574810349592653</v>
      </c>
      <c r="H46" s="5">
        <v>56</v>
      </c>
      <c r="J46" s="4"/>
      <c r="K46" s="4"/>
      <c r="V46">
        <v>1040</v>
      </c>
      <c r="W46">
        <v>104.34146471104317</v>
      </c>
    </row>
    <row r="47" spans="1:23" outlineLevel="1" x14ac:dyDescent="0.2">
      <c r="A47" s="17">
        <v>15</v>
      </c>
      <c r="C47" s="18">
        <f t="shared" si="0"/>
        <v>1120</v>
      </c>
      <c r="D47" s="2">
        <v>58</v>
      </c>
      <c r="E47" s="5">
        <f t="array" ref="E47:F47">[1]!MF_p_pipe_atma(Q_,fw_,C47-l0_,$E$33,0,PVRstr1_,theta_,id_,Hydr_corr_,$D$33,D47,,,,Q_gas_free_)</f>
        <v>100.06683777740484</v>
      </c>
      <c r="F47" s="5">
        <v>58</v>
      </c>
      <c r="G47" s="5">
        <f t="array" ref="G47:H47">[1]!MF_p_pipe_atma(Q_,fw_,$C$58-C47,$G$58,1,PVRstr1_,theta_,id_,Hydr_corr_,$D$58,D47,,,,Q_gas_free_)</f>
        <v>97.926636161469418</v>
      </c>
      <c r="H47" s="5">
        <v>58</v>
      </c>
      <c r="J47" s="4"/>
      <c r="K47" s="4"/>
      <c r="V47">
        <v>1120</v>
      </c>
      <c r="W47">
        <v>110.92446493153147</v>
      </c>
    </row>
    <row r="48" spans="1:23" outlineLevel="1" x14ac:dyDescent="0.2">
      <c r="A48" s="17">
        <v>16</v>
      </c>
      <c r="C48" s="18">
        <f t="shared" si="0"/>
        <v>1200</v>
      </c>
      <c r="D48" s="2">
        <v>60</v>
      </c>
      <c r="E48" s="5">
        <f t="array" ref="E48:F48">[1]!MF_p_pipe_atma(Q_,fw_,C48-l0_,$E$33,0,PVRstr1_,theta_,id_,Hydr_corr_,$D$33,D48,,,,Q_gas_free_)</f>
        <v>106.62019163752962</v>
      </c>
      <c r="F48" s="5">
        <v>60</v>
      </c>
      <c r="G48" s="5">
        <f t="array" ref="G48:H48">[1]!MF_p_pipe_atma(Q_,fw_,$C$58-C48,$G$58,1,PVRstr1_,theta_,id_,Hydr_corr_,$D$58,D48,,,,Q_gas_free_)</f>
        <v>104.44174860389445</v>
      </c>
      <c r="H48" s="5">
        <v>60</v>
      </c>
      <c r="J48" s="4"/>
      <c r="K48" s="4"/>
      <c r="V48">
        <v>1200</v>
      </c>
      <c r="W48">
        <v>117.50618752236585</v>
      </c>
    </row>
    <row r="49" spans="1:23" outlineLevel="1" x14ac:dyDescent="0.2">
      <c r="A49" s="17">
        <v>17</v>
      </c>
      <c r="C49" s="18">
        <f t="shared" si="0"/>
        <v>1280</v>
      </c>
      <c r="D49" s="2">
        <v>62</v>
      </c>
      <c r="E49" s="5">
        <f t="array" ref="E49:F49">[1]!MF_p_pipe_atma(Q_,fw_,C49-l0_,$E$33,0,PVRstr1_,theta_,id_,Hydr_corr_,$D$33,D49,,,,Q_gas_free_)</f>
        <v>113.19004748399115</v>
      </c>
      <c r="F49" s="5">
        <v>62</v>
      </c>
      <c r="G49" s="5">
        <f t="array" ref="G49:H49">[1]!MF_p_pipe_atma(Q_,fw_,$C$58-C49,$G$58,1,PVRstr1_,theta_,id_,Hydr_corr_,$D$58,D49,,,,Q_gas_free_)</f>
        <v>111.00897222982395</v>
      </c>
      <c r="H49" s="5">
        <v>62</v>
      </c>
      <c r="J49" s="4"/>
      <c r="K49" s="4"/>
      <c r="V49">
        <v>1280</v>
      </c>
      <c r="W49">
        <v>124.08562038174215</v>
      </c>
    </row>
    <row r="50" spans="1:23" outlineLevel="1" x14ac:dyDescent="0.2">
      <c r="A50" s="17">
        <v>18</v>
      </c>
      <c r="C50" s="18">
        <f t="shared" si="0"/>
        <v>1360</v>
      </c>
      <c r="D50" s="2">
        <v>64</v>
      </c>
      <c r="E50" s="5">
        <f t="array" ref="E50:F50">[1]!MF_p_pipe_atma(Q_,fw_,C50-l0_,$E$33,0,PVRstr1_,theta_,id_,Hydr_corr_,$D$33,D50,,,,Q_gas_free_)</f>
        <v>119.75811716090159</v>
      </c>
      <c r="F50" s="5">
        <v>64</v>
      </c>
      <c r="G50" s="5">
        <f t="array" ref="G50:H50">[1]!MF_p_pipe_atma(Q_,fw_,$C$58-C50,$G$58,1,PVRstr1_,theta_,id_,Hydr_corr_,$D$58,D50,,,,Q_gas_free_)</f>
        <v>117.57461702239802</v>
      </c>
      <c r="H50" s="5">
        <v>64</v>
      </c>
      <c r="J50" s="4"/>
      <c r="K50" s="4"/>
      <c r="V50">
        <v>1360</v>
      </c>
      <c r="W50">
        <v>130.66240608327078</v>
      </c>
    </row>
    <row r="51" spans="1:23" outlineLevel="1" x14ac:dyDescent="0.2">
      <c r="A51" s="17">
        <v>19</v>
      </c>
      <c r="C51" s="18">
        <f t="shared" si="0"/>
        <v>1440</v>
      </c>
      <c r="D51" s="2">
        <v>66</v>
      </c>
      <c r="E51" s="5">
        <f t="array" ref="E51:F51">[1]!MF_p_pipe_atma(Q_,fw_,C51-l0_,$E$33,0,PVRstr1_,theta_,id_,Hydr_corr_,$D$33,D51,,,,Q_gas_free_)</f>
        <v>126.32397571043576</v>
      </c>
      <c r="F51" s="5">
        <v>66</v>
      </c>
      <c r="G51" s="5">
        <f t="array" ref="G51:H51">[1]!MF_p_pipe_atma(Q_,fw_,$C$58-C51,$G$58,1,PVRstr1_,theta_,id_,Hydr_corr_,$D$58,D51,,,,Q_gas_free_)</f>
        <v>124.13822806293267</v>
      </c>
      <c r="H51" s="5">
        <v>66</v>
      </c>
      <c r="J51" s="4"/>
      <c r="K51" s="4"/>
      <c r="V51">
        <v>1440</v>
      </c>
      <c r="W51">
        <v>137.23623866706461</v>
      </c>
    </row>
    <row r="52" spans="1:23" outlineLevel="1" x14ac:dyDescent="0.2">
      <c r="A52" s="17">
        <v>20</v>
      </c>
      <c r="C52" s="18">
        <f t="shared" si="0"/>
        <v>1520</v>
      </c>
      <c r="D52" s="2">
        <v>68</v>
      </c>
      <c r="E52" s="5">
        <f t="array" ref="E52:F52">[1]!MF_p_pipe_atma(Q_,fw_,C52-l0_,$E$33,0,PVRstr1_,theta_,id_,Hydr_corr_,$D$33,D52,,,,Q_gas_free_)</f>
        <v>132.88726139443145</v>
      </c>
      <c r="F52" s="5">
        <v>68</v>
      </c>
      <c r="G52" s="5">
        <f t="array" ref="G52:H52">[1]!MF_p_pipe_atma(Q_,fw_,$C$58-C52,$G$58,1,PVRstr1_,theta_,id_,Hydr_corr_,$D$58,D52,,,,Q_gas_free_)</f>
        <v>130.6994192725343</v>
      </c>
      <c r="H52" s="5">
        <v>68</v>
      </c>
      <c r="J52" s="4"/>
      <c r="K52" s="4"/>
      <c r="V52">
        <v>1520</v>
      </c>
      <c r="W52">
        <v>143.80685408794315</v>
      </c>
    </row>
    <row r="53" spans="1:23" outlineLevel="1" x14ac:dyDescent="0.2">
      <c r="A53" s="17">
        <v>21</v>
      </c>
      <c r="C53" s="18">
        <f t="shared" si="0"/>
        <v>1600</v>
      </c>
      <c r="D53" s="2">
        <v>70</v>
      </c>
      <c r="E53" s="5">
        <f t="array" ref="E53:F53">[1]!MF_p_pipe_atma(Q_,fw_,C53-l0_,$E$33,0,PVRstr1_,theta_,id_,Hydr_corr_,$D$33,D53,,,,Q_gas_free_)</f>
        <v>139.44766362358564</v>
      </c>
      <c r="F53" s="5">
        <v>70</v>
      </c>
      <c r="G53" s="5">
        <f t="array" ref="G53:H53">[1]!MF_p_pipe_atma(Q_,fw_,$C$58-C53,$G$58,1,PVRstr1_,theta_,id_,Hydr_corr_,$D$58,D53,,,,Q_gas_free_)</f>
        <v>137.25786006333774</v>
      </c>
      <c r="H53" s="5">
        <v>70</v>
      </c>
      <c r="J53" s="4"/>
      <c r="K53" s="4"/>
      <c r="V53">
        <v>1600</v>
      </c>
      <c r="W53">
        <v>150.3740227845376</v>
      </c>
    </row>
    <row r="54" spans="1:23" outlineLevel="1" x14ac:dyDescent="0.2">
      <c r="A54" s="17">
        <v>22</v>
      </c>
      <c r="C54" s="18">
        <f t="shared" si="0"/>
        <v>1680</v>
      </c>
      <c r="D54" s="2">
        <v>72</v>
      </c>
      <c r="E54" s="5">
        <f t="array" ref="E54:F54">[1]!MF_p_pipe_atma(Q_,fw_,C54-l0_,$E$33,0,PVRstr1_,theta_,id_,Hydr_corr_,$D$33,D54,,,,Q_gas_free_)</f>
        <v>146.00491363875426</v>
      </c>
      <c r="F54" s="5">
        <v>72</v>
      </c>
      <c r="G54" s="5">
        <f t="array" ref="G54:H54">[1]!MF_p_pipe_atma(Q_,fw_,$C$58-C54,$G$58,1,PVRstr1_,theta_,id_,Hydr_corr_,$D$58,D54,,,,Q_gas_free_)</f>
        <v>143.81326507783373</v>
      </c>
      <c r="H54" s="5">
        <v>72</v>
      </c>
      <c r="J54" s="4"/>
      <c r="K54" s="4"/>
      <c r="V54">
        <v>1680</v>
      </c>
      <c r="W54">
        <v>156.93754382843179</v>
      </c>
    </row>
    <row r="55" spans="1:23" outlineLevel="1" x14ac:dyDescent="0.2">
      <c r="A55" s="17">
        <v>23</v>
      </c>
      <c r="C55" s="18">
        <f t="shared" si="0"/>
        <v>1760</v>
      </c>
      <c r="D55" s="2">
        <v>74</v>
      </c>
      <c r="E55" s="5">
        <f t="array" ref="E55:F55">[1]!MF_p_pipe_atma(Q_,fw_,C55-l0_,$E$33,0,PVRstr1_,theta_,id_,Hydr_corr_,$D$33,D55,,,,Q_gas_free_)</f>
        <v>152.55877722469904</v>
      </c>
      <c r="F55" s="5">
        <v>74</v>
      </c>
      <c r="G55" s="5">
        <f t="array" ref="G55:H55">[1]!MF_p_pipe_atma(Q_,fw_,$C$58-C55,$G$58,1,PVRstr1_,theta_,id_,Hydr_corr_,$D$58,D55,,,,Q_gas_free_)</f>
        <v>150.36538619778182</v>
      </c>
      <c r="H55" s="5">
        <v>74</v>
      </c>
      <c r="J55" s="4"/>
      <c r="K55" s="4"/>
      <c r="V55">
        <v>1760</v>
      </c>
      <c r="W55">
        <v>163.4972402668358</v>
      </c>
    </row>
    <row r="56" spans="1:23" outlineLevel="1" x14ac:dyDescent="0.2">
      <c r="A56" s="17">
        <v>24</v>
      </c>
      <c r="C56" s="18">
        <f t="shared" si="0"/>
        <v>1840</v>
      </c>
      <c r="D56" s="2">
        <v>76</v>
      </c>
      <c r="E56" s="5">
        <f t="array" ref="E56:F56">[1]!MF_p_pipe_atma(Q_,fw_,C56-l0_,$E$33,0,PVRstr1_,theta_,id_,Hydr_corr_,$D$33,D56,,,,Q_gas_free_)</f>
        <v>159.10904894740781</v>
      </c>
      <c r="F56" s="5">
        <v>76</v>
      </c>
      <c r="G56" s="5">
        <f t="array" ref="G56:H56">[1]!MF_p_pipe_atma(Q_,fw_,$C$58-C56,$G$58,1,PVRstr1_,theta_,id_,Hydr_corr_,$D$58,D56,,,,Q_gas_free_)</f>
        <v>156.91400624603881</v>
      </c>
      <c r="H56" s="5">
        <v>76</v>
      </c>
      <c r="J56" s="4"/>
      <c r="K56" s="4"/>
      <c r="V56">
        <v>1840</v>
      </c>
      <c r="W56">
        <v>170.05295537854172</v>
      </c>
    </row>
    <row r="57" spans="1:23" outlineLevel="1" x14ac:dyDescent="0.2">
      <c r="A57" s="17">
        <v>25</v>
      </c>
      <c r="C57" s="18">
        <f t="shared" si="0"/>
        <v>1920</v>
      </c>
      <c r="D57" s="2">
        <v>78</v>
      </c>
      <c r="E57" s="5">
        <f t="array" ref="E57:F57">[1]!MF_p_pipe_atma(Q_,fw_,C57-l0_,$E$33,0,PVRstr1_,theta_,id_,Hydr_corr_,$D$33,D57,,,,Q_gas_free_)</f>
        <v>165.655547547841</v>
      </c>
      <c r="F57" s="5">
        <v>78</v>
      </c>
      <c r="G57" s="5">
        <f t="array" ref="G57:H57">[1]!MF_p_pipe_atma(Q_,fw_,$C$58-C57,$G$58,1,PVRstr1_,theta_,id_,Hydr_corr_,$D$58,D57,,,,Q_gas_free_)</f>
        <v>163.45893396911234</v>
      </c>
      <c r="H57" s="5">
        <v>78</v>
      </c>
      <c r="J57" s="4"/>
      <c r="K57" s="4"/>
      <c r="V57">
        <v>1920</v>
      </c>
      <c r="W57">
        <v>176.6045496362195</v>
      </c>
    </row>
    <row r="58" spans="1:23" outlineLevel="1" x14ac:dyDescent="0.2">
      <c r="A58" s="17">
        <v>26</v>
      </c>
      <c r="C58" s="18">
        <f t="shared" si="0"/>
        <v>2000</v>
      </c>
      <c r="D58" s="2">
        <v>80</v>
      </c>
      <c r="E58" s="5">
        <f t="array" ref="E58:F58">[1]!MF_p_pipe_atma(Q_,fw_,C58-l0_,$E$33,0,PVRstr1_,theta_,id_,Hydr_corr_,$D$33,D58,,,,Q_gas_free_)</f>
        <v>172.1981122248836</v>
      </c>
      <c r="F58" s="5">
        <v>80</v>
      </c>
      <c r="G58" s="19">
        <f>p1_</f>
        <v>170</v>
      </c>
      <c r="H58" s="19">
        <f>D58</f>
        <v>80</v>
      </c>
      <c r="J58" s="4"/>
      <c r="K58" s="4"/>
      <c r="V58">
        <v>2000</v>
      </c>
      <c r="W58">
        <v>183.15189822125632</v>
      </c>
    </row>
    <row r="59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2019-10-28T19:16:26Z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