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\"/>
    </mc:Choice>
  </mc:AlternateContent>
  <xr:revisionPtr revIDLastSave="0" documentId="13_ncr:1_{273245A3-1B61-4054-BA50-FAF05B2626C1}" xr6:coauthVersionLast="36" xr6:coauthVersionMax="36" xr10:uidLastSave="{00000000-0000-0000-0000-000000000000}"/>
  <bookViews>
    <workbookView xWindow="0" yWindow="120" windowWidth="14205" windowHeight="8025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  <externalReference r:id="rId5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C17" i="110"/>
  <c r="C25" i="110" s="1"/>
  <c r="D40" i="110"/>
  <c r="E40" i="110" s="1"/>
  <c r="C26" i="110"/>
  <c r="C41" i="110" l="1"/>
  <c r="D41" i="110"/>
  <c r="E41" i="110" s="1"/>
  <c r="C42" i="110" l="1"/>
  <c r="D42" i="110"/>
  <c r="E42" i="110" s="1"/>
  <c r="C43" i="110" l="1"/>
  <c r="D43" i="110"/>
  <c r="E43" i="110" s="1"/>
  <c r="C44" i="110" l="1"/>
  <c r="D44" i="110"/>
  <c r="E44" i="110" s="1"/>
  <c r="C45" i="110" l="1"/>
  <c r="D45" i="110"/>
  <c r="E45" i="110" s="1"/>
  <c r="C46" i="110" l="1"/>
  <c r="D46" i="110"/>
  <c r="E46" i="110" s="1"/>
  <c r="C47" i="110" l="1"/>
  <c r="D47" i="110"/>
  <c r="E47" i="110" s="1"/>
  <c r="C48" i="110" l="1"/>
  <c r="D48" i="110"/>
  <c r="E48" i="110" s="1"/>
  <c r="C49" i="110" l="1"/>
  <c r="D49" i="110"/>
  <c r="E49" i="110" s="1"/>
  <c r="C50" i="110" l="1"/>
  <c r="D50" i="110"/>
  <c r="E50" i="110" s="1"/>
  <c r="C51" i="110" l="1"/>
  <c r="D51" i="110"/>
  <c r="E51" i="110" s="1"/>
  <c r="C52" i="110" l="1"/>
  <c r="D52" i="110"/>
  <c r="E52" i="110" s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53" i="110"/>
  <c r="E53" i="110" s="1"/>
  <c r="C54" i="110" l="1"/>
  <c r="D54" i="110"/>
  <c r="E54" i="110" s="1"/>
  <c r="C55" i="110" l="1"/>
  <c r="D55" i="110"/>
  <c r="E55" i="110" s="1"/>
  <c r="C56" i="110" l="1"/>
  <c r="D56" i="110"/>
  <c r="E56" i="110" s="1"/>
  <c r="C57" i="110" l="1"/>
  <c r="D57" i="110"/>
  <c r="E57" i="110" s="1"/>
  <c r="C58" i="110" l="1"/>
  <c r="D58" i="110"/>
  <c r="E58" i="110" s="1"/>
  <c r="C59" i="110" l="1"/>
  <c r="D59" i="110"/>
  <c r="E59" i="110" s="1"/>
  <c r="C60" i="110" l="1"/>
  <c r="D60" i="110"/>
  <c r="E60" i="1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<sst xmlns="http://schemas.openxmlformats.org/spreadsheetml/2006/main" count="2794" uniqueCount="325">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</sst>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6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6" fillId="0" borderId="0" xfId="0" applyFont="1" applyAlignment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9" borderId="2" xfId="0" applyFill="1" applyBorder="1"/>
    <xf numFmtId="1" fontId="0" fillId="8" borderId="2" xfId="0" applyNumberForma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8.8926248248313904</c:v>
                </c:pt>
                <c:pt idx="2">
                  <c:v>17.785249649662781</c:v>
                </c:pt>
                <c:pt idx="3">
                  <c:v>26.677874474494171</c:v>
                </c:pt>
                <c:pt idx="4">
                  <c:v>35.570499299325562</c:v>
                </c:pt>
                <c:pt idx="5">
                  <c:v>44.463124124156948</c:v>
                </c:pt>
                <c:pt idx="6">
                  <c:v>53.355748948988335</c:v>
                </c:pt>
                <c:pt idx="7">
                  <c:v>62.248373773819722</c:v>
                </c:pt>
                <c:pt idx="8">
                  <c:v>71.140998598651109</c:v>
                </c:pt>
                <c:pt idx="9">
                  <c:v>80.033623423482496</c:v>
                </c:pt>
                <c:pt idx="10">
                  <c:v>88.926248248313883</c:v>
                </c:pt>
                <c:pt idx="11">
                  <c:v>97.818873073145269</c:v>
                </c:pt>
                <c:pt idx="12">
                  <c:v>106.71149789797666</c:v>
                </c:pt>
                <c:pt idx="13">
                  <c:v>115.60412272280804</c:v>
                </c:pt>
                <c:pt idx="14">
                  <c:v>124.49674754763943</c:v>
                </c:pt>
                <c:pt idx="15">
                  <c:v>133.38937237247083</c:v>
                </c:pt>
                <c:pt idx="16">
                  <c:v>142.28199719730222</c:v>
                </c:pt>
                <c:pt idx="17">
                  <c:v>151.1746220221336</c:v>
                </c:pt>
                <c:pt idx="18">
                  <c:v>160.06724684696499</c:v>
                </c:pt>
                <c:pt idx="19">
                  <c:v>168.95987167179638</c:v>
                </c:pt>
                <c:pt idx="20">
                  <c:v>177.85249649662777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241.18943569361363</c:v>
                </c:pt>
                <c:pt idx="2">
                  <c:v>232.37887138722724</c:v>
                </c:pt>
                <c:pt idx="3">
                  <c:v>223.56830708084087</c:v>
                </c:pt>
                <c:pt idx="4">
                  <c:v>214.7577427744545</c:v>
                </c:pt>
                <c:pt idx="5">
                  <c:v>205.9471784680681</c:v>
                </c:pt>
                <c:pt idx="6">
                  <c:v>197.13661416168173</c:v>
                </c:pt>
                <c:pt idx="7">
                  <c:v>188.32604985529537</c:v>
                </c:pt>
                <c:pt idx="8">
                  <c:v>179.515485548909</c:v>
                </c:pt>
                <c:pt idx="9">
                  <c:v>170.70463595367303</c:v>
                </c:pt>
                <c:pt idx="10">
                  <c:v>161.7147091115996</c:v>
                </c:pt>
                <c:pt idx="11">
                  <c:v>152.35792431084624</c:v>
                </c:pt>
                <c:pt idx="12">
                  <c:v>142.57026706449346</c:v>
                </c:pt>
                <c:pt idx="13">
                  <c:v>132.26660957004842</c:v>
                </c:pt>
                <c:pt idx="14">
                  <c:v>121.32944771811133</c:v>
                </c:pt>
                <c:pt idx="15">
                  <c:v>109.5884875991931</c:v>
                </c:pt>
                <c:pt idx="16">
                  <c:v>96.779927548549026</c:v>
                </c:pt>
                <c:pt idx="17">
                  <c:v>82.453437554837336</c:v>
                </c:pt>
                <c:pt idx="18">
                  <c:v>65.709709879626914</c:v>
                </c:pt>
                <c:pt idx="19">
                  <c:v>44.099314999491639</c:v>
                </c:pt>
                <c:pt idx="20">
                  <c:v>1.000000000000357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  <c:pt idx="0">
                  <c:v>0</c:v>
                </c:pt>
                <c:pt idx="1">
                  <c:v>8.8926248248313815</c:v>
                </c:pt>
                <c:pt idx="2">
                  <c:v>17.785249649662791</c:v>
                </c:pt>
                <c:pt idx="3">
                  <c:v>26.677874474494171</c:v>
                </c:pt>
                <c:pt idx="4">
                  <c:v>35.570499299325554</c:v>
                </c:pt>
                <c:pt idx="5">
                  <c:v>44.463124124156963</c:v>
                </c:pt>
                <c:pt idx="6">
                  <c:v>53.355748948988342</c:v>
                </c:pt>
                <c:pt idx="7">
                  <c:v>62.248373773819722</c:v>
                </c:pt>
                <c:pt idx="8">
                  <c:v>71.140998598651109</c:v>
                </c:pt>
                <c:pt idx="9">
                  <c:v>80.033623423482865</c:v>
                </c:pt>
                <c:pt idx="10">
                  <c:v>88.926248248314067</c:v>
                </c:pt>
                <c:pt idx="11">
                  <c:v>97.818873073145284</c:v>
                </c:pt>
                <c:pt idx="12">
                  <c:v>106.7114978979765</c:v>
                </c:pt>
                <c:pt idx="13">
                  <c:v>115.60412272280772</c:v>
                </c:pt>
                <c:pt idx="14">
                  <c:v>124.4967475476399</c:v>
                </c:pt>
                <c:pt idx="15">
                  <c:v>133.38937237247077</c:v>
                </c:pt>
                <c:pt idx="16">
                  <c:v>142.28199719730233</c:v>
                </c:pt>
                <c:pt idx="17">
                  <c:v>151.17462202213355</c:v>
                </c:pt>
                <c:pt idx="18">
                  <c:v>160.06724684696508</c:v>
                </c:pt>
                <c:pt idx="19">
                  <c:v>168.95987167179629</c:v>
                </c:pt>
                <c:pt idx="20">
                  <c:v>177.85249649662777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  <c:pt idx="0">
                  <c:v>250</c:v>
                </c:pt>
                <c:pt idx="1">
                  <c:v>241.18943569361363</c:v>
                </c:pt>
                <c:pt idx="2">
                  <c:v>232.37887138722724</c:v>
                </c:pt>
                <c:pt idx="3">
                  <c:v>223.56830708084087</c:v>
                </c:pt>
                <c:pt idx="4">
                  <c:v>214.7577427744545</c:v>
                </c:pt>
                <c:pt idx="5">
                  <c:v>205.9471784680681</c:v>
                </c:pt>
                <c:pt idx="6">
                  <c:v>197.13661416168173</c:v>
                </c:pt>
                <c:pt idx="7">
                  <c:v>188.32604985529537</c:v>
                </c:pt>
                <c:pt idx="8">
                  <c:v>179.515485548909</c:v>
                </c:pt>
                <c:pt idx="9">
                  <c:v>170.70463595367303</c:v>
                </c:pt>
                <c:pt idx="10">
                  <c:v>161.7147091115996</c:v>
                </c:pt>
                <c:pt idx="11">
                  <c:v>152.35792431084624</c:v>
                </c:pt>
                <c:pt idx="12">
                  <c:v>142.57026706449346</c:v>
                </c:pt>
                <c:pt idx="13">
                  <c:v>132.26660957004842</c:v>
                </c:pt>
                <c:pt idx="14">
                  <c:v>121.32944771811133</c:v>
                </c:pt>
                <c:pt idx="15">
                  <c:v>109.5884875991931</c:v>
                </c:pt>
                <c:pt idx="16">
                  <c:v>96.779927548549026</c:v>
                </c:pt>
                <c:pt idx="17">
                  <c:v>82.453437554837336</c:v>
                </c:pt>
                <c:pt idx="18">
                  <c:v>65.709709879626914</c:v>
                </c:pt>
                <c:pt idx="19">
                  <c:v>44.099314999491639</c:v>
                </c:pt>
                <c:pt idx="20">
                  <c:v>1.000000000000357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A13FBC-2ABD-4343-8F48-9CC2C7C1C4D8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AF8102E-9195-4DB1-813A-9412A6BD3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.P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IPR_PI_sm3dayatm"/>
      <definedName name="IPR_Pwf_atma"/>
      <definedName name="IPR_Ql_sm3Day"/>
      <definedName name="PVT_Pb_atma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PVT"/>
    </sheetNames>
    <sheetDataSet>
      <sheetData sheetId="0"/>
      <sheetData sheetId="1">
        <row r="22">
          <cell r="D22" t="str">
            <v>Rs</v>
          </cell>
          <cell r="E22" t="str">
            <v>Bo</v>
          </cell>
          <cell r="F22" t="str">
            <v>μo</v>
          </cell>
          <cell r="G22" t="str">
            <v>μg</v>
          </cell>
          <cell r="H22" t="str">
            <v>μw</v>
          </cell>
          <cell r="I22" t="str">
            <v>ρg</v>
          </cell>
          <cell r="J22" t="str">
            <v>ρw</v>
          </cell>
          <cell r="K22" t="str">
            <v>ρo</v>
          </cell>
        </row>
        <row r="23">
          <cell r="B23">
            <v>1</v>
          </cell>
          <cell r="D23">
            <v>0.27348943697138201</v>
          </cell>
          <cell r="E23">
            <v>1.0376527596788165</v>
          </cell>
          <cell r="F23">
            <v>3.4463445519065772</v>
          </cell>
          <cell r="G23">
            <v>1.2105546241270334E-2</v>
          </cell>
          <cell r="H23">
            <v>0.33586886209810729</v>
          </cell>
          <cell r="I23">
            <v>0.80923453779557586</v>
          </cell>
          <cell r="J23">
            <v>970.56653980677311</v>
          </cell>
          <cell r="K23">
            <v>829.05123087842594</v>
          </cell>
        </row>
        <row r="24">
          <cell r="B24">
            <v>5</v>
          </cell>
          <cell r="D24">
            <v>1.8988927763676839</v>
          </cell>
          <cell r="E24">
            <v>1.0403173727412995</v>
          </cell>
          <cell r="F24">
            <v>3.2336371116505358</v>
          </cell>
          <cell r="G24">
            <v>1.2152607093515563E-2</v>
          </cell>
          <cell r="H24">
            <v>0.3366698582445789</v>
          </cell>
          <cell r="I24">
            <v>4.0720135434559541</v>
          </cell>
          <cell r="J24">
            <v>970.6078507425874</v>
          </cell>
          <cell r="K24">
            <v>828.45478161425683</v>
          </cell>
        </row>
        <row r="25">
          <cell r="B25">
            <v>10</v>
          </cell>
          <cell r="D25">
            <v>4.3746222464887943</v>
          </cell>
          <cell r="E25">
            <v>1.0444102727998681</v>
          </cell>
          <cell r="F25">
            <v>2.9618622051682864</v>
          </cell>
          <cell r="G25">
            <v>1.2231437157962866E-2</v>
          </cell>
          <cell r="H25">
            <v>0.33768124309210917</v>
          </cell>
          <cell r="I25">
            <v>8.205184623817356</v>
          </cell>
          <cell r="J25">
            <v>970.66190643699338</v>
          </cell>
          <cell r="K25">
            <v>827.52497108427281</v>
          </cell>
        </row>
        <row r="26">
          <cell r="B26">
            <v>20</v>
          </cell>
          <cell r="D26">
            <v>10.078146611354056</v>
          </cell>
          <cell r="E26">
            <v>1.0539877935797775</v>
          </cell>
          <cell r="F26">
            <v>2.4986426136130651</v>
          </cell>
          <cell r="G26">
            <v>1.242965872389205E-2</v>
          </cell>
          <cell r="H26">
            <v>0.33973781166863876</v>
          </cell>
          <cell r="I26">
            <v>16.625539084112528</v>
          </cell>
          <cell r="J26">
            <v>970.77807803228427</v>
          </cell>
          <cell r="K26">
            <v>825.29416628033573</v>
          </cell>
        </row>
        <row r="27">
          <cell r="B27">
            <v>40</v>
          </cell>
          <cell r="D27">
            <v>23.21778507880758</v>
          </cell>
          <cell r="E27">
            <v>1.0767538727082331</v>
          </cell>
          <cell r="F27">
            <v>1.8766576953859042</v>
          </cell>
          <cell r="G27">
            <v>1.2940038915198142E-2</v>
          </cell>
          <cell r="H27">
            <v>0.34398614434757446</v>
          </cell>
          <cell r="I27">
            <v>33.869447334844871</v>
          </cell>
          <cell r="J27">
            <v>971.04268997016459</v>
          </cell>
          <cell r="K27">
            <v>819.77149727308722</v>
          </cell>
        </row>
        <row r="28">
          <cell r="B28">
            <v>60</v>
          </cell>
          <cell r="D28">
            <v>37.829853777030927</v>
          </cell>
          <cell r="E28">
            <v>1.1030546590708084</v>
          </cell>
          <cell r="F28">
            <v>1.500453325635279</v>
          </cell>
          <cell r="G28">
            <v>1.3565718967699225E-2</v>
          </cell>
          <cell r="H28">
            <v>0.34841473772767878</v>
          </cell>
          <cell r="I28">
            <v>51.277440019390482</v>
          </cell>
          <cell r="J28">
            <v>971.35038666714604</v>
          </cell>
          <cell r="K28">
            <v>813.17220185907354</v>
          </cell>
        </row>
        <row r="29">
          <cell r="B29">
            <v>80</v>
          </cell>
          <cell r="D29">
            <v>53.488559430003527</v>
          </cell>
          <cell r="E29">
            <v>1.1322102757286072</v>
          </cell>
          <cell r="F29">
            <v>1.2534060565552225</v>
          </cell>
          <cell r="G29">
            <v>1.4281265311255864E-2</v>
          </cell>
          <cell r="H29">
            <v>0.35302359180895171</v>
          </cell>
          <cell r="I29">
            <v>68.472148721841492</v>
          </cell>
          <cell r="J29">
            <v>971.70124991871342</v>
          </cell>
          <cell r="K29">
            <v>805.7492481751533</v>
          </cell>
        </row>
        <row r="30">
          <cell r="B30">
            <v>100</v>
          </cell>
          <cell r="D30">
            <v>69.974621365274899</v>
          </cell>
          <cell r="E30">
            <v>1.1638405832814809</v>
          </cell>
          <cell r="F30">
            <v>1.0798118334263502</v>
          </cell>
          <cell r="G30">
            <v>1.5067188178231777E-2</v>
          </cell>
          <cell r="H30">
            <v>0.3578127065913933</v>
          </cell>
          <cell r="I30">
            <v>85.167243557721918</v>
          </cell>
          <cell r="J30">
            <v>972.09537309020902</v>
          </cell>
          <cell r="K30">
            <v>797.69549994548436</v>
          </cell>
        </row>
        <row r="31">
          <cell r="B31">
            <v>120</v>
          </cell>
          <cell r="D31">
            <v>80</v>
          </cell>
          <cell r="E31">
            <v>1.1806672063194987</v>
          </cell>
          <cell r="F31">
            <v>1.0143832116351985</v>
          </cell>
          <cell r="G31">
            <v>1.5906881569035945E-2</v>
          </cell>
          <cell r="H31">
            <v>0.36278208207500345</v>
          </cell>
          <cell r="I31">
            <v>101.16827513716821</v>
          </cell>
          <cell r="J31">
            <v>972.53286117907339</v>
          </cell>
          <cell r="K31">
            <v>794.62594961422008</v>
          </cell>
        </row>
        <row r="32">
          <cell r="B32">
            <v>140</v>
          </cell>
          <cell r="D32">
            <v>80</v>
          </cell>
          <cell r="E32">
            <v>1.1755656078867194</v>
          </cell>
          <cell r="F32">
            <v>1.0516696946026671</v>
          </cell>
          <cell r="G32">
            <v>1.6786635470529682E-2</v>
          </cell>
          <cell r="H32">
            <v>0.36793171825978227</v>
          </cell>
          <cell r="I32">
            <v>116.36900892897458</v>
          </cell>
          <cell r="J32">
            <v>973.01383088495345</v>
          </cell>
          <cell r="K32">
            <v>798.07438539015709</v>
          </cell>
        </row>
        <row r="33">
          <cell r="B33">
            <v>160</v>
          </cell>
          <cell r="D33">
            <v>80</v>
          </cell>
          <cell r="E33">
            <v>1.1717538804745498</v>
          </cell>
          <cell r="F33">
            <v>1.0946410836040579</v>
          </cell>
          <cell r="G33">
            <v>1.7696649218225117E-2</v>
          </cell>
          <cell r="H33">
            <v>0.3732616151457297</v>
          </cell>
          <cell r="I33">
            <v>130.74752734310729</v>
          </cell>
          <cell r="J33">
            <v>973.53841068777274</v>
          </cell>
          <cell r="K33">
            <v>800.67052956551083</v>
          </cell>
        </row>
        <row r="34">
          <cell r="B34">
            <v>180</v>
          </cell>
          <cell r="D34">
            <v>80</v>
          </cell>
          <cell r="E34">
            <v>1.1687977504115337</v>
          </cell>
          <cell r="F34">
            <v>1.1427623596214616</v>
          </cell>
          <cell r="G34">
            <v>1.8632637091865627E-2</v>
          </cell>
          <cell r="H34">
            <v>0.37877177273284574</v>
          </cell>
          <cell r="I34">
            <v>144.3646036110502</v>
          </cell>
          <cell r="J34">
            <v>974.10674093385262</v>
          </cell>
          <cell r="K34">
            <v>802.69559012212653</v>
          </cell>
        </row>
        <row r="35">
          <cell r="B35">
            <v>200</v>
          </cell>
          <cell r="D35">
            <v>80</v>
          </cell>
          <cell r="E35">
            <v>1.1664382168802112</v>
          </cell>
          <cell r="F35">
            <v>1.1956079698529825</v>
          </cell>
          <cell r="G35">
            <v>1.959793520234334E-2</v>
          </cell>
          <cell r="H35">
            <v>0.38446219102113038</v>
          </cell>
          <cell r="I35">
            <v>157.36515020693065</v>
          </cell>
          <cell r="J35">
            <v>974.71897393020072</v>
          </cell>
          <cell r="K35">
            <v>804.3193256384435</v>
          </cell>
        </row>
        <row r="36">
          <cell r="B36">
            <v>220</v>
          </cell>
          <cell r="D36">
            <v>80</v>
          </cell>
          <cell r="E36">
            <v>1.1645112328704794</v>
          </cell>
          <cell r="F36">
            <v>1.2528187080253694</v>
          </cell>
          <cell r="G36">
            <v>2.0606043940918212E-2</v>
          </cell>
          <cell r="H36">
            <v>0.39033287001058364</v>
          </cell>
          <cell r="I36">
            <v>169.9814069327287</v>
          </cell>
          <cell r="J36">
            <v>975.37527404707998</v>
          </cell>
          <cell r="K36">
            <v>805.65027929133623</v>
          </cell>
        </row>
        <row r="37">
          <cell r="B37">
            <v>240</v>
          </cell>
          <cell r="D37">
            <v>80</v>
          </cell>
          <cell r="E37">
            <v>1.1629078448678598</v>
          </cell>
          <cell r="F37">
            <v>1.3140740183946704</v>
          </cell>
          <cell r="G37">
            <v>2.1683383160038823E-2</v>
          </cell>
          <cell r="H37">
            <v>0.39638380970120551</v>
          </cell>
          <cell r="I37">
            <v>182.53336625994487</v>
          </cell>
          <cell r="J37">
            <v>976.07581782899126</v>
          </cell>
          <cell r="K37">
            <v>806.76108957421775</v>
          </cell>
        </row>
        <row r="38">
          <cell r="B38">
            <v>260</v>
          </cell>
          <cell r="D38">
            <v>80</v>
          </cell>
          <cell r="E38">
            <v>1.1615528563960344</v>
          </cell>
          <cell r="F38">
            <v>1.3790736979594145</v>
          </cell>
          <cell r="G38">
            <v>2.2871605188958734E-2</v>
          </cell>
          <cell r="H38">
            <v>0.40261501009299605</v>
          </cell>
          <cell r="I38">
            <v>195.41703229727273</v>
          </cell>
          <cell r="J38">
            <v>976.82079411420705</v>
          </cell>
          <cell r="K38">
            <v>807.70220212873562</v>
          </cell>
        </row>
        <row r="39">
          <cell r="B39">
            <v>280</v>
          </cell>
          <cell r="D39">
            <v>80</v>
          </cell>
          <cell r="E39">
            <v>1.1603926943680387</v>
          </cell>
          <cell r="F39">
            <v>1.447525646071635</v>
          </cell>
          <cell r="G39">
            <v>2.422784902336915E-2</v>
          </cell>
          <cell r="H39">
            <v>0.4090264711859552</v>
          </cell>
          <cell r="I39">
            <v>209.06416247293561</v>
          </cell>
          <cell r="J39">
            <v>977.61040416301159</v>
          </cell>
          <cell r="K39">
            <v>808.5097437733757</v>
          </cell>
        </row>
        <row r="40">
          <cell r="B40">
            <v>300</v>
          </cell>
          <cell r="D40">
            <v>80</v>
          </cell>
          <cell r="E40">
            <v>1.1593881579705583</v>
          </cell>
          <cell r="F40">
            <v>1.5191376962112864</v>
          </cell>
          <cell r="G40">
            <v>2.5819443725453597E-2</v>
          </cell>
          <cell r="H40">
            <v>0.4156181929800829</v>
          </cell>
          <cell r="I40">
            <v>223.85018235404627</v>
          </cell>
          <cell r="J40">
            <v>978.4448617948093</v>
          </cell>
          <cell r="K40">
            <v>809.2102662513347</v>
          </cell>
        </row>
        <row r="41">
          <cell r="B41">
            <v>320</v>
          </cell>
          <cell r="D41">
            <v>80</v>
          </cell>
          <cell r="E41">
            <v>1.1585099020034806</v>
          </cell>
          <cell r="F41">
            <v>1.5936123222926795</v>
          </cell>
          <cell r="G41">
            <v>2.7706850757567025E-2</v>
          </cell>
          <cell r="H41">
            <v>0.42239017547537927</v>
          </cell>
          <cell r="I41">
            <v>239.92959410590848</v>
          </cell>
          <cell r="J41">
            <v>979.32439353427742</v>
          </cell>
          <cell r="K41">
            <v>809.82372129710234</v>
          </cell>
        </row>
        <row r="42">
          <cell r="B42">
            <v>340</v>
          </cell>
          <cell r="D42">
            <v>80</v>
          </cell>
          <cell r="E42">
            <v>1.1577355227772113</v>
          </cell>
          <cell r="F42">
            <v>1.6706434440866633</v>
          </cell>
          <cell r="G42">
            <v>2.9907947532178368E-2</v>
          </cell>
          <cell r="H42">
            <v>0.42934241867184425</v>
          </cell>
          <cell r="I42">
            <v>257.01485989595426</v>
          </cell>
          <cell r="J42">
            <v>980.24923876675155</v>
          </cell>
          <cell r="K42">
            <v>810.36539135418775</v>
          </cell>
        </row>
        <row r="43">
          <cell r="B43">
            <v>360</v>
          </cell>
          <cell r="D43">
            <v>80</v>
          </cell>
          <cell r="E43">
            <v>1.1570476202397262</v>
          </cell>
          <cell r="F43">
            <v>1.7499148114006253</v>
          </cell>
          <cell r="G43">
            <v>3.234779767218704E-2</v>
          </cell>
          <cell r="H43">
            <v>0.4364749225694779</v>
          </cell>
          <cell r="I43">
            <v>274.21422686778067</v>
          </cell>
          <cell r="J43">
            <v>981.21964990304559</v>
          </cell>
          <cell r="K43">
            <v>810.84718000251246</v>
          </cell>
        </row>
        <row r="44">
          <cell r="B44">
            <v>380</v>
          </cell>
          <cell r="D44">
            <v>80</v>
          </cell>
          <cell r="E44">
            <v>1.1564324749673425</v>
          </cell>
          <cell r="F44">
            <v>1.8310996013758258</v>
          </cell>
          <cell r="G44">
            <v>3.4831394992291626E-2</v>
          </cell>
          <cell r="H44">
            <v>0.4437876871682801</v>
          </cell>
          <cell r="I44">
            <v>290.16236861656057</v>
          </cell>
          <cell r="J44">
            <v>982.23589255391971</v>
          </cell>
          <cell r="K44">
            <v>811.27849684997329</v>
          </cell>
        </row>
        <row r="45">
          <cell r="B45">
            <v>400</v>
          </cell>
          <cell r="D45">
            <v>80</v>
          </cell>
          <cell r="E45">
            <v>1.1558791238484611</v>
          </cell>
          <cell r="F45">
            <v>1.9138609593794527</v>
          </cell>
          <cell r="G45">
            <v>3.7103767854624728E-2</v>
          </cell>
          <cell r="H45">
            <v>0.45128071246825097</v>
          </cell>
          <cell r="I45">
            <v>303.59340071013372</v>
          </cell>
          <cell r="J45">
            <v>983.29824571442282</v>
          </cell>
          <cell r="K45">
            <v>811.6668781734993</v>
          </cell>
        </row>
        <row r="46">
          <cell r="B46">
            <v>420</v>
          </cell>
          <cell r="D46">
            <v>80</v>
          </cell>
          <cell r="E46">
            <v>1.1553787009926739</v>
          </cell>
          <cell r="F46">
            <v>1.9978532751006954</v>
          </cell>
          <cell r="G46">
            <v>3.8995470709754662E-2</v>
          </cell>
          <cell r="H46">
            <v>0.45895399846939039</v>
          </cell>
          <cell r="I46">
            <v>314.04397739127421</v>
          </cell>
          <cell r="J46">
            <v>984.4070019583562</v>
          </cell>
          <cell r="K46">
            <v>812.01843100788551</v>
          </cell>
        </row>
        <row r="47">
          <cell r="B47">
            <v>440</v>
          </cell>
          <cell r="D47">
            <v>80</v>
          </cell>
          <cell r="E47">
            <v>1.1549239591296774</v>
          </cell>
          <cell r="F47">
            <v>2.0827240254263466</v>
          </cell>
          <cell r="G47">
            <v>4.0517403578276795E-2</v>
          </cell>
          <cell r="H47">
            <v>0.46680754517169848</v>
          </cell>
          <cell r="I47">
            <v>322.02345994955135</v>
          </cell>
          <cell r="J47">
            <v>985.56246764310936</v>
          </cell>
          <cell r="K47">
            <v>812.33815662374536</v>
          </cell>
        </row>
        <row r="48">
          <cell r="B48">
            <v>460</v>
          </cell>
          <cell r="D48">
            <v>80</v>
          </cell>
          <cell r="E48">
            <v>1.1545089163509799</v>
          </cell>
          <cell r="F48">
            <v>2.168116042785591</v>
          </cell>
          <cell r="G48">
            <v>4.1800659307069124E-2</v>
          </cell>
          <cell r="H48">
            <v>0.47484135257517518</v>
          </cell>
          <cell r="I48">
            <v>328.4808721005885</v>
          </cell>
          <cell r="J48">
            <v>986.76496312514394</v>
          </cell>
          <cell r="K48">
            <v>812.63018995583332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>
    <outlinePr summaryBelow="0"/>
  </sheetPr>
  <dimension ref="A1:F60"/>
  <sheetViews>
    <sheetView tabSelected="1" zoomScaleNormal="100" workbookViewId="0">
      <selection activeCell="K18" sqref="K18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52" t="s">
        <v>292</v>
      </c>
    </row>
    <row r="2" spans="1:6" x14ac:dyDescent="0.2">
      <c r="A2" t="s">
        <v>324</v>
      </c>
    </row>
    <row r="6" spans="1:6" x14ac:dyDescent="0.2">
      <c r="A6" s="52" t="s">
        <v>293</v>
      </c>
    </row>
    <row r="7" spans="1:6" ht="18.75" outlineLevel="1" x14ac:dyDescent="0.35">
      <c r="B7" s="93" t="s">
        <v>294</v>
      </c>
      <c r="C7" s="53">
        <v>0.86</v>
      </c>
      <c r="D7" s="94"/>
      <c r="E7" s="104">
        <f>gamma_oil_*1000</f>
        <v>860</v>
      </c>
      <c r="F7" s="97" t="s">
        <v>322</v>
      </c>
    </row>
    <row r="8" spans="1:6" ht="18.75" outlineLevel="1" x14ac:dyDescent="0.35">
      <c r="B8" s="95" t="s">
        <v>295</v>
      </c>
      <c r="C8" s="53">
        <v>1</v>
      </c>
      <c r="D8" s="94"/>
      <c r="E8" s="104">
        <f>gamma_wat_*1000</f>
        <v>1000</v>
      </c>
      <c r="F8" s="97" t="s">
        <v>322</v>
      </c>
    </row>
    <row r="9" spans="1:6" ht="18.75" outlineLevel="1" x14ac:dyDescent="0.35">
      <c r="B9" s="95" t="s">
        <v>296</v>
      </c>
      <c r="C9" s="53">
        <v>0.8</v>
      </c>
      <c r="D9" s="94"/>
      <c r="E9" s="104">
        <f>gamma_gas_*1.22</f>
        <v>0.97599999999999998</v>
      </c>
      <c r="F9" s="97" t="s">
        <v>322</v>
      </c>
    </row>
    <row r="10" spans="1:6" ht="18.75" outlineLevel="1" x14ac:dyDescent="0.35">
      <c r="B10" s="96" t="s">
        <v>297</v>
      </c>
      <c r="C10" s="53">
        <v>100</v>
      </c>
      <c r="D10" s="95" t="s">
        <v>298</v>
      </c>
      <c r="E10" s="104">
        <f>Rsb_/gamma_oil_</f>
        <v>116.27906976744187</v>
      </c>
      <c r="F10" s="97" t="s">
        <v>323</v>
      </c>
    </row>
    <row r="11" spans="1:6" ht="18.75" outlineLevel="1" x14ac:dyDescent="0.35">
      <c r="B11" s="96" t="s">
        <v>299</v>
      </c>
      <c r="C11" s="53">
        <v>100</v>
      </c>
      <c r="D11" s="95" t="s">
        <v>298</v>
      </c>
      <c r="E11" s="104">
        <f>Rsb_/gamma_oil_</f>
        <v>116.27906976744187</v>
      </c>
      <c r="F11" s="97" t="s">
        <v>323</v>
      </c>
    </row>
    <row r="12" spans="1:6" ht="18" outlineLevel="1" x14ac:dyDescent="0.35">
      <c r="B12" s="95" t="s">
        <v>300</v>
      </c>
      <c r="C12" s="53"/>
      <c r="D12" s="95" t="s">
        <v>301</v>
      </c>
      <c r="E12" s="104">
        <f>Pb_cal_*1.01325/10</f>
        <v>0</v>
      </c>
      <c r="F12" s="97" t="s">
        <v>302</v>
      </c>
    </row>
    <row r="13" spans="1:6" ht="18" outlineLevel="1" x14ac:dyDescent="0.35">
      <c r="B13" s="95" t="s">
        <v>303</v>
      </c>
      <c r="C13" s="53">
        <v>100</v>
      </c>
      <c r="D13" s="100" t="s">
        <v>314</v>
      </c>
      <c r="E13" s="104">
        <f>Tres_*9/5+32</f>
        <v>212</v>
      </c>
      <c r="F13" s="97" t="s">
        <v>304</v>
      </c>
    </row>
    <row r="14" spans="1:6" ht="18" outlineLevel="1" x14ac:dyDescent="0.35">
      <c r="B14" s="96" t="s">
        <v>305</v>
      </c>
      <c r="C14" s="53">
        <v>1.2</v>
      </c>
      <c r="D14" s="95" t="s">
        <v>288</v>
      </c>
      <c r="E14" s="95"/>
      <c r="F14" s="94"/>
    </row>
    <row r="15" spans="1:6" ht="18" outlineLevel="1" x14ac:dyDescent="0.35">
      <c r="B15" s="98" t="s">
        <v>306</v>
      </c>
      <c r="C15" s="53">
        <v>1</v>
      </c>
      <c r="D15" s="95" t="s">
        <v>307</v>
      </c>
      <c r="E15" s="95"/>
      <c r="F15" s="94"/>
    </row>
    <row r="16" spans="1:6" ht="15.75" x14ac:dyDescent="0.3">
      <c r="B16" s="98" t="s">
        <v>309</v>
      </c>
      <c r="C16" s="53">
        <v>22</v>
      </c>
      <c r="D16" s="95" t="s">
        <v>289</v>
      </c>
      <c r="E16" s="105">
        <f>fw_/100</f>
        <v>0.22</v>
      </c>
      <c r="F16" s="97"/>
    </row>
    <row r="17" spans="1:6" ht="18" x14ac:dyDescent="0.35">
      <c r="B17" s="95" t="s">
        <v>308</v>
      </c>
      <c r="C17" s="54">
        <f>[1]!PVT_Pb_atma(Tres_,gamma_gas_,gamma_oil_,gamma_wat_,Rsb_,Rp_,Pb_cal_,Tres_,Bob_,muob_)</f>
        <v>171.07977523961091</v>
      </c>
      <c r="D17" s="95" t="s">
        <v>301</v>
      </c>
      <c r="E17" s="104">
        <f>Pb_cal_*1.01325/10</f>
        <v>0</v>
      </c>
      <c r="F17" s="97" t="s">
        <v>302</v>
      </c>
    </row>
    <row r="19" spans="1:6" x14ac:dyDescent="0.2">
      <c r="A19" s="55" t="s">
        <v>291</v>
      </c>
      <c r="B19" s="55"/>
      <c r="C19" s="55"/>
      <c r="D19" s="52"/>
    </row>
    <row r="20" spans="1:6" ht="18" customHeight="1" x14ac:dyDescent="0.3">
      <c r="B20" s="98" t="s">
        <v>310</v>
      </c>
      <c r="C20" s="53">
        <v>100</v>
      </c>
      <c r="D20" s="95" t="s">
        <v>316</v>
      </c>
    </row>
    <row r="21" spans="1:6" ht="18" customHeight="1" x14ac:dyDescent="0.3">
      <c r="B21" s="98" t="s">
        <v>311</v>
      </c>
      <c r="C21" s="53">
        <v>150</v>
      </c>
      <c r="D21" s="95" t="s">
        <v>315</v>
      </c>
    </row>
    <row r="23" spans="1:6" x14ac:dyDescent="0.2">
      <c r="A23" s="52" t="s">
        <v>12</v>
      </c>
    </row>
    <row r="24" spans="1:6" ht="19.5" customHeight="1" x14ac:dyDescent="0.3">
      <c r="B24" s="98" t="s">
        <v>313</v>
      </c>
      <c r="C24" s="53">
        <v>250</v>
      </c>
      <c r="D24" s="95" t="s">
        <v>315</v>
      </c>
    </row>
    <row r="25" spans="1:6" ht="19.5" customHeight="1" x14ac:dyDescent="0.25">
      <c r="B25" s="98" t="s">
        <v>312</v>
      </c>
      <c r="C25" s="99">
        <f>[1]!IPR_PI_sm3dayatm(qltest_,Pwftest_,Pres_,fw_,Pb_)</f>
        <v>1.0093138777031037</v>
      </c>
      <c r="D25" s="95" t="s">
        <v>317</v>
      </c>
    </row>
    <row r="26" spans="1:6" ht="19.5" customHeight="1" x14ac:dyDescent="0.3">
      <c r="B26" s="95" t="s">
        <v>318</v>
      </c>
      <c r="C26" s="54">
        <f>[1]!IPR_Ql_sm3Day(PI_,Pres_,1,fw_,Pb_)</f>
        <v>177.85249649662782</v>
      </c>
      <c r="D26" s="95" t="s">
        <v>316</v>
      </c>
    </row>
    <row r="28" spans="1:6" x14ac:dyDescent="0.2">
      <c r="A28" t="s">
        <v>319</v>
      </c>
    </row>
    <row r="29" spans="1:6" ht="15" x14ac:dyDescent="0.25">
      <c r="B29" s="98" t="s">
        <v>290</v>
      </c>
      <c r="C29" s="53">
        <v>20</v>
      </c>
      <c r="D29" s="102"/>
    </row>
    <row r="34" spans="1:5" x14ac:dyDescent="0.2">
      <c r="A34" t="s">
        <v>320</v>
      </c>
    </row>
    <row r="35" spans="1:5" x14ac:dyDescent="0.2">
      <c r="A35" t="s">
        <v>321</v>
      </c>
    </row>
    <row r="39" spans="1:5" x14ac:dyDescent="0.2">
      <c r="C39" s="95" t="s">
        <v>15</v>
      </c>
      <c r="D39" s="102" t="s">
        <v>17</v>
      </c>
      <c r="E39" s="102" t="s">
        <v>15</v>
      </c>
    </row>
    <row r="40" spans="1:5" x14ac:dyDescent="0.2">
      <c r="C40" s="101">
        <v>0</v>
      </c>
      <c r="D40" s="103">
        <f>[1]!IPR_Pwf_atma(PI_,Pres_,C40,fw_,Pb_)</f>
        <v>250</v>
      </c>
      <c r="E40" s="103">
        <f>[1]!IPR_Ql_sm3Day(PI_,Pres_,D40,fw_,Pb_)</f>
        <v>0</v>
      </c>
    </row>
    <row r="41" spans="1:5" x14ac:dyDescent="0.2">
      <c r="C41" s="101">
        <f>C40+qmax_/N_</f>
        <v>8.8926248248313904</v>
      </c>
      <c r="D41" s="103">
        <f>[1]!IPR_Pwf_atma(PI_,Pres_,C41,fw_,Pb_)</f>
        <v>241.18943569361363</v>
      </c>
      <c r="E41" s="103">
        <f>[1]!IPR_Ql_sm3Day(PI_,Pres_,D41,fw_,Pb_)</f>
        <v>8.8926248248313815</v>
      </c>
    </row>
    <row r="42" spans="1:5" x14ac:dyDescent="0.2">
      <c r="C42" s="101">
        <f>C41+qmax_/N_</f>
        <v>17.785249649662781</v>
      </c>
      <c r="D42" s="103">
        <f>[1]!IPR_Pwf_atma(PI_,Pres_,C42,fw_,Pb_)</f>
        <v>232.37887138722724</v>
      </c>
      <c r="E42" s="103">
        <f>[1]!IPR_Ql_sm3Day(PI_,Pres_,D42,fw_,Pb_)</f>
        <v>17.785249649662791</v>
      </c>
    </row>
    <row r="43" spans="1:5" x14ac:dyDescent="0.2">
      <c r="C43" s="101">
        <f>C42+qmax_/N_</f>
        <v>26.677874474494171</v>
      </c>
      <c r="D43" s="103">
        <f>[1]!IPR_Pwf_atma(PI_,Pres_,C43,fw_,Pb_)</f>
        <v>223.56830708084087</v>
      </c>
      <c r="E43" s="103">
        <f>[1]!IPR_Ql_sm3Day(PI_,Pres_,D43,fw_,Pb_)</f>
        <v>26.677874474494171</v>
      </c>
    </row>
    <row r="44" spans="1:5" x14ac:dyDescent="0.2">
      <c r="C44" s="101">
        <f>C43+qmax_/N_</f>
        <v>35.570499299325562</v>
      </c>
      <c r="D44" s="103">
        <f>[1]!IPR_Pwf_atma(PI_,Pres_,C44,fw_,Pb_)</f>
        <v>214.7577427744545</v>
      </c>
      <c r="E44" s="103">
        <f>[1]!IPR_Ql_sm3Day(PI_,Pres_,D44,fw_,Pb_)</f>
        <v>35.570499299325554</v>
      </c>
    </row>
    <row r="45" spans="1:5" x14ac:dyDescent="0.2">
      <c r="C45" s="101">
        <f>C44+qmax_/N_</f>
        <v>44.463124124156948</v>
      </c>
      <c r="D45" s="103">
        <f>[1]!IPR_Pwf_atma(PI_,Pres_,C45,fw_,Pb_)</f>
        <v>205.9471784680681</v>
      </c>
      <c r="E45" s="103">
        <f>[1]!IPR_Ql_sm3Day(PI_,Pres_,D45,fw_,Pb_)</f>
        <v>44.463124124156963</v>
      </c>
    </row>
    <row r="46" spans="1:5" x14ac:dyDescent="0.2">
      <c r="C46" s="101">
        <f>C45+qmax_/N_</f>
        <v>53.355748948988335</v>
      </c>
      <c r="D46" s="103">
        <f>[1]!IPR_Pwf_atma(PI_,Pres_,C46,fw_,Pb_)</f>
        <v>197.13661416168173</v>
      </c>
      <c r="E46" s="103">
        <f>[1]!IPR_Ql_sm3Day(PI_,Pres_,D46,fw_,Pb_)</f>
        <v>53.355748948988342</v>
      </c>
    </row>
    <row r="47" spans="1:5" x14ac:dyDescent="0.2">
      <c r="C47" s="101">
        <f>C46+qmax_/N_</f>
        <v>62.248373773819722</v>
      </c>
      <c r="D47" s="103">
        <f>[1]!IPR_Pwf_atma(PI_,Pres_,C47,fw_,Pb_)</f>
        <v>188.32604985529537</v>
      </c>
      <c r="E47" s="103">
        <f>[1]!IPR_Ql_sm3Day(PI_,Pres_,D47,fw_,Pb_)</f>
        <v>62.248373773819722</v>
      </c>
    </row>
    <row r="48" spans="1:5" x14ac:dyDescent="0.2">
      <c r="C48" s="101">
        <f>C47+qmax_/N_</f>
        <v>71.140998598651109</v>
      </c>
      <c r="D48" s="103">
        <f>[1]!IPR_Pwf_atma(PI_,Pres_,C48,fw_,Pb_)</f>
        <v>179.515485548909</v>
      </c>
      <c r="E48" s="103">
        <f>[1]!IPR_Ql_sm3Day(PI_,Pres_,D48,fw_,Pb_)</f>
        <v>71.140998598651109</v>
      </c>
    </row>
    <row r="49" spans="3:5" x14ac:dyDescent="0.2">
      <c r="C49" s="101">
        <f>C48+qmax_/N_</f>
        <v>80.033623423482496</v>
      </c>
      <c r="D49" s="103">
        <f>[1]!IPR_Pwf_atma(PI_,Pres_,C49,fw_,Pb_)</f>
        <v>170.70463595367303</v>
      </c>
      <c r="E49" s="103">
        <f>[1]!IPR_Ql_sm3Day(PI_,Pres_,D49,fw_,Pb_)</f>
        <v>80.033623423482865</v>
      </c>
    </row>
    <row r="50" spans="3:5" x14ac:dyDescent="0.2">
      <c r="C50" s="101">
        <f>C49+qmax_/N_</f>
        <v>88.926248248313883</v>
      </c>
      <c r="D50" s="103">
        <f>[1]!IPR_Pwf_atma(PI_,Pres_,C50,fw_,Pb_)</f>
        <v>161.7147091115996</v>
      </c>
      <c r="E50" s="103">
        <f>[1]!IPR_Ql_sm3Day(PI_,Pres_,D50,fw_,Pb_)</f>
        <v>88.926248248314067</v>
      </c>
    </row>
    <row r="51" spans="3:5" x14ac:dyDescent="0.2">
      <c r="C51" s="101">
        <f>C50+qmax_/N_</f>
        <v>97.818873073145269</v>
      </c>
      <c r="D51" s="103">
        <f>[1]!IPR_Pwf_atma(PI_,Pres_,C51,fw_,Pb_)</f>
        <v>152.35792431084624</v>
      </c>
      <c r="E51" s="103">
        <f>[1]!IPR_Ql_sm3Day(PI_,Pres_,D51,fw_,Pb_)</f>
        <v>97.818873073145284</v>
      </c>
    </row>
    <row r="52" spans="3:5" x14ac:dyDescent="0.2">
      <c r="C52" s="101">
        <f>C51+qmax_/N_</f>
        <v>106.71149789797666</v>
      </c>
      <c r="D52" s="103">
        <f>[1]!IPR_Pwf_atma(PI_,Pres_,C52,fw_,Pb_)</f>
        <v>142.57026706449346</v>
      </c>
      <c r="E52" s="103">
        <f>[1]!IPR_Ql_sm3Day(PI_,Pres_,D52,fw_,Pb_)</f>
        <v>106.7114978979765</v>
      </c>
    </row>
    <row r="53" spans="3:5" x14ac:dyDescent="0.2">
      <c r="C53" s="101">
        <f>C52+qmax_/N_</f>
        <v>115.60412272280804</v>
      </c>
      <c r="D53" s="103">
        <f>[1]!IPR_Pwf_atma(PI_,Pres_,C53,fw_,Pb_)</f>
        <v>132.26660957004842</v>
      </c>
      <c r="E53" s="103">
        <f>[1]!IPR_Ql_sm3Day(PI_,Pres_,D53,fw_,Pb_)</f>
        <v>115.60412272280772</v>
      </c>
    </row>
    <row r="54" spans="3:5" x14ac:dyDescent="0.2">
      <c r="C54" s="101">
        <f>C53+qmax_/N_</f>
        <v>124.49674754763943</v>
      </c>
      <c r="D54" s="103">
        <f>[1]!IPR_Pwf_atma(PI_,Pres_,C54,fw_,Pb_)</f>
        <v>121.32944771811133</v>
      </c>
      <c r="E54" s="103">
        <f>[1]!IPR_Ql_sm3Day(PI_,Pres_,D54,fw_,Pb_)</f>
        <v>124.4967475476399</v>
      </c>
    </row>
    <row r="55" spans="3:5" x14ac:dyDescent="0.2">
      <c r="C55" s="101">
        <f>C54+qmax_/N_</f>
        <v>133.38937237247083</v>
      </c>
      <c r="D55" s="103">
        <f>[1]!IPR_Pwf_atma(PI_,Pres_,C55,fw_,Pb_)</f>
        <v>109.5884875991931</v>
      </c>
      <c r="E55" s="103">
        <f>[1]!IPR_Ql_sm3Day(PI_,Pres_,D55,fw_,Pb_)</f>
        <v>133.38937237247077</v>
      </c>
    </row>
    <row r="56" spans="3:5" x14ac:dyDescent="0.2">
      <c r="C56" s="101">
        <f>C55+qmax_/N_</f>
        <v>142.28199719730222</v>
      </c>
      <c r="D56" s="103">
        <f>[1]!IPR_Pwf_atma(PI_,Pres_,C56,fw_,Pb_)</f>
        <v>96.779927548549026</v>
      </c>
      <c r="E56" s="103">
        <f>[1]!IPR_Ql_sm3Day(PI_,Pres_,D56,fw_,Pb_)</f>
        <v>142.28199719730233</v>
      </c>
    </row>
    <row r="57" spans="3:5" x14ac:dyDescent="0.2">
      <c r="C57" s="101">
        <f>C56+qmax_/N_</f>
        <v>151.1746220221336</v>
      </c>
      <c r="D57" s="103">
        <f>[1]!IPR_Pwf_atma(PI_,Pres_,C57,fw_,Pb_)</f>
        <v>82.453437554837336</v>
      </c>
      <c r="E57" s="103">
        <f>[1]!IPR_Ql_sm3Day(PI_,Pres_,D57,fw_,Pb_)</f>
        <v>151.17462202213355</v>
      </c>
    </row>
    <row r="58" spans="3:5" x14ac:dyDescent="0.2">
      <c r="C58" s="101">
        <f>C57+qmax_/N_</f>
        <v>160.06724684696499</v>
      </c>
      <c r="D58" s="103">
        <f>[1]!IPR_Pwf_atma(PI_,Pres_,C58,fw_,Pb_)</f>
        <v>65.709709879626914</v>
      </c>
      <c r="E58" s="103">
        <f>[1]!IPR_Ql_sm3Day(PI_,Pres_,D58,fw_,Pb_)</f>
        <v>160.06724684696508</v>
      </c>
    </row>
    <row r="59" spans="3:5" x14ac:dyDescent="0.2">
      <c r="C59" s="101">
        <f>C58+qmax_/N_</f>
        <v>168.95987167179638</v>
      </c>
      <c r="D59" s="103">
        <f>[1]!IPR_Pwf_atma(PI_,Pres_,C59,fw_,Pb_)</f>
        <v>44.099314999491639</v>
      </c>
      <c r="E59" s="103">
        <f>[1]!IPR_Ql_sm3Day(PI_,Pres_,D59,fw_,Pb_)</f>
        <v>168.95987167179629</v>
      </c>
    </row>
    <row r="60" spans="3:5" x14ac:dyDescent="0.2">
      <c r="C60" s="101">
        <f>C59+qmax_/N_</f>
        <v>177.85249649662777</v>
      </c>
      <c r="D60" s="103">
        <f>[1]!IPR_Pwf_atma(PI_,Pres_,C60,fw_,Pb_)</f>
        <v>1.000000000000357</v>
      </c>
      <c r="E60" s="103">
        <f>[1]!IPR_Ql_sm3Day(PI_,Pres_,D60,fw_,Pb_)</f>
        <v>177.85249649662777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56" t="s">
        <v>161</v>
      </c>
      <c r="C2" s="56"/>
      <c r="D2" s="56"/>
      <c r="E2" s="56"/>
      <c r="F2" s="56"/>
      <c r="G2" s="56"/>
      <c r="H2" s="56"/>
      <c r="I2" s="56"/>
      <c r="J2" s="56"/>
      <c r="K2" s="56"/>
      <c r="L2" s="56" t="s">
        <v>162</v>
      </c>
      <c r="M2" s="56"/>
      <c r="N2" s="56"/>
      <c r="O2" s="56"/>
      <c r="V2" s="57" t="s">
        <v>163</v>
      </c>
      <c r="W2" s="57"/>
      <c r="X2" s="57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5" t="s">
        <v>23</v>
      </c>
      <c r="K1" s="86"/>
      <c r="L1" s="90">
        <f>AV7-1</f>
        <v>-1</v>
      </c>
      <c r="M1" s="91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7" t="s">
        <v>24</v>
      </c>
      <c r="K2" s="88"/>
      <c r="L2" s="63">
        <f>AY11-1</f>
        <v>-1</v>
      </c>
      <c r="M2" s="89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62" t="s">
        <v>21</v>
      </c>
      <c r="C4" s="63"/>
      <c r="D4" s="64"/>
    </row>
    <row r="5" spans="1:20" x14ac:dyDescent="0.2">
      <c r="A5" s="2" t="s">
        <v>3</v>
      </c>
      <c r="B5" s="65">
        <v>1</v>
      </c>
      <c r="C5" s="66"/>
      <c r="D5" s="67"/>
    </row>
    <row r="6" spans="1:20" ht="13.5" thickBot="1" x14ac:dyDescent="0.25">
      <c r="A6" s="3" t="s">
        <v>4</v>
      </c>
      <c r="B6" s="68" t="s">
        <v>6</v>
      </c>
      <c r="C6" s="69"/>
      <c r="D6" s="70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71" t="s">
        <v>22</v>
      </c>
      <c r="B8" s="72"/>
      <c r="D8" s="71" t="s">
        <v>70</v>
      </c>
      <c r="E8" s="72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73" t="s">
        <v>12</v>
      </c>
      <c r="B18" s="74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73" t="s">
        <v>5</v>
      </c>
      <c r="B23" s="74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58" t="s">
        <v>7</v>
      </c>
      <c r="B42" s="59"/>
      <c r="C42" s="77" t="s">
        <v>0</v>
      </c>
      <c r="D42" s="78"/>
      <c r="E42" s="78"/>
      <c r="F42" s="78"/>
      <c r="G42" s="78"/>
      <c r="H42" s="79"/>
      <c r="I42" s="80" t="s">
        <v>13</v>
      </c>
      <c r="J42" s="81"/>
      <c r="L42" s="92" t="s">
        <v>26</v>
      </c>
      <c r="M42" s="92"/>
      <c r="N42" s="92" t="s">
        <v>27</v>
      </c>
      <c r="O42" s="92"/>
      <c r="P42" s="92" t="s">
        <v>28</v>
      </c>
      <c r="Q42" s="92"/>
      <c r="R42" s="92" t="s">
        <v>31</v>
      </c>
      <c r="S42" s="92"/>
      <c r="T42" s="92" t="s">
        <v>33</v>
      </c>
      <c r="U42" s="92"/>
      <c r="V42" s="92" t="s">
        <v>79</v>
      </c>
      <c r="W42" s="92"/>
      <c r="X42" s="92" t="s">
        <v>35</v>
      </c>
      <c r="Y42" s="92"/>
      <c r="Z42" s="92" t="s">
        <v>36</v>
      </c>
      <c r="AA42" s="92"/>
      <c r="AB42" s="92" t="s">
        <v>37</v>
      </c>
      <c r="AC42" s="92"/>
      <c r="AD42" s="92" t="s">
        <v>38</v>
      </c>
      <c r="AE42" s="92"/>
      <c r="AF42" s="92" t="s">
        <v>39</v>
      </c>
      <c r="AG42" s="92"/>
      <c r="AH42" s="92" t="s">
        <v>40</v>
      </c>
      <c r="AI42" s="92"/>
      <c r="AJ42" s="92" t="s">
        <v>41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22"/>
    </row>
    <row r="43" spans="1:46" ht="13.5" thickBot="1" x14ac:dyDescent="0.25">
      <c r="A43" s="60"/>
      <c r="B43" s="61"/>
      <c r="C43" s="60" t="s">
        <v>69</v>
      </c>
      <c r="D43" s="61"/>
      <c r="E43" s="84"/>
      <c r="F43" s="60" t="s">
        <v>8</v>
      </c>
      <c r="G43" s="61"/>
      <c r="H43" s="84"/>
      <c r="I43" s="82"/>
      <c r="J43" s="83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75" t="s">
        <v>68</v>
      </c>
      <c r="D44" s="76"/>
      <c r="E44" s="9" t="s">
        <v>11</v>
      </c>
      <c r="F44" s="75" t="s">
        <v>68</v>
      </c>
      <c r="G44" s="76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2018-10-07T21:03:50Z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