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D:\rnt\unifloc_vba\exercises\"/>
    </mc:Choice>
  </mc:AlternateContent>
  <xr:revisionPtr revIDLastSave="0" documentId="13_ncr:1_{4678DD7F-B9A0-440F-90B1-BEB6EC8C7880}" xr6:coauthVersionLast="45" xr6:coauthVersionMax="45" xr10:uidLastSave="{00000000-0000-0000-0000-000000000000}"/>
  <bookViews>
    <workbookView xWindow="-23670" yWindow="2040" windowWidth="22410" windowHeight="18795" tabRatio="591" xr2:uid="{00000000-000D-0000-FFFF-FFFF00000000}"/>
  </bookViews>
  <sheets>
    <sheet name="MF 1 " sheetId="118" r:id="rId1"/>
  </sheets>
  <externalReferences>
    <externalReference r:id="rId2"/>
  </externalReferences>
  <definedNames>
    <definedName name="Bob_" localSheetId="0">'MF 1 '!$C$14</definedName>
    <definedName name="fw_" localSheetId="0">'MF 1 '!$C$19</definedName>
    <definedName name="fw_kf_">'MF 1 '!$C$20</definedName>
    <definedName name="gamma_gas_" localSheetId="0">'MF 1 '!$C$9</definedName>
    <definedName name="gamma_kill_fluid_">'MF 1 '!$C$16</definedName>
    <definedName name="gamma_oil_" localSheetId="0">'MF 1 '!$C$7</definedName>
    <definedName name="gamma_wat_" localSheetId="0">'MF 1 '!$C$8</definedName>
    <definedName name="hydr_corr_">'MF 1 '!$G$22</definedName>
    <definedName name="id_">'MF 1 '!$C$23</definedName>
    <definedName name="L_">'MF 1 '!$C$22</definedName>
    <definedName name="l0_">'MF 1 '!$C$38</definedName>
    <definedName name="muob_" localSheetId="0">'MF 1 '!$C$15</definedName>
    <definedName name="n_">'MF 1 '!$A$63</definedName>
    <definedName name="p0_">'MF 1 '!$C$25</definedName>
    <definedName name="p1_">'MF 1 '!$C$26</definedName>
    <definedName name="Pb_" localSheetId="0">'MF 1 '!$C$12</definedName>
    <definedName name="Pgas_">'MF 1 '!$C$27</definedName>
    <definedName name="PVT_str_1_">'MF 1 '!$C$31</definedName>
    <definedName name="PVT_str_2_">'MF 1 '!$C$33</definedName>
    <definedName name="PVT_str_gas_">'MF 1 '!$C$32</definedName>
    <definedName name="Q_" localSheetId="0">'MF 1 '!$C$18</definedName>
    <definedName name="Rp_" localSheetId="0">'MF 1 '!$C$11</definedName>
    <definedName name="Rsb_" localSheetId="0">'MF 1 '!$C$10</definedName>
    <definedName name="t0_">'MF 1 '!$C$28</definedName>
    <definedName name="t1_">'MF 1 '!$C$29</definedName>
    <definedName name="theta_">'MF 1 '!$C$24</definedName>
    <definedName name="Tres_" localSheetId="0">'MF 1 '!$C$13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8" i="118" l="1"/>
  <c r="C32" i="118"/>
  <c r="G1" i="118"/>
  <c r="C31" i="118"/>
  <c r="C33" i="118"/>
  <c r="C71" i="118" a="1"/>
  <c r="C72" i="118" a="1"/>
  <c r="C73" i="118" a="1"/>
  <c r="C74" i="118" a="1"/>
  <c r="E74" i="118" l="1"/>
  <c r="C74" i="118"/>
  <c r="D74" i="118"/>
  <c r="F74" i="118"/>
  <c r="C73" i="118"/>
  <c r="E73" i="118"/>
  <c r="F73" i="118"/>
  <c r="D73" i="118"/>
  <c r="C72" i="118"/>
  <c r="D72" i="118"/>
  <c r="E72" i="118"/>
  <c r="F72" i="118"/>
  <c r="C71" i="118"/>
  <c r="D71" i="118"/>
  <c r="E71" i="118"/>
  <c r="F71" i="118"/>
  <c r="R63" i="118"/>
  <c r="P38" i="118"/>
  <c r="O38" i="118"/>
  <c r="M63" i="118"/>
  <c r="K38" i="118"/>
  <c r="E16" i="118"/>
  <c r="D38" i="118"/>
  <c r="D39" i="118" s="1"/>
  <c r="D40" i="118" l="1"/>
  <c r="H63" i="118"/>
  <c r="F38" i="118"/>
  <c r="G63" i="118"/>
  <c r="E38" i="118"/>
  <c r="D41" i="118" l="1"/>
  <c r="C39" i="118"/>
  <c r="D42" i="118" l="1"/>
  <c r="C40" i="118"/>
  <c r="E8" i="118"/>
  <c r="O39" i="118" a="1"/>
  <c r="E39" i="118" a="1"/>
  <c r="J39" i="118" a="1"/>
  <c r="J39" i="118" l="1"/>
  <c r="K39" i="118"/>
  <c r="E39" i="118"/>
  <c r="F39" i="118"/>
  <c r="O39" i="118"/>
  <c r="P39" i="118"/>
  <c r="D43" i="118"/>
  <c r="C41" i="118"/>
  <c r="E13" i="118"/>
  <c r="E12" i="118"/>
  <c r="E11" i="118"/>
  <c r="E10" i="118"/>
  <c r="E9" i="118"/>
  <c r="E7" i="118"/>
  <c r="J40" i="118" a="1"/>
  <c r="O40" i="118" a="1"/>
  <c r="E40" i="118" a="1"/>
  <c r="E40" i="118" l="1"/>
  <c r="F40" i="118"/>
  <c r="O40" i="118"/>
  <c r="P40" i="118"/>
  <c r="K40" i="118"/>
  <c r="J40" i="118"/>
  <c r="D44" i="118"/>
  <c r="C42" i="118"/>
  <c r="E41" i="118" a="1"/>
  <c r="O41" i="118" a="1"/>
  <c r="J41" i="118" a="1"/>
  <c r="K41" i="118" l="1"/>
  <c r="J41" i="118"/>
  <c r="P41" i="118"/>
  <c r="O41" i="118"/>
  <c r="E41" i="118"/>
  <c r="F41" i="118"/>
  <c r="D45" i="118"/>
  <c r="C43" i="118"/>
  <c r="J42" i="118" a="1"/>
  <c r="E42" i="118" a="1"/>
  <c r="O42" i="118" a="1"/>
  <c r="O42" i="118" l="1"/>
  <c r="P42" i="118"/>
  <c r="E42" i="118"/>
  <c r="F42" i="118"/>
  <c r="J42" i="118"/>
  <c r="K42" i="118"/>
  <c r="D46" i="118"/>
  <c r="C44" i="118"/>
  <c r="J43" i="118" a="1"/>
  <c r="E43" i="118" a="1"/>
  <c r="O43" i="118" a="1"/>
  <c r="P43" i="118" l="1"/>
  <c r="O43" i="118"/>
  <c r="F43" i="118"/>
  <c r="E43" i="118"/>
  <c r="K43" i="118"/>
  <c r="J43" i="118"/>
  <c r="D47" i="118"/>
  <c r="C45" i="118"/>
  <c r="O44" i="118" a="1"/>
  <c r="E44" i="118" a="1"/>
  <c r="J44" i="118" a="1"/>
  <c r="K44" i="118" l="1"/>
  <c r="J44" i="118"/>
  <c r="F44" i="118"/>
  <c r="E44" i="118"/>
  <c r="O44" i="118"/>
  <c r="P44" i="118"/>
  <c r="D48" i="118"/>
  <c r="C46" i="118"/>
  <c r="J45" i="118" a="1"/>
  <c r="O45" i="118" a="1"/>
  <c r="E45" i="118" a="1"/>
  <c r="E45" i="118" l="1"/>
  <c r="F45" i="118"/>
  <c r="P45" i="118"/>
  <c r="O45" i="118"/>
  <c r="J45" i="118"/>
  <c r="K45" i="118"/>
  <c r="D49" i="118"/>
  <c r="C47" i="118"/>
  <c r="O46" i="118" a="1"/>
  <c r="E46" i="118" a="1"/>
  <c r="J46" i="118" a="1"/>
  <c r="J46" i="118" l="1"/>
  <c r="K46" i="118"/>
  <c r="F46" i="118"/>
  <c r="E46" i="118"/>
  <c r="P46" i="118"/>
  <c r="O46" i="118"/>
  <c r="D50" i="118"/>
  <c r="C48" i="118"/>
  <c r="E47" i="118" a="1"/>
  <c r="J47" i="118" a="1"/>
  <c r="O47" i="118" a="1"/>
  <c r="O47" i="118" l="1"/>
  <c r="P47" i="118"/>
  <c r="J47" i="118"/>
  <c r="K47" i="118"/>
  <c r="F47" i="118"/>
  <c r="E47" i="118"/>
  <c r="D51" i="118"/>
  <c r="C49" i="118"/>
  <c r="E48" i="118" a="1"/>
  <c r="O48" i="118" a="1"/>
  <c r="J48" i="118" a="1"/>
  <c r="J48" i="118" l="1"/>
  <c r="K48" i="118"/>
  <c r="O48" i="118"/>
  <c r="P48" i="118"/>
  <c r="E48" i="118"/>
  <c r="F48" i="118"/>
  <c r="D52" i="118"/>
  <c r="C50" i="118"/>
  <c r="O49" i="118" a="1"/>
  <c r="J49" i="118" a="1"/>
  <c r="E49" i="118" a="1"/>
  <c r="F49" i="118" l="1"/>
  <c r="E49" i="118"/>
  <c r="K49" i="118"/>
  <c r="J49" i="118"/>
  <c r="P49" i="118"/>
  <c r="O49" i="118"/>
  <c r="D53" i="118"/>
  <c r="C51" i="118"/>
  <c r="J50" i="118" a="1"/>
  <c r="O50" i="118" a="1"/>
  <c r="E50" i="118" a="1"/>
  <c r="E50" i="118" l="1"/>
  <c r="F50" i="118"/>
  <c r="O50" i="118"/>
  <c r="P50" i="118"/>
  <c r="J50" i="118"/>
  <c r="K50" i="118"/>
  <c r="D54" i="118"/>
  <c r="C52" i="118"/>
  <c r="O51" i="118" a="1"/>
  <c r="E51" i="118" a="1"/>
  <c r="J51" i="118" a="1"/>
  <c r="K51" i="118" l="1"/>
  <c r="J51" i="118"/>
  <c r="E51" i="118"/>
  <c r="F51" i="118"/>
  <c r="P51" i="118"/>
  <c r="O51" i="118"/>
  <c r="D55" i="118"/>
  <c r="C53" i="118"/>
  <c r="O52" i="118" a="1"/>
  <c r="J52" i="118" a="1"/>
  <c r="E52" i="118" a="1"/>
  <c r="E52" i="118" l="1"/>
  <c r="F52" i="118"/>
  <c r="K52" i="118"/>
  <c r="J52" i="118"/>
  <c r="O52" i="118"/>
  <c r="P52" i="118"/>
  <c r="D56" i="118"/>
  <c r="C54" i="118"/>
  <c r="E53" i="118" a="1"/>
  <c r="J53" i="118" a="1"/>
  <c r="O53" i="118" a="1"/>
  <c r="O53" i="118" l="1"/>
  <c r="P53" i="118"/>
  <c r="K53" i="118"/>
  <c r="J53" i="118"/>
  <c r="E53" i="118"/>
  <c r="F53" i="118"/>
  <c r="D57" i="118"/>
  <c r="C55" i="118"/>
  <c r="J54" i="118" a="1"/>
  <c r="E54" i="118" a="1"/>
  <c r="O54" i="118" a="1"/>
  <c r="P54" i="118" l="1"/>
  <c r="O54" i="118"/>
  <c r="E54" i="118"/>
  <c r="F54" i="118"/>
  <c r="J54" i="118"/>
  <c r="K54" i="118"/>
  <c r="D58" i="118"/>
  <c r="C56" i="118"/>
  <c r="E55" i="118" a="1"/>
  <c r="O55" i="118" a="1"/>
  <c r="J55" i="118" a="1"/>
  <c r="J55" i="118" l="1"/>
  <c r="K55" i="118"/>
  <c r="O55" i="118"/>
  <c r="P55" i="118"/>
  <c r="F55" i="118"/>
  <c r="E55" i="118"/>
  <c r="D59" i="118"/>
  <c r="C57" i="118"/>
  <c r="E56" i="118" a="1"/>
  <c r="O56" i="118" a="1"/>
  <c r="J56" i="118" a="1"/>
  <c r="J56" i="118" l="1"/>
  <c r="K56" i="118"/>
  <c r="P56" i="118"/>
  <c r="O56" i="118"/>
  <c r="E56" i="118"/>
  <c r="F56" i="118"/>
  <c r="D60" i="118"/>
  <c r="C58" i="118"/>
  <c r="J57" i="118" a="1"/>
  <c r="E57" i="118" a="1"/>
  <c r="O57" i="118" a="1"/>
  <c r="P57" i="118" l="1"/>
  <c r="O57" i="118"/>
  <c r="F57" i="118"/>
  <c r="E57" i="118"/>
  <c r="K57" i="118"/>
  <c r="J57" i="118"/>
  <c r="D61" i="118"/>
  <c r="C59" i="118"/>
  <c r="E58" i="118" a="1"/>
  <c r="O58" i="118" a="1"/>
  <c r="J58" i="118" a="1"/>
  <c r="J58" i="118" l="1"/>
  <c r="K58" i="118"/>
  <c r="P58" i="118"/>
  <c r="O58" i="118"/>
  <c r="E58" i="118"/>
  <c r="F58" i="118"/>
  <c r="D62" i="118"/>
  <c r="C60" i="118"/>
  <c r="O59" i="118" a="1"/>
  <c r="E59" i="118" a="1"/>
  <c r="J59" i="118" a="1"/>
  <c r="J59" i="118" l="1"/>
  <c r="K59" i="118"/>
  <c r="F59" i="118"/>
  <c r="E59" i="118"/>
  <c r="O59" i="118"/>
  <c r="P59" i="118"/>
  <c r="D63" i="118"/>
  <c r="C61" i="118"/>
  <c r="J60" i="118" a="1"/>
  <c r="E60" i="118" a="1"/>
  <c r="O60" i="118" a="1"/>
  <c r="P60" i="118" l="1"/>
  <c r="O60" i="118"/>
  <c r="E60" i="118"/>
  <c r="F60" i="118"/>
  <c r="J60" i="118"/>
  <c r="K60" i="118"/>
  <c r="C62" i="118"/>
  <c r="J61" i="118" a="1"/>
  <c r="O61" i="118" a="1"/>
  <c r="E61" i="118" a="1"/>
  <c r="E61" i="118" l="1"/>
  <c r="F61" i="118"/>
  <c r="P61" i="118"/>
  <c r="O61" i="118"/>
  <c r="K61" i="118"/>
  <c r="J61" i="118"/>
  <c r="C63" i="118"/>
  <c r="J62" i="118" a="1"/>
  <c r="E62" i="118" a="1"/>
  <c r="O62" i="118" a="1"/>
  <c r="O62" i="118" l="1"/>
  <c r="P62" i="118"/>
  <c r="F62" i="118"/>
  <c r="E62" i="118"/>
  <c r="J62" i="118"/>
  <c r="K62" i="118"/>
  <c r="G57" i="118" a="1"/>
  <c r="G61" i="118" a="1"/>
  <c r="G45" i="118" a="1"/>
  <c r="G52" i="118" a="1"/>
  <c r="G42" i="118" a="1"/>
  <c r="G56" i="118" a="1"/>
  <c r="G46" i="118" a="1"/>
  <c r="G38" i="118" a="1"/>
  <c r="G39" i="118" a="1"/>
  <c r="G60" i="118" a="1"/>
  <c r="G54" i="118" a="1"/>
  <c r="G53" i="118" a="1"/>
  <c r="O63" i="118" a="1"/>
  <c r="G47" i="118" a="1"/>
  <c r="J63" i="118" a="1"/>
  <c r="G48" i="118" a="1"/>
  <c r="G49" i="118" a="1"/>
  <c r="E63" i="118" a="1"/>
  <c r="G59" i="118" a="1"/>
  <c r="G62" i="118" a="1"/>
  <c r="G55" i="118" a="1"/>
  <c r="G40" i="118" a="1"/>
  <c r="G41" i="118" a="1"/>
  <c r="G44" i="118" a="1"/>
  <c r="G58" i="118" a="1"/>
  <c r="G51" i="118" a="1"/>
  <c r="G43" i="118" a="1"/>
  <c r="G50" i="118" a="1"/>
  <c r="H50" i="118" l="1"/>
  <c r="G50" i="118"/>
  <c r="G43" i="118"/>
  <c r="H43" i="118"/>
  <c r="G51" i="118"/>
  <c r="H51" i="118"/>
  <c r="H58" i="118"/>
  <c r="G58" i="118"/>
  <c r="G44" i="118"/>
  <c r="H44" i="118"/>
  <c r="G41" i="118"/>
  <c r="H41" i="118"/>
  <c r="H40" i="118"/>
  <c r="G40" i="118"/>
  <c r="G55" i="118"/>
  <c r="H55" i="118"/>
  <c r="G62" i="118"/>
  <c r="H62" i="118"/>
  <c r="H59" i="118"/>
  <c r="G59" i="118"/>
  <c r="F63" i="118"/>
  <c r="E63" i="118"/>
  <c r="H49" i="118"/>
  <c r="G49" i="118"/>
  <c r="G48" i="118"/>
  <c r="H48" i="118"/>
  <c r="K63" i="118"/>
  <c r="J63" i="118"/>
  <c r="L63" i="118" s="1"/>
  <c r="H47" i="118"/>
  <c r="G47" i="118"/>
  <c r="O63" i="118"/>
  <c r="Q63" i="118" s="1"/>
  <c r="P63" i="118"/>
  <c r="H53" i="118"/>
  <c r="G53" i="118"/>
  <c r="G54" i="118"/>
  <c r="H54" i="118"/>
  <c r="G60" i="118"/>
  <c r="H60" i="118"/>
  <c r="H39" i="118"/>
  <c r="G39" i="118"/>
  <c r="G38" i="118"/>
  <c r="H38" i="118"/>
  <c r="G46" i="118"/>
  <c r="H46" i="118"/>
  <c r="G56" i="118"/>
  <c r="H56" i="118"/>
  <c r="G42" i="118"/>
  <c r="H42" i="118"/>
  <c r="H52" i="118"/>
  <c r="G52" i="118"/>
  <c r="H45" i="118"/>
  <c r="G45" i="118"/>
  <c r="G61" i="118"/>
  <c r="H61" i="118"/>
  <c r="G57" i="118"/>
  <c r="H57" i="118"/>
  <c r="L57" i="118" a="1"/>
  <c r="L62" i="118" a="1"/>
  <c r="L59" i="118" a="1"/>
  <c r="L54" i="118" a="1"/>
  <c r="L39" i="118" a="1"/>
  <c r="L52" i="118" a="1"/>
  <c r="L48" i="118" a="1"/>
  <c r="L40" i="118" a="1"/>
  <c r="L58" i="118" a="1"/>
  <c r="L60" i="118" a="1"/>
  <c r="L50" i="118" a="1"/>
  <c r="L42" i="118" a="1"/>
  <c r="L53" i="118" a="1"/>
  <c r="L51" i="118" a="1"/>
  <c r="L47" i="118" a="1"/>
  <c r="L38" i="118" a="1"/>
  <c r="L45" i="118" a="1"/>
  <c r="L49" i="118" a="1"/>
  <c r="L46" i="118" a="1"/>
  <c r="L56" i="118" a="1"/>
  <c r="L55" i="118" a="1"/>
  <c r="L61" i="118" a="1"/>
  <c r="L41" i="118" a="1"/>
  <c r="L44" i="118" a="1"/>
  <c r="L43" i="118" a="1"/>
  <c r="Q46" i="118" a="1"/>
  <c r="Q39" i="118" a="1"/>
  <c r="Q61" i="118" a="1"/>
  <c r="Q52" i="118" a="1"/>
  <c r="Q59" i="118" a="1"/>
  <c r="Q55" i="118" a="1"/>
  <c r="Q60" i="118" a="1"/>
  <c r="Q50" i="118" a="1"/>
  <c r="Q43" i="118" a="1"/>
  <c r="Q54" i="118" a="1"/>
  <c r="Q49" i="118" a="1"/>
  <c r="Q53" i="118" a="1"/>
  <c r="Q45" i="118" a="1"/>
  <c r="Q47" i="118" a="1"/>
  <c r="Q51" i="118" a="1"/>
  <c r="Q57" i="118" a="1"/>
  <c r="Q62" i="118" a="1"/>
  <c r="Q56" i="118" a="1"/>
  <c r="Q58" i="118" a="1"/>
  <c r="Q41" i="118" a="1"/>
  <c r="Q48" i="118" a="1"/>
  <c r="Q40" i="118" a="1"/>
  <c r="Q38" i="118" a="1"/>
  <c r="Q44" i="118" a="1"/>
  <c r="Q42" i="118" a="1"/>
  <c r="R42" i="118" l="1"/>
  <c r="Q42" i="118"/>
  <c r="R44" i="118"/>
  <c r="Q44" i="118"/>
  <c r="Q38" i="118"/>
  <c r="R38" i="118"/>
  <c r="Q40" i="118"/>
  <c r="R40" i="118"/>
  <c r="R48" i="118"/>
  <c r="Q48" i="118"/>
  <c r="Q41" i="118"/>
  <c r="R41" i="118"/>
  <c r="Q58" i="118"/>
  <c r="R58" i="118"/>
  <c r="R56" i="118"/>
  <c r="Q56" i="118"/>
  <c r="R62" i="118"/>
  <c r="Q62" i="118"/>
  <c r="Q57" i="118"/>
  <c r="R57" i="118"/>
  <c r="R51" i="118"/>
  <c r="Q51" i="118"/>
  <c r="Q47" i="118"/>
  <c r="R47" i="118"/>
  <c r="Q45" i="118"/>
  <c r="R45" i="118"/>
  <c r="Q53" i="118"/>
  <c r="R53" i="118"/>
  <c r="Q49" i="118"/>
  <c r="R49" i="118"/>
  <c r="Q54" i="118"/>
  <c r="R54" i="118"/>
  <c r="Q43" i="118"/>
  <c r="R43" i="118"/>
  <c r="Q50" i="118"/>
  <c r="R50" i="118"/>
  <c r="Q60" i="118"/>
  <c r="R60" i="118"/>
  <c r="Q55" i="118"/>
  <c r="R55" i="118"/>
  <c r="R59" i="118"/>
  <c r="Q59" i="118"/>
  <c r="Q52" i="118"/>
  <c r="R52" i="118"/>
  <c r="R61" i="118"/>
  <c r="Q61" i="118"/>
  <c r="R39" i="118"/>
  <c r="Q39" i="118"/>
  <c r="Q46" i="118"/>
  <c r="R46" i="118"/>
  <c r="M43" i="118"/>
  <c r="L43" i="118"/>
  <c r="L44" i="118"/>
  <c r="M44" i="118"/>
  <c r="M41" i="118"/>
  <c r="L41" i="118"/>
  <c r="L61" i="118"/>
  <c r="M61" i="118"/>
  <c r="M55" i="118"/>
  <c r="L55" i="118"/>
  <c r="M56" i="118"/>
  <c r="L56" i="118"/>
  <c r="M46" i="118"/>
  <c r="L46" i="118"/>
  <c r="L49" i="118"/>
  <c r="M49" i="118"/>
  <c r="L45" i="118"/>
  <c r="M45" i="118"/>
  <c r="L38" i="118"/>
  <c r="M38" i="118"/>
  <c r="L47" i="118"/>
  <c r="M47" i="118"/>
  <c r="M51" i="118"/>
  <c r="L51" i="118"/>
  <c r="L53" i="118"/>
  <c r="M53" i="118"/>
  <c r="M42" i="118"/>
  <c r="L42" i="118"/>
  <c r="L50" i="118"/>
  <c r="M50" i="118"/>
  <c r="L60" i="118"/>
  <c r="M60" i="118"/>
  <c r="L58" i="118"/>
  <c r="M58" i="118"/>
  <c r="L40" i="118"/>
  <c r="M40" i="118"/>
  <c r="L48" i="118"/>
  <c r="M48" i="118"/>
  <c r="L52" i="118"/>
  <c r="M52" i="118"/>
  <c r="M39" i="118"/>
  <c r="L39" i="118"/>
  <c r="L54" i="118"/>
  <c r="M54" i="118"/>
  <c r="M59" i="118"/>
  <c r="L59" i="118"/>
  <c r="M62" i="118"/>
  <c r="L62" i="118"/>
  <c r="M57" i="118"/>
  <c r="L57" i="118"/>
</calcChain>
</file>

<file path=xl/sharedStrings.xml><?xml version="1.0" encoding="utf-8"?>
<sst xmlns="http://schemas.openxmlformats.org/spreadsheetml/2006/main" count="80" uniqueCount="58">
  <si>
    <t>ID</t>
  </si>
  <si>
    <t>Физико - химические свойства флюида   PVT</t>
  </si>
  <si>
    <t>С</t>
  </si>
  <si>
    <t>%</t>
  </si>
  <si>
    <t>сП</t>
  </si>
  <si>
    <t>атмa</t>
  </si>
  <si>
    <t>МПа</t>
  </si>
  <si>
    <t>Ф</t>
  </si>
  <si>
    <t>Параметры потока флюида</t>
  </si>
  <si>
    <t>Упражнения по работе с макросами Unifloc VBA</t>
  </si>
  <si>
    <t>версия</t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</si>
  <si>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</si>
  <si>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</si>
  <si>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</si>
  <si>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</si>
  <si>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</si>
  <si>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</si>
  <si>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</si>
  <si>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</si>
  <si>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</si>
  <si>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</si>
  <si>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Q</t>
    </r>
    <r>
      <rPr>
        <vertAlign val="subscript"/>
        <sz val="10"/>
        <rFont val="Arial Cyr"/>
        <charset val="204"/>
      </rPr>
      <t>l</t>
    </r>
  </si>
  <si>
    <r>
      <t>м</t>
    </r>
    <r>
      <rPr>
        <vertAlign val="superscript"/>
        <sz val="10"/>
        <rFont val="Arial Cyr"/>
        <charset val="204"/>
      </rPr>
      <t>3</t>
    </r>
    <r>
      <rPr>
        <sz val="10"/>
        <rFont val="Arial Cyr"/>
        <charset val="204"/>
      </rPr>
      <t>/сут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</si>
  <si>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</si>
  <si>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</si>
  <si>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r>
      <t>f</t>
    </r>
    <r>
      <rPr>
        <vertAlign val="subscript"/>
        <sz val="10"/>
        <rFont val="Arial Cyr"/>
        <charset val="204"/>
      </rPr>
      <t>w</t>
    </r>
  </si>
  <si>
    <t>Расчет свойств многофазного потока в трубе</t>
  </si>
  <si>
    <t>Параметры трубы</t>
  </si>
  <si>
    <t>L</t>
  </si>
  <si>
    <t>θ</t>
  </si>
  <si>
    <t>м</t>
  </si>
  <si>
    <t>мм</t>
  </si>
  <si>
    <t>°</t>
  </si>
  <si>
    <t>P0</t>
  </si>
  <si>
    <t>P1</t>
  </si>
  <si>
    <t>T0</t>
  </si>
  <si>
    <t>T1</t>
  </si>
  <si>
    <t>°C</t>
  </si>
  <si>
    <t>P2</t>
  </si>
  <si>
    <t>T2</t>
  </si>
  <si>
    <t>T</t>
  </si>
  <si>
    <t>Расчет распределения давления ГЖС</t>
  </si>
  <si>
    <r>
      <t>γ</t>
    </r>
    <r>
      <rPr>
        <vertAlign val="subscript"/>
        <sz val="10"/>
        <rFont val="Arial Cyr"/>
        <charset val="204"/>
      </rPr>
      <t>жгл</t>
    </r>
  </si>
  <si>
    <t>Сверху вниз</t>
  </si>
  <si>
    <t>Снизу вверх</t>
  </si>
  <si>
    <t>PVT газ</t>
  </si>
  <si>
    <t>PVT жидк глуш</t>
  </si>
  <si>
    <t>PVT нефть</t>
  </si>
  <si>
    <t>корреляция</t>
  </si>
  <si>
    <t>Расчет распределения давления газа</t>
  </si>
  <si>
    <t>Расчет распределения давления жидкости</t>
  </si>
  <si>
    <t>Pgas</t>
  </si>
  <si>
    <r>
      <t>f</t>
    </r>
    <r>
      <rPr>
        <vertAlign val="subscript"/>
        <sz val="10"/>
        <rFont val="Arial Cyr"/>
        <charset val="204"/>
      </rPr>
      <t>w</t>
    </r>
    <r>
      <rPr>
        <sz val="11"/>
        <color theme="1"/>
        <rFont val="Calibri"/>
        <family val="2"/>
        <charset val="204"/>
      </rPr>
      <t xml:space="preserve"> kf</t>
    </r>
  </si>
  <si>
    <t>Настройка расчета пепепада давления в трубе</t>
  </si>
  <si>
    <t>calibr grav</t>
  </si>
  <si>
    <t>calibr fric</t>
  </si>
  <si>
    <t>Rp</t>
  </si>
  <si>
    <t>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</si>
</sst>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2"/>
      <name val="Arial Cyr"/>
      <charset val="204"/>
    </font>
    <font>
      <vertAlign val="super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vertAlign val="superscript"/>
      <sz val="11"/>
      <name val="Calibri"/>
      <family val="2"/>
      <charset val="204"/>
      <scheme val="minor"/>
    </font>
    <font>
      <sz val="8"/>
      <name val="Arial Cyr"/>
      <charset val="204"/>
    </font>
    <font>
      <sz val="10"/>
      <color theme="0" tint="-0.14999847407452621"/>
      <name val="Arial Cyr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43" fontId="7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0" borderId="0" xfId="0" applyAlignment="1">
      <alignment wrapText="1"/>
    </xf>
    <xf numFmtId="2" fontId="0" fillId="3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11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 wrapText="1"/>
    </xf>
    <xf numFmtId="0" fontId="11" fillId="5" borderId="2" xfId="0" applyFont="1" applyFill="1" applyBorder="1" applyAlignment="1">
      <alignment horizontal="center" wrapText="1"/>
    </xf>
    <xf numFmtId="0" fontId="9" fillId="4" borderId="2" xfId="0" applyFont="1" applyFill="1" applyBorder="1" applyAlignment="1">
      <alignment horizontal="center"/>
    </xf>
    <xf numFmtId="0" fontId="18" fillId="0" borderId="0" xfId="0" applyFont="1"/>
    <xf numFmtId="2" fontId="0" fillId="6" borderId="2" xfId="0" applyNumberForma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1" fontId="0" fillId="7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left" wrapText="1"/>
    </xf>
    <xf numFmtId="0" fontId="0" fillId="3" borderId="3" xfId="0" applyFill="1" applyBorder="1" applyAlignment="1"/>
    <xf numFmtId="0" fontId="0" fillId="3" borderId="4" xfId="0" applyFill="1" applyBorder="1" applyAlignment="1"/>
    <xf numFmtId="0" fontId="0" fillId="3" borderId="5" xfId="0" applyFill="1" applyBorder="1" applyAlignment="1"/>
    <xf numFmtId="1" fontId="0" fillId="3" borderId="2" xfId="0" applyNumberFormat="1" applyFill="1" applyBorder="1" applyAlignment="1">
      <alignment horizontal="center"/>
    </xf>
    <xf numFmtId="1" fontId="0" fillId="6" borderId="2" xfId="0" applyNumberFormat="1" applyFill="1" applyBorder="1" applyAlignment="1">
      <alignment horizontal="center"/>
    </xf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давления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'MF 1 '!$E$37</c:f>
              <c:strCache>
                <c:ptCount val="1"/>
                <c:pt idx="0">
                  <c:v>P1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'MF 1 '!$E$38:$E$63</c:f>
              <c:numCache>
                <c:formatCode>0</c:formatCode>
                <c:ptCount val="26"/>
                <c:pt idx="0" formatCode="General">
                  <c:v>35</c:v>
                </c:pt>
                <c:pt idx="1">
                  <c:v>41.455651944932434</c:v>
                </c:pt>
                <c:pt idx="2">
                  <c:v>48.041982021609435</c:v>
                </c:pt>
                <c:pt idx="3">
                  <c:v>54.624468987710678</c:v>
                </c:pt>
                <c:pt idx="4">
                  <c:v>61.202875300839395</c:v>
                </c:pt>
                <c:pt idx="5">
                  <c:v>67.777202295136817</c:v>
                </c:pt>
                <c:pt idx="6">
                  <c:v>74.347451884669411</c:v>
                </c:pt>
                <c:pt idx="7">
                  <c:v>80.913626152131869</c:v>
                </c:pt>
                <c:pt idx="8">
                  <c:v>87.475727270215089</c:v>
                </c:pt>
                <c:pt idx="9">
                  <c:v>94.033757468871656</c:v>
                </c:pt>
                <c:pt idx="10">
                  <c:v>100.58771903424773</c:v>
                </c:pt>
                <c:pt idx="11">
                  <c:v>107.13761430693982</c:v>
                </c:pt>
                <c:pt idx="12">
                  <c:v>113.68344568078297</c:v>
                </c:pt>
                <c:pt idx="13">
                  <c:v>120.2252156019005</c:v>
                </c:pt>
                <c:pt idx="14">
                  <c:v>126.76292656778742</c:v>
                </c:pt>
                <c:pt idx="15">
                  <c:v>133.29658112644879</c:v>
                </c:pt>
                <c:pt idx="16">
                  <c:v>139.82618187555229</c:v>
                </c:pt>
                <c:pt idx="17">
                  <c:v>146.35173146159582</c:v>
                </c:pt>
                <c:pt idx="18">
                  <c:v>152.87323257909014</c:v>
                </c:pt>
                <c:pt idx="19">
                  <c:v>159.39068796975485</c:v>
                </c:pt>
                <c:pt idx="20">
                  <c:v>165.90410042172903</c:v>
                </c:pt>
                <c:pt idx="21">
                  <c:v>172.41347276879463</c:v>
                </c:pt>
                <c:pt idx="22">
                  <c:v>178.91880788961316</c:v>
                </c:pt>
                <c:pt idx="23">
                  <c:v>185.42010870697516</c:v>
                </c:pt>
                <c:pt idx="24">
                  <c:v>191.91737818706235</c:v>
                </c:pt>
                <c:pt idx="25">
                  <c:v>198.41061933872203</c:v>
                </c:pt>
              </c:numCache>
            </c:numRef>
          </c:xVal>
          <c:yVal>
            <c:numRef>
              <c:f>'MF 1 '!$C$38:$C$63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BE-4CCE-B5E6-DE46AD791E00}"/>
            </c:ext>
          </c:extLst>
        </c:ser>
        <c:ser>
          <c:idx val="0"/>
          <c:order val="1"/>
          <c:tx>
            <c:strRef>
              <c:f>'MF 1 '!$G$37</c:f>
              <c:strCache>
                <c:ptCount val="1"/>
                <c:pt idx="0">
                  <c:v>P2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'MF 1 '!$G$38:$G$63</c:f>
              <c:numCache>
                <c:formatCode>0</c:formatCode>
                <c:ptCount val="26"/>
                <c:pt idx="0">
                  <c:v>10.480497410105976</c:v>
                </c:pt>
                <c:pt idx="1">
                  <c:v>17.063499624094565</c:v>
                </c:pt>
                <c:pt idx="2">
                  <c:v>23.653823161100835</c:v>
                </c:pt>
                <c:pt idx="3">
                  <c:v>30.23509912676699</c:v>
                </c:pt>
                <c:pt idx="4">
                  <c:v>36.817553090725667</c:v>
                </c:pt>
                <c:pt idx="5">
                  <c:v>43.392947436643183</c:v>
                </c:pt>
                <c:pt idx="6">
                  <c:v>49.95554239992714</c:v>
                </c:pt>
                <c:pt idx="7">
                  <c:v>56.525468692405411</c:v>
                </c:pt>
                <c:pt idx="8">
                  <c:v>63.086357713761146</c:v>
                </c:pt>
                <c:pt idx="9">
                  <c:v>69.648435320015722</c:v>
                </c:pt>
                <c:pt idx="10">
                  <c:v>76.20346417525532</c:v>
                </c:pt>
                <c:pt idx="11">
                  <c:v>82.745704805719441</c:v>
                </c:pt>
                <c:pt idx="12">
                  <c:v>89.295288194893644</c:v>
                </c:pt>
                <c:pt idx="13">
                  <c:v>95.835845942743688</c:v>
                </c:pt>
                <c:pt idx="14">
                  <c:v>102.37760349017375</c:v>
                </c:pt>
                <c:pt idx="15">
                  <c:v>108.91232315122551</c:v>
                </c:pt>
                <c:pt idx="16">
                  <c:v>115.43426832105536</c:v>
                </c:pt>
                <c:pt idx="17">
                  <c:v>121.96356936043198</c:v>
                </c:pt>
                <c:pt idx="18">
                  <c:v>128.48384768532392</c:v>
                </c:pt>
                <c:pt idx="19">
                  <c:v>135.00524398118975</c:v>
                </c:pt>
                <c:pt idx="20">
                  <c:v>141.51948582061854</c:v>
                </c:pt>
                <c:pt idx="21">
                  <c:v>148.02115201371998</c:v>
                </c:pt>
                <c:pt idx="22">
                  <c:v>154.53023924396072</c:v>
                </c:pt>
                <c:pt idx="23">
                  <c:v>161.02954836596587</c:v>
                </c:pt>
                <c:pt idx="24">
                  <c:v>167.52440565575799</c:v>
                </c:pt>
                <c:pt idx="25" formatCode="General">
                  <c:v>174</c:v>
                </c:pt>
              </c:numCache>
            </c:numRef>
          </c:xVal>
          <c:yVal>
            <c:numRef>
              <c:f>'MF 1 '!$C$38:$C$63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BE-4CCE-B5E6-DE46AD791E00}"/>
            </c:ext>
          </c:extLst>
        </c:ser>
        <c:ser>
          <c:idx val="2"/>
          <c:order val="2"/>
          <c:tx>
            <c:v>pgas1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'MF 1 '!$J$38:$J$63</c:f>
              <c:numCache>
                <c:formatCode>0</c:formatCode>
                <c:ptCount val="26"/>
                <c:pt idx="0" formatCode="0.00">
                  <c:v>100</c:v>
                </c:pt>
                <c:pt idx="1">
                  <c:v>101.24425281327495</c:v>
                </c:pt>
                <c:pt idx="2">
                  <c:v>102.48616173351451</c:v>
                </c:pt>
                <c:pt idx="3">
                  <c:v>103.72572376975089</c:v>
                </c:pt>
                <c:pt idx="4">
                  <c:v>104.96294082417724</c:v>
                </c:pt>
                <c:pt idx="5">
                  <c:v>106.19781917935944</c:v>
                </c:pt>
                <c:pt idx="6">
                  <c:v>107.43036902554311</c:v>
                </c:pt>
                <c:pt idx="7">
                  <c:v>108.66060402578971</c:v>
                </c:pt>
                <c:pt idx="8">
                  <c:v>109.88854091673325</c:v>
                </c:pt>
                <c:pt idx="9">
                  <c:v>111.11419914269219</c:v>
                </c:pt>
                <c:pt idx="10">
                  <c:v>112.33760052098042</c:v>
                </c:pt>
                <c:pt idx="11">
                  <c:v>113.55876893629038</c:v>
                </c:pt>
                <c:pt idx="12">
                  <c:v>114.77773006209661</c:v>
                </c:pt>
                <c:pt idx="13">
                  <c:v>115.99451110714006</c:v>
                </c:pt>
                <c:pt idx="14">
                  <c:v>117.20914058510542</c:v>
                </c:pt>
                <c:pt idx="15">
                  <c:v>118.42164810573944</c:v>
                </c:pt>
                <c:pt idx="16">
                  <c:v>119.63206418573826</c:v>
                </c:pt>
                <c:pt idx="17">
                  <c:v>120.84042007783252</c:v>
                </c:pt>
                <c:pt idx="18">
                  <c:v>122.04674761661066</c:v>
                </c:pt>
                <c:pt idx="19">
                  <c:v>123.251079079696</c:v>
                </c:pt>
                <c:pt idx="20">
                  <c:v>124.45344706300666</c:v>
                </c:pt>
                <c:pt idx="21">
                  <c:v>125.65388436890814</c:v>
                </c:pt>
                <c:pt idx="22">
                  <c:v>126.85242390615348</c:v>
                </c:pt>
                <c:pt idx="23">
                  <c:v>128.0490986005959</c:v>
                </c:pt>
                <c:pt idx="24">
                  <c:v>129.24394131572376</c:v>
                </c:pt>
                <c:pt idx="25">
                  <c:v>130.43698478215194</c:v>
                </c:pt>
              </c:numCache>
            </c:numRef>
          </c:xVal>
          <c:yVal>
            <c:numRef>
              <c:f>'MF 1 '!$C$38:$C$63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BE-4CCE-B5E6-DE46AD791E00}"/>
            </c:ext>
          </c:extLst>
        </c:ser>
        <c:ser>
          <c:idx val="3"/>
          <c:order val="3"/>
          <c:tx>
            <c:v>pgas2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'MF 1 '!$L$38:$L$63</c:f>
              <c:numCache>
                <c:formatCode>0.00</c:formatCode>
                <c:ptCount val="26"/>
                <c:pt idx="0">
                  <c:v>99.999999999935199</c:v>
                </c:pt>
                <c:pt idx="1">
                  <c:v>101.24425281321363</c:v>
                </c:pt>
                <c:pt idx="2">
                  <c:v>102.48616173345685</c:v>
                </c:pt>
                <c:pt idx="3">
                  <c:v>103.72572376970039</c:v>
                </c:pt>
                <c:pt idx="4">
                  <c:v>104.96294082413314</c:v>
                </c:pt>
                <c:pt idx="5">
                  <c:v>106.19781917932123</c:v>
                </c:pt>
                <c:pt idx="6">
                  <c:v>107.43036902550783</c:v>
                </c:pt>
                <c:pt idx="7">
                  <c:v>108.66060402575891</c:v>
                </c:pt>
                <c:pt idx="8">
                  <c:v>109.8885409167067</c:v>
                </c:pt>
                <c:pt idx="9">
                  <c:v>111.11419914266931</c:v>
                </c:pt>
                <c:pt idx="10">
                  <c:v>112.33760052096096</c:v>
                </c:pt>
                <c:pt idx="11">
                  <c:v>113.55876893627267</c:v>
                </c:pt>
                <c:pt idx="12">
                  <c:v>114.77773006208156</c:v>
                </c:pt>
                <c:pt idx="13">
                  <c:v>115.99451110712742</c:v>
                </c:pt>
                <c:pt idx="14">
                  <c:v>117.20914058509474</c:v>
                </c:pt>
                <c:pt idx="15">
                  <c:v>118.4216481057307</c:v>
                </c:pt>
                <c:pt idx="16">
                  <c:v>119.63206418573056</c:v>
                </c:pt>
                <c:pt idx="17">
                  <c:v>120.84042007782637</c:v>
                </c:pt>
                <c:pt idx="18">
                  <c:v>122.04674761660583</c:v>
                </c:pt>
                <c:pt idx="19">
                  <c:v>123.2510790796921</c:v>
                </c:pt>
                <c:pt idx="20">
                  <c:v>124.45344706300384</c:v>
                </c:pt>
                <c:pt idx="21">
                  <c:v>125.65388436890588</c:v>
                </c:pt>
                <c:pt idx="22">
                  <c:v>126.8524239061522</c:v>
                </c:pt>
                <c:pt idx="23">
                  <c:v>128.04909860059524</c:v>
                </c:pt>
                <c:pt idx="24">
                  <c:v>129.24394131572345</c:v>
                </c:pt>
                <c:pt idx="25">
                  <c:v>130.43698478215194</c:v>
                </c:pt>
              </c:numCache>
            </c:numRef>
          </c:xVal>
          <c:yVal>
            <c:numRef>
              <c:f>'MF 1 '!$C$38:$C$63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2BE-4CCE-B5E6-DE46AD791E00}"/>
            </c:ext>
          </c:extLst>
        </c:ser>
        <c:ser>
          <c:idx val="4"/>
          <c:order val="4"/>
          <c:tx>
            <c:v>p_kf_1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'MF 1 '!$O$38:$O$63</c:f>
              <c:numCache>
                <c:formatCode>0</c:formatCode>
                <c:ptCount val="26"/>
                <c:pt idx="0">
                  <c:v>35</c:v>
                </c:pt>
                <c:pt idx="1">
                  <c:v>43.539722891820254</c:v>
                </c:pt>
                <c:pt idx="2">
                  <c:v>52.075021685606217</c:v>
                </c:pt>
                <c:pt idx="3">
                  <c:v>60.605912038046554</c:v>
                </c:pt>
                <c:pt idx="4">
                  <c:v>69.132409016600874</c:v>
                </c:pt>
                <c:pt idx="5">
                  <c:v>77.654527232801058</c:v>
                </c:pt>
                <c:pt idx="6">
                  <c:v>86.17228095523889</c:v>
                </c:pt>
                <c:pt idx="7">
                  <c:v>94.685684205988665</c:v>
                </c:pt>
                <c:pt idx="8">
                  <c:v>103.19475084341441</c:v>
                </c:pt>
                <c:pt idx="9">
                  <c:v>111.69949463371982</c:v>
                </c:pt>
                <c:pt idx="10">
                  <c:v>120.19992931312417</c:v>
                </c:pt>
                <c:pt idx="11">
                  <c:v>128.69606864219116</c:v>
                </c:pt>
                <c:pt idx="12">
                  <c:v>137.18792645355296</c:v>
                </c:pt>
                <c:pt idx="13">
                  <c:v>145.67551669404423</c:v>
                </c:pt>
                <c:pt idx="14">
                  <c:v>154.15885346208765</c:v>
                </c:pt>
                <c:pt idx="15">
                  <c:v>162.63795104102221</c:v>
                </c:pt>
                <c:pt idx="16">
                  <c:v>171.11282392895555</c:v>
                </c:pt>
                <c:pt idx="17">
                  <c:v>179.58348686562388</c:v>
                </c:pt>
                <c:pt idx="18">
                  <c:v>188.0499548566672</c:v>
                </c:pt>
                <c:pt idx="19">
                  <c:v>196.51224319566595</c:v>
                </c:pt>
                <c:pt idx="20">
                  <c:v>204.97036748423122</c:v>
                </c:pt>
                <c:pt idx="21">
                  <c:v>213.42434365039793</c:v>
                </c:pt>
                <c:pt idx="22">
                  <c:v>221.87418796553592</c:v>
                </c:pt>
                <c:pt idx="23">
                  <c:v>230.31991705996137</c:v>
                </c:pt>
                <c:pt idx="24">
                  <c:v>238.76154793740841</c:v>
                </c:pt>
                <c:pt idx="25">
                  <c:v>247.19909798849659</c:v>
                </c:pt>
              </c:numCache>
            </c:numRef>
          </c:xVal>
          <c:yVal>
            <c:numRef>
              <c:f>'MF 1 '!$C$38:$C$63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2BE-4CCE-B5E6-DE46AD791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505088"/>
        <c:axId val="251715584"/>
      </c:scatterChart>
      <c:valAx>
        <c:axId val="217505088"/>
        <c:scaling>
          <c:orientation val="minMax"/>
          <c:max val="25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Длина</a:t>
                </a:r>
                <a:r>
                  <a:rPr lang="ru-RU" baseline="0"/>
                  <a:t>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1715584"/>
        <c:crosses val="autoZero"/>
        <c:crossBetween val="midCat"/>
      </c:valAx>
      <c:valAx>
        <c:axId val="25171558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 атма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7505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410804</xdr:colOff>
      <xdr:row>6</xdr:row>
      <xdr:rowOff>140635</xdr:rowOff>
    </xdr:from>
    <xdr:to>
      <xdr:col>24</xdr:col>
      <xdr:colOff>257735</xdr:colOff>
      <xdr:row>20</xdr:row>
      <xdr:rowOff>143115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8546275" y="1081929"/>
          <a:ext cx="7847931" cy="264706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распределение давления в трубе снизу вверх и сверху вниз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r>
            <a:rPr lang="ru-RU" sz="1100"/>
            <a:t>Вопросы</a:t>
          </a:r>
          <a:r>
            <a:rPr lang="ru-RU" sz="1100" baseline="0"/>
            <a:t> по упражению </a:t>
          </a:r>
        </a:p>
        <a:p>
          <a:endParaRPr lang="ru-RU" sz="1100" baseline="0"/>
        </a:p>
        <a:p>
          <a:r>
            <a:rPr lang="ru-RU" sz="1100" baseline="0"/>
            <a:t>1. Какие параметры влияют на перепад давления в трубе?</a:t>
          </a:r>
        </a:p>
        <a:p>
          <a:r>
            <a:rPr lang="ru-RU" sz="1100" baseline="0"/>
            <a:t>2. Может ли в трубопроводе давление ниже по потоку (на выходе) быть больше чем выше по потоку (на входе)?</a:t>
          </a:r>
          <a:endParaRPr lang="en-US" sz="1100" baseline="0"/>
        </a:p>
        <a:p>
          <a:r>
            <a:rPr lang="en-US" sz="1100" baseline="0"/>
            <a:t>3. </a:t>
          </a:r>
          <a:r>
            <a:rPr lang="ru-RU" sz="1100" baseline="0"/>
            <a:t>Насколько сильно влияет на расчет выбор гидравлической корреляции?</a:t>
          </a:r>
        </a:p>
        <a:p>
          <a:r>
            <a:rPr lang="ru-RU" sz="1100" baseline="0"/>
            <a:t>4. Насколько сильно влияет на расчет температура?</a:t>
          </a:r>
        </a:p>
        <a:p>
          <a:endParaRPr lang="ru-RU" sz="1100" baseline="0"/>
        </a:p>
        <a:p>
          <a:endParaRPr lang="ru-RU" sz="1100" baseline="0"/>
        </a:p>
        <a:p>
          <a:endParaRPr lang="ru-RU" sz="1100" baseline="0"/>
        </a:p>
      </xdr:txBody>
    </xdr:sp>
    <xdr:clientData/>
  </xdr:twoCellAnchor>
  <xdr:twoCellAnchor>
    <xdr:from>
      <xdr:col>18</xdr:col>
      <xdr:colOff>234257</xdr:colOff>
      <xdr:row>35</xdr:row>
      <xdr:rowOff>82177</xdr:rowOff>
    </xdr:from>
    <xdr:to>
      <xdr:col>26</xdr:col>
      <xdr:colOff>99216</xdr:colOff>
      <xdr:row>63</xdr:row>
      <xdr:rowOff>52779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ADB5233F-BED6-4952-B42A-01C268EE4C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getUFVersion"/>
      <definedName name="MF_calibr_pipe"/>
      <definedName name="MF_p_pipe_atma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MF1">
    <outlinePr summaryBelow="0"/>
  </sheetPr>
  <dimension ref="A1:AB74"/>
  <sheetViews>
    <sheetView tabSelected="1" topLeftCell="A19" zoomScale="80" zoomScaleNormal="80" workbookViewId="0">
      <selection activeCell="F25" sqref="F25"/>
    </sheetView>
  </sheetViews>
  <sheetFormatPr defaultRowHeight="12.75" outlineLevelRow="1" x14ac:dyDescent="0.2"/>
  <cols>
    <col min="2" max="2" width="14.85546875" customWidth="1"/>
    <col min="3" max="3" width="12.28515625" customWidth="1"/>
    <col min="4" max="4" width="9.85546875" customWidth="1"/>
    <col min="5" max="5" width="10.140625" customWidth="1"/>
    <col min="6" max="6" width="10.85546875" customWidth="1"/>
    <col min="7" max="7" width="10.28515625" customWidth="1"/>
    <col min="8" max="8" width="12.28515625" customWidth="1"/>
    <col min="10" max="10" width="13.85546875" customWidth="1"/>
    <col min="11" max="11" width="11.28515625" customWidth="1"/>
    <col min="12" max="13" width="10.140625" customWidth="1"/>
    <col min="23" max="26" width="9.140625" customWidth="1"/>
    <col min="27" max="27" width="5.85546875" customWidth="1"/>
    <col min="28" max="28" width="9.140625" hidden="1" customWidth="1"/>
    <col min="29" max="33" width="9.140625" customWidth="1"/>
  </cols>
  <sheetData>
    <row r="1" spans="1:7" x14ac:dyDescent="0.2">
      <c r="A1" s="1" t="s">
        <v>9</v>
      </c>
      <c r="F1" t="s">
        <v>10</v>
      </c>
      <c r="G1" t="str">
        <f>[1]!getUFVersion()</f>
        <v>7.15</v>
      </c>
    </row>
    <row r="2" spans="1:7" x14ac:dyDescent="0.2">
      <c r="A2" t="s">
        <v>26</v>
      </c>
    </row>
    <row r="6" spans="1:7" x14ac:dyDescent="0.2">
      <c r="A6" s="1" t="s">
        <v>1</v>
      </c>
    </row>
    <row r="7" spans="1:7" ht="18.75" outlineLevel="1" x14ac:dyDescent="0.35">
      <c r="B7" s="10" t="s">
        <v>12</v>
      </c>
      <c r="C7" s="2">
        <v>0.87</v>
      </c>
      <c r="D7" s="5"/>
      <c r="E7" s="6">
        <f>gamma_oil_*1000</f>
        <v>870</v>
      </c>
      <c r="F7" s="8" t="s">
        <v>23</v>
      </c>
    </row>
    <row r="8" spans="1:7" ht="18.75" outlineLevel="1" x14ac:dyDescent="0.35">
      <c r="B8" s="8" t="s">
        <v>13</v>
      </c>
      <c r="C8" s="2">
        <v>1.02</v>
      </c>
      <c r="D8" s="5"/>
      <c r="E8" s="6">
        <f>gamma_wat_*1000</f>
        <v>1020</v>
      </c>
      <c r="F8" s="8" t="s">
        <v>23</v>
      </c>
    </row>
    <row r="9" spans="1:7" ht="18.75" outlineLevel="1" x14ac:dyDescent="0.35">
      <c r="B9" s="8" t="s">
        <v>14</v>
      </c>
      <c r="C9" s="2">
        <v>0.8</v>
      </c>
      <c r="D9" s="5"/>
      <c r="E9" s="6">
        <f>gamma_gas_*1.22</f>
        <v>0.97599999999999998</v>
      </c>
      <c r="F9" s="8" t="s">
        <v>23</v>
      </c>
    </row>
    <row r="10" spans="1:7" ht="18.75" outlineLevel="1" x14ac:dyDescent="0.35">
      <c r="B10" s="11" t="s">
        <v>15</v>
      </c>
      <c r="C10" s="2">
        <v>80</v>
      </c>
      <c r="D10" s="8" t="s">
        <v>11</v>
      </c>
      <c r="E10" s="7">
        <f>Rsb_/gamma_oil_</f>
        <v>91.954022988505741</v>
      </c>
      <c r="F10" s="8" t="s">
        <v>24</v>
      </c>
    </row>
    <row r="11" spans="1:7" ht="18.75" outlineLevel="1" x14ac:dyDescent="0.35">
      <c r="B11" s="11" t="s">
        <v>16</v>
      </c>
      <c r="C11" s="2">
        <v>80</v>
      </c>
      <c r="D11" s="8" t="s">
        <v>11</v>
      </c>
      <c r="E11" s="7">
        <f>Rsb_/gamma_oil_</f>
        <v>91.954022988505741</v>
      </c>
      <c r="F11" s="8" t="s">
        <v>24</v>
      </c>
    </row>
    <row r="12" spans="1:7" ht="18" outlineLevel="1" x14ac:dyDescent="0.35">
      <c r="B12" s="8" t="s">
        <v>17</v>
      </c>
      <c r="C12" s="2">
        <v>120</v>
      </c>
      <c r="D12" s="5" t="s">
        <v>5</v>
      </c>
      <c r="E12" s="7">
        <f>Pb_*1.01325</f>
        <v>121.59</v>
      </c>
      <c r="F12" s="9" t="s">
        <v>6</v>
      </c>
    </row>
    <row r="13" spans="1:7" ht="18" outlineLevel="1" x14ac:dyDescent="0.35">
      <c r="B13" s="8" t="s">
        <v>18</v>
      </c>
      <c r="C13" s="2">
        <v>100</v>
      </c>
      <c r="D13" s="5" t="s">
        <v>2</v>
      </c>
      <c r="E13" s="7">
        <f>Tres_*9/5+32</f>
        <v>212</v>
      </c>
      <c r="F13" s="9" t="s">
        <v>7</v>
      </c>
    </row>
    <row r="14" spans="1:7" ht="18.75" outlineLevel="1" x14ac:dyDescent="0.35">
      <c r="B14" s="11" t="s">
        <v>19</v>
      </c>
      <c r="C14" s="2">
        <v>1.2</v>
      </c>
      <c r="D14" s="8" t="s">
        <v>11</v>
      </c>
    </row>
    <row r="15" spans="1:7" ht="18" outlineLevel="1" x14ac:dyDescent="0.35">
      <c r="B15" s="12" t="s">
        <v>20</v>
      </c>
      <c r="C15" s="2">
        <v>1</v>
      </c>
      <c r="D15" s="5" t="s">
        <v>4</v>
      </c>
    </row>
    <row r="16" spans="1:7" ht="18" outlineLevel="1" x14ac:dyDescent="0.3">
      <c r="B16" s="8" t="s">
        <v>42</v>
      </c>
      <c r="C16" s="2">
        <v>1.1000000000000001</v>
      </c>
      <c r="D16" s="5"/>
      <c r="E16" s="6">
        <f>gamma_wat_*1000</f>
        <v>1020</v>
      </c>
      <c r="F16" s="8" t="s">
        <v>23</v>
      </c>
    </row>
    <row r="17" spans="1:22" x14ac:dyDescent="0.2">
      <c r="A17" s="1" t="s">
        <v>8</v>
      </c>
    </row>
    <row r="18" spans="1:22" ht="15.75" x14ac:dyDescent="0.3">
      <c r="B18" s="12" t="s">
        <v>21</v>
      </c>
      <c r="C18" s="2">
        <v>100</v>
      </c>
      <c r="D18" s="8" t="s">
        <v>22</v>
      </c>
    </row>
    <row r="19" spans="1:22" ht="15.75" x14ac:dyDescent="0.3">
      <c r="B19" s="12" t="s">
        <v>25</v>
      </c>
      <c r="C19" s="2">
        <v>0</v>
      </c>
      <c r="D19" s="5" t="s">
        <v>3</v>
      </c>
    </row>
    <row r="20" spans="1:22" ht="15.75" x14ac:dyDescent="0.3">
      <c r="B20" s="12" t="s">
        <v>52</v>
      </c>
      <c r="C20" s="2">
        <v>100</v>
      </c>
      <c r="D20" s="5" t="s">
        <v>3</v>
      </c>
    </row>
    <row r="21" spans="1:22" x14ac:dyDescent="0.2">
      <c r="A21" t="s">
        <v>27</v>
      </c>
      <c r="B21" s="3"/>
    </row>
    <row r="22" spans="1:22" ht="17.100000000000001" customHeight="1" x14ac:dyDescent="0.25">
      <c r="B22" s="12" t="s">
        <v>28</v>
      </c>
      <c r="C22" s="2">
        <v>2000</v>
      </c>
      <c r="D22" s="8" t="s">
        <v>30</v>
      </c>
      <c r="F22" s="12" t="s">
        <v>48</v>
      </c>
      <c r="G22" s="2">
        <v>0</v>
      </c>
    </row>
    <row r="23" spans="1:22" ht="15" x14ac:dyDescent="0.25">
      <c r="B23" s="12" t="s">
        <v>0</v>
      </c>
      <c r="C23" s="2">
        <v>62</v>
      </c>
      <c r="D23" s="8" t="s">
        <v>31</v>
      </c>
    </row>
    <row r="24" spans="1:22" ht="15" x14ac:dyDescent="0.25">
      <c r="B24" s="12" t="s">
        <v>29</v>
      </c>
      <c r="C24" s="2">
        <v>90</v>
      </c>
      <c r="D24" s="8" t="s">
        <v>32</v>
      </c>
    </row>
    <row r="25" spans="1:22" ht="15" x14ac:dyDescent="0.25">
      <c r="B25" s="12" t="s">
        <v>33</v>
      </c>
      <c r="C25" s="2">
        <v>35</v>
      </c>
      <c r="D25" s="8" t="s">
        <v>5</v>
      </c>
    </row>
    <row r="26" spans="1:22" ht="15" x14ac:dyDescent="0.25">
      <c r="B26" s="12" t="s">
        <v>34</v>
      </c>
      <c r="C26" s="2">
        <v>174</v>
      </c>
      <c r="D26" s="8" t="s">
        <v>5</v>
      </c>
    </row>
    <row r="27" spans="1:22" ht="15" x14ac:dyDescent="0.25">
      <c r="B27" s="12" t="s">
        <v>51</v>
      </c>
      <c r="C27" s="2">
        <v>100</v>
      </c>
      <c r="D27" s="8" t="s">
        <v>5</v>
      </c>
    </row>
    <row r="28" spans="1:22" ht="15" x14ac:dyDescent="0.25">
      <c r="B28" s="12" t="s">
        <v>35</v>
      </c>
      <c r="C28" s="2">
        <v>20</v>
      </c>
      <c r="D28" s="8" t="s">
        <v>37</v>
      </c>
    </row>
    <row r="29" spans="1:22" ht="15" x14ac:dyDescent="0.25">
      <c r="B29" s="12" t="s">
        <v>36</v>
      </c>
      <c r="C29" s="2">
        <v>60</v>
      </c>
      <c r="D29" s="8" t="s">
        <v>37</v>
      </c>
    </row>
    <row r="31" spans="1:22" x14ac:dyDescent="0.2">
      <c r="B31" s="18" t="s">
        <v>47</v>
      </c>
      <c r="C31" s="19" t="str">
        <f>[1]!PVT_encode_string(gamma_gas_,gamma_oil_,gamma_wat_,Rsb_,Rp_,Pb_,Tres_,Bob_,muob_)</f>
        <v>gamma_gas:0.800;gamma_oil:0.870;gamma_wat:1.020;rsb_m3m3:80.000;rp_m3m3:80.000;pb_atma:120.000;tres_C:100.000;bob_m3m3:1.200;muob_cP:1.000;PVTcorr:0;ksep_fr:0.000;p_ksep_atma:-1.000;t_ksep_C:-1.000;gas_only:False;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1"/>
    </row>
    <row r="32" spans="1:22" outlineLevel="1" x14ac:dyDescent="0.2">
      <c r="B32" s="18" t="s">
        <v>45</v>
      </c>
      <c r="C32" s="19" t="str">
        <f>[1]!PVT_encode_string(gamma_gas_,gamma_oil_,gamma_wat_,Rsb_,Rp_,Pb_,Tres_,Bob_,muob_,,,,,1)</f>
        <v>gamma_gas:0.800;gamma_oil:0.870;gamma_wat:1.020;rsb_m3m3:80.000;rp_m3m3:80.000;pb_atma:120.000;tres_C:100.000;bob_m3m3:1.200;muob_cP:1.000;PVTcorr:0;ksep_fr:0.000;p_ksep_atma:-1.000;t_ksep_C:-1.000;gas_only:True;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1"/>
    </row>
    <row r="33" spans="1:22" outlineLevel="1" x14ac:dyDescent="0.2">
      <c r="B33" s="18" t="s">
        <v>46</v>
      </c>
      <c r="C33" s="19" t="str">
        <f>[1]!PVT_encode_string(gamma_gas_,gamma_oil_,gamma_kill_fluid_,Rsb_,Rp_,Pb_,Tres_,Bob_,muob_)</f>
        <v>gamma_gas:0.800;gamma_oil:0.870;gamma_wat:1.100;rsb_m3m3:80.000;rp_m3m3:80.000;pb_atma:120.000;tres_C:100.000;bob_m3m3:1.200;muob_cP:1.000;PVTcorr:0;ksep_fr:0.000;p_ksep_atma:-1.000;t_ksep_C:-1.000;gas_only:False;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1"/>
    </row>
    <row r="34" spans="1:22" outlineLevel="1" x14ac:dyDescent="0.2"/>
    <row r="35" spans="1:22" outlineLevel="1" x14ac:dyDescent="0.2">
      <c r="E35" t="s">
        <v>41</v>
      </c>
      <c r="J35" t="s">
        <v>49</v>
      </c>
      <c r="O35" t="s">
        <v>50</v>
      </c>
    </row>
    <row r="36" spans="1:22" outlineLevel="1" x14ac:dyDescent="0.2">
      <c r="E36" t="s">
        <v>43</v>
      </c>
      <c r="G36" t="s">
        <v>44</v>
      </c>
    </row>
    <row r="37" spans="1:22" ht="17.25" customHeight="1" outlineLevel="1" x14ac:dyDescent="0.2">
      <c r="C37" s="13" t="s">
        <v>28</v>
      </c>
      <c r="D37" s="13" t="s">
        <v>40</v>
      </c>
      <c r="E37" s="13" t="s">
        <v>34</v>
      </c>
      <c r="F37" s="13" t="s">
        <v>36</v>
      </c>
      <c r="G37" s="13" t="s">
        <v>38</v>
      </c>
      <c r="H37" s="13" t="s">
        <v>39</v>
      </c>
      <c r="J37" s="13" t="s">
        <v>34</v>
      </c>
      <c r="K37" s="13" t="s">
        <v>36</v>
      </c>
      <c r="L37" s="13" t="s">
        <v>38</v>
      </c>
      <c r="M37" s="13" t="s">
        <v>39</v>
      </c>
      <c r="O37" s="13" t="s">
        <v>34</v>
      </c>
      <c r="P37" s="13" t="s">
        <v>36</v>
      </c>
      <c r="Q37" s="13" t="s">
        <v>38</v>
      </c>
      <c r="R37" s="13" t="s">
        <v>39</v>
      </c>
    </row>
    <row r="38" spans="1:22" outlineLevel="1" x14ac:dyDescent="0.2">
      <c r="A38" s="14">
        <v>1</v>
      </c>
      <c r="C38" s="16">
        <v>0</v>
      </c>
      <c r="D38" s="16">
        <f>t0_</f>
        <v>20</v>
      </c>
      <c r="E38" s="16">
        <f>p0_</f>
        <v>35</v>
      </c>
      <c r="F38" s="16">
        <f>t0_</f>
        <v>20</v>
      </c>
      <c r="G38" s="22">
        <f t="array" ref="G38:H38">[1]!MF_p_pipe_atma(Q_,fw_,$C$63-C38,$G$63,1,PVT_str_1_,theta_,id_,hydr_corr_,$D$63,D38)</f>
        <v>10.480497410105976</v>
      </c>
      <c r="H38" s="22">
        <v>20</v>
      </c>
      <c r="J38" s="15">
        <f>Pgas_</f>
        <v>100</v>
      </c>
      <c r="K38" s="23">
        <f>t0_</f>
        <v>20</v>
      </c>
      <c r="L38" s="4">
        <f t="array" ref="L38:M38">[1]!MF_p_pipe_atma(Q_,fw_,$C$63-C38,$L$63,1,PVT_str_gas_,theta_,id_,,$D$63,D38)</f>
        <v>99.999999999935199</v>
      </c>
      <c r="M38" s="4">
        <v>20</v>
      </c>
      <c r="O38" s="23">
        <f>p0_</f>
        <v>35</v>
      </c>
      <c r="P38" s="23">
        <f>t0_</f>
        <v>20</v>
      </c>
      <c r="Q38" s="22">
        <f t="array" ref="Q38:R38">[1]!MF_p_pipe_atma(Q_,fw_kf_,$C$63-C38,$Q$63,1,PVT_str_2_,theta_,id_,,$D$63,D38)</f>
        <v>35.000000000009351</v>
      </c>
      <c r="R38" s="22">
        <v>20</v>
      </c>
    </row>
    <row r="39" spans="1:22" outlineLevel="1" x14ac:dyDescent="0.2">
      <c r="A39" s="14">
        <v>2</v>
      </c>
      <c r="C39" s="17">
        <f t="shared" ref="C39:C63" si="0">C38+L_/(n_-1)</f>
        <v>80</v>
      </c>
      <c r="D39" s="17">
        <f t="shared" ref="D39:D63" si="1">D38+(t1_-t0_)/(n_-1)</f>
        <v>21.6</v>
      </c>
      <c r="E39" s="22">
        <f t="array" ref="E39:F39">[1]!MF_p_pipe_atma(Q_,fw_,C39-l0_,$E$38,0,PVT_str_1_,theta_,id_,hydr_corr_,$D$38,D39)</f>
        <v>41.455651944932434</v>
      </c>
      <c r="F39" s="22">
        <v>21.6</v>
      </c>
      <c r="G39" s="22">
        <f t="array" ref="G39:H39">[1]!MF_p_pipe_atma(Q_,fw_,$C$63-C39,$G$63,1,PVT_str_1_,theta_,id_,hydr_corr_,$D$63,D39)</f>
        <v>17.063499624094565</v>
      </c>
      <c r="H39" s="22">
        <v>21.6</v>
      </c>
      <c r="J39" s="22">
        <f t="array" ref="J39:K39">[1]!MF_p_pipe_atma(Q_,fw_,C39-l0_,$J$38,0,PVT_str_gas_,theta_,id_,,t0_,D39)</f>
        <v>101.24425281327495</v>
      </c>
      <c r="K39" s="22">
        <v>21.6</v>
      </c>
      <c r="L39" s="4">
        <f t="array" ref="L39:M39">[1]!MF_p_pipe_atma(Q_,fw_,$C$63-C39,$L$63,1,PVT_str_gas_,theta_,id_,,$D$63,D39)</f>
        <v>101.24425281321363</v>
      </c>
      <c r="M39" s="4">
        <v>21.6</v>
      </c>
      <c r="O39" s="22">
        <f t="array" ref="O39:P39">[1]!MF_p_pipe_atma(Q_,fw_kf_,C39-$C$38,$E$38,0,PVT_str_2_,theta_,id_,,t0_,D39)</f>
        <v>43.539722891820254</v>
      </c>
      <c r="P39" s="22">
        <v>21.6</v>
      </c>
      <c r="Q39" s="22">
        <f t="array" ref="Q39:R39">[1]!MF_p_pipe_atma(Q_,fw_kf_,$C$63-C39,$Q$63,1,PVT_str_2_,theta_,id_,,$D$63,D39)</f>
        <v>43.539722891828724</v>
      </c>
      <c r="R39" s="22">
        <v>21.6</v>
      </c>
    </row>
    <row r="40" spans="1:22" outlineLevel="1" x14ac:dyDescent="0.2">
      <c r="A40" s="14">
        <v>3</v>
      </c>
      <c r="C40" s="17">
        <f t="shared" si="0"/>
        <v>160</v>
      </c>
      <c r="D40" s="17">
        <f t="shared" si="1"/>
        <v>23.200000000000003</v>
      </c>
      <c r="E40" s="22">
        <f t="array" ref="E40:F40">[1]!MF_p_pipe_atma(Q_,fw_,C40-l0_,$E$38,0,PVT_str_1_,theta_,id_,hydr_corr_,$D$38,D40)</f>
        <v>48.041982021609435</v>
      </c>
      <c r="F40" s="22">
        <v>23.200000000000003</v>
      </c>
      <c r="G40" s="22">
        <f t="array" ref="G40:H40">[1]!MF_p_pipe_atma(Q_,fw_,$C$63-C40,$G$63,1,PVT_str_1_,theta_,id_,hydr_corr_,$D$63,D40)</f>
        <v>23.653823161100835</v>
      </c>
      <c r="H40" s="22">
        <v>23.200000000000003</v>
      </c>
      <c r="J40" s="22">
        <f t="array" ref="J40:K40">[1]!MF_p_pipe_atma(Q_,fw_,C40-l0_,$J$38,0,PVT_str_gas_,theta_,id_,,t0_,D40)</f>
        <v>102.48616173351451</v>
      </c>
      <c r="K40" s="22">
        <v>23.200000000000003</v>
      </c>
      <c r="L40" s="4">
        <f t="array" ref="L40:M40">[1]!MF_p_pipe_atma(Q_,fw_,$C$63-C40,$L$63,1,PVT_str_gas_,theta_,id_,,$D$63,D40)</f>
        <v>102.48616173345685</v>
      </c>
      <c r="M40" s="4">
        <v>23.200000000000003</v>
      </c>
      <c r="O40" s="22">
        <f t="array" ref="O40:P40">[1]!MF_p_pipe_atma(Q_,fw_kf_,C40-$C$38,$E$38,0,PVT_str_2_,theta_,id_,,t0_,D40)</f>
        <v>52.075021685606217</v>
      </c>
      <c r="P40" s="22">
        <v>23.200000000000003</v>
      </c>
      <c r="Q40" s="22">
        <f t="array" ref="Q40:R40">[1]!MF_p_pipe_atma(Q_,fw_kf_,$C$63-C40,$Q$63,1,PVT_str_2_,theta_,id_,,$D$63,D40)</f>
        <v>52.075021685613812</v>
      </c>
      <c r="R40" s="22">
        <v>23.200000000000003</v>
      </c>
    </row>
    <row r="41" spans="1:22" outlineLevel="1" x14ac:dyDescent="0.2">
      <c r="A41" s="14">
        <v>4</v>
      </c>
      <c r="C41" s="17">
        <f t="shared" si="0"/>
        <v>240</v>
      </c>
      <c r="D41" s="17">
        <f t="shared" si="1"/>
        <v>24.800000000000004</v>
      </c>
      <c r="E41" s="22">
        <f t="array" ref="E41:F41">[1]!MF_p_pipe_atma(Q_,fw_,C41-l0_,$E$38,0,PVT_str_1_,theta_,id_,hydr_corr_,$D$38,D41)</f>
        <v>54.624468987710678</v>
      </c>
      <c r="F41" s="22">
        <v>24.800000000000004</v>
      </c>
      <c r="G41" s="22">
        <f t="array" ref="G41:H41">[1]!MF_p_pipe_atma(Q_,fw_,$C$63-C41,$G$63,1,PVT_str_1_,theta_,id_,hydr_corr_,$D$63,D41)</f>
        <v>30.23509912676699</v>
      </c>
      <c r="H41" s="22">
        <v>24.800000000000004</v>
      </c>
      <c r="J41" s="22">
        <f t="array" ref="J41:K41">[1]!MF_p_pipe_atma(Q_,fw_,C41-l0_,$J$38,0,PVT_str_gas_,theta_,id_,,t0_,D41)</f>
        <v>103.72572376975089</v>
      </c>
      <c r="K41" s="22">
        <v>24.800000000000004</v>
      </c>
      <c r="L41" s="4">
        <f t="array" ref="L41:M41">[1]!MF_p_pipe_atma(Q_,fw_,$C$63-C41,$L$63,1,PVT_str_gas_,theta_,id_,,$D$63,D41)</f>
        <v>103.72572376970039</v>
      </c>
      <c r="M41" s="4">
        <v>24.800000000000004</v>
      </c>
      <c r="O41" s="22">
        <f t="array" ref="O41:P41">[1]!MF_p_pipe_atma(Q_,fw_kf_,C41-$C$38,$E$38,0,PVT_str_2_,theta_,id_,,t0_,D41)</f>
        <v>60.605912038046554</v>
      </c>
      <c r="P41" s="22">
        <v>24.800000000000004</v>
      </c>
      <c r="Q41" s="22">
        <f t="array" ref="Q41:R41">[1]!MF_p_pipe_atma(Q_,fw_kf_,$C$63-C41,$Q$63,1,PVT_str_2_,theta_,id_,,$D$63,D41)</f>
        <v>60.60591203805258</v>
      </c>
      <c r="R41" s="22">
        <v>24.800000000000004</v>
      </c>
    </row>
    <row r="42" spans="1:22" outlineLevel="1" x14ac:dyDescent="0.2">
      <c r="A42" s="14">
        <v>5</v>
      </c>
      <c r="C42" s="17">
        <f t="shared" si="0"/>
        <v>320</v>
      </c>
      <c r="D42" s="17">
        <f t="shared" si="1"/>
        <v>26.400000000000006</v>
      </c>
      <c r="E42" s="22">
        <f t="array" ref="E42:F42">[1]!MF_p_pipe_atma(Q_,fw_,C42-l0_,$E$38,0,PVT_str_1_,theta_,id_,hydr_corr_,$D$38,D42)</f>
        <v>61.202875300839395</v>
      </c>
      <c r="F42" s="22">
        <v>26.400000000000006</v>
      </c>
      <c r="G42" s="22">
        <f t="array" ref="G42:H42">[1]!MF_p_pipe_atma(Q_,fw_,$C$63-C42,$G$63,1,PVT_str_1_,theta_,id_,hydr_corr_,$D$63,D42)</f>
        <v>36.817553090725667</v>
      </c>
      <c r="H42" s="22">
        <v>26.400000000000006</v>
      </c>
      <c r="J42" s="22">
        <f t="array" ref="J42:K42">[1]!MF_p_pipe_atma(Q_,fw_,C42-l0_,$J$38,0,PVT_str_gas_,theta_,id_,,t0_,D42)</f>
        <v>104.96294082417724</v>
      </c>
      <c r="K42" s="22">
        <v>26.400000000000006</v>
      </c>
      <c r="L42" s="4">
        <f t="array" ref="L42:M42">[1]!MF_p_pipe_atma(Q_,fw_,$C$63-C42,$L$63,1,PVT_str_gas_,theta_,id_,,$D$63,D42)</f>
        <v>104.96294082413314</v>
      </c>
      <c r="M42" s="4">
        <v>26.400000000000006</v>
      </c>
      <c r="O42" s="22">
        <f t="array" ref="O42:P42">[1]!MF_p_pipe_atma(Q_,fw_kf_,C42-$C$38,$E$38,0,PVT_str_2_,theta_,id_,,t0_,D42)</f>
        <v>69.132409016600874</v>
      </c>
      <c r="P42" s="22">
        <v>26.400000000000006</v>
      </c>
      <c r="Q42" s="22">
        <f t="array" ref="Q42:R42">[1]!MF_p_pipe_atma(Q_,fw_kf_,$C$63-C42,$Q$63,1,PVT_str_2_,theta_,id_,,$D$63,D42)</f>
        <v>69.132409016605962</v>
      </c>
      <c r="R42" s="22">
        <v>26.400000000000006</v>
      </c>
    </row>
    <row r="43" spans="1:22" outlineLevel="1" x14ac:dyDescent="0.2">
      <c r="A43" s="14">
        <v>6</v>
      </c>
      <c r="C43" s="17">
        <f t="shared" si="0"/>
        <v>400</v>
      </c>
      <c r="D43" s="17">
        <f t="shared" si="1"/>
        <v>28.000000000000007</v>
      </c>
      <c r="E43" s="22">
        <f t="array" ref="E43:F43">[1]!MF_p_pipe_atma(Q_,fw_,C43-l0_,$E$38,0,PVT_str_1_,theta_,id_,hydr_corr_,$D$38,D43)</f>
        <v>67.777202295136817</v>
      </c>
      <c r="F43" s="22">
        <v>28.000000000000007</v>
      </c>
      <c r="G43" s="22">
        <f t="array" ref="G43:H43">[1]!MF_p_pipe_atma(Q_,fw_,$C$63-C43,$G$63,1,PVT_str_1_,theta_,id_,hydr_corr_,$D$63,D43)</f>
        <v>43.392947436643183</v>
      </c>
      <c r="H43" s="22">
        <v>28.000000000000007</v>
      </c>
      <c r="J43" s="22">
        <f t="array" ref="J43:K43">[1]!MF_p_pipe_atma(Q_,fw_,C43-l0_,$J$38,0,PVT_str_gas_,theta_,id_,,t0_,D43)</f>
        <v>106.19781917935944</v>
      </c>
      <c r="K43" s="22">
        <v>28.000000000000007</v>
      </c>
      <c r="L43" s="4">
        <f t="array" ref="L43:M43">[1]!MF_p_pipe_atma(Q_,fw_,$C$63-C43,$L$63,1,PVT_str_gas_,theta_,id_,,$D$63,D43)</f>
        <v>106.19781917932123</v>
      </c>
      <c r="M43" s="4">
        <v>28.000000000000007</v>
      </c>
      <c r="O43" s="22">
        <f t="array" ref="O43:P43">[1]!MF_p_pipe_atma(Q_,fw_kf_,C43-$C$38,$E$38,0,PVT_str_2_,theta_,id_,,t0_,D43)</f>
        <v>77.654527232801058</v>
      </c>
      <c r="P43" s="22">
        <v>28.000000000000007</v>
      </c>
      <c r="Q43" s="22">
        <f t="array" ref="Q43:R43">[1]!MF_p_pipe_atma(Q_,fw_kf_,$C$63-C43,$Q$63,1,PVT_str_2_,theta_,id_,,$D$63,D43)</f>
        <v>77.654527232805236</v>
      </c>
      <c r="R43" s="22">
        <v>28.000000000000007</v>
      </c>
    </row>
    <row r="44" spans="1:22" outlineLevel="1" x14ac:dyDescent="0.2">
      <c r="A44" s="14">
        <v>7</v>
      </c>
      <c r="C44" s="17">
        <f t="shared" si="0"/>
        <v>480</v>
      </c>
      <c r="D44" s="17">
        <f t="shared" si="1"/>
        <v>29.600000000000009</v>
      </c>
      <c r="E44" s="22">
        <f t="array" ref="E44:F44">[1]!MF_p_pipe_atma(Q_,fw_,C44-l0_,$E$38,0,PVT_str_1_,theta_,id_,hydr_corr_,$D$38,D44)</f>
        <v>74.347451884669411</v>
      </c>
      <c r="F44" s="22">
        <v>29.600000000000009</v>
      </c>
      <c r="G44" s="22">
        <f t="array" ref="G44:H44">[1]!MF_p_pipe_atma(Q_,fw_,$C$63-C44,$G$63,1,PVT_str_1_,theta_,id_,hydr_corr_,$D$63,D44)</f>
        <v>49.95554239992714</v>
      </c>
      <c r="H44" s="22">
        <v>29.600000000000009</v>
      </c>
      <c r="J44" s="22">
        <f t="array" ref="J44:K44">[1]!MF_p_pipe_atma(Q_,fw_,C44-l0_,$J$38,0,PVT_str_gas_,theta_,id_,,t0_,D44)</f>
        <v>107.43036902554311</v>
      </c>
      <c r="K44" s="22">
        <v>29.600000000000009</v>
      </c>
      <c r="L44" s="4">
        <f t="array" ref="L44:M44">[1]!MF_p_pipe_atma(Q_,fw_,$C$63-C44,$L$63,1,PVT_str_gas_,theta_,id_,,$D$63,D44)</f>
        <v>107.43036902550783</v>
      </c>
      <c r="M44" s="4">
        <v>29.600000000000009</v>
      </c>
      <c r="O44" s="22">
        <f t="array" ref="O44:P44">[1]!MF_p_pipe_atma(Q_,fw_kf_,C44-$C$38,$E$38,0,PVT_str_2_,theta_,id_,,t0_,D44)</f>
        <v>86.17228095523889</v>
      </c>
      <c r="P44" s="22">
        <v>29.600000000000009</v>
      </c>
      <c r="Q44" s="22">
        <f t="array" ref="Q44:R44">[1]!MF_p_pipe_atma(Q_,fw_kf_,$C$63-C44,$Q$63,1,PVT_str_2_,theta_,id_,,$D$63,D44)</f>
        <v>86.172280955242698</v>
      </c>
      <c r="R44" s="22">
        <v>29.600000000000009</v>
      </c>
    </row>
    <row r="45" spans="1:22" outlineLevel="1" x14ac:dyDescent="0.2">
      <c r="A45" s="14">
        <v>8</v>
      </c>
      <c r="C45" s="17">
        <f t="shared" si="0"/>
        <v>560</v>
      </c>
      <c r="D45" s="17">
        <f t="shared" si="1"/>
        <v>31.20000000000001</v>
      </c>
      <c r="E45" s="22">
        <f t="array" ref="E45:F45">[1]!MF_p_pipe_atma(Q_,fw_,C45-l0_,$E$38,0,PVT_str_1_,theta_,id_,hydr_corr_,$D$38,D45)</f>
        <v>80.913626152131869</v>
      </c>
      <c r="F45" s="22">
        <v>31.20000000000001</v>
      </c>
      <c r="G45" s="22">
        <f t="array" ref="G45:H45">[1]!MF_p_pipe_atma(Q_,fw_,$C$63-C45,$G$63,1,PVT_str_1_,theta_,id_,hydr_corr_,$D$63,D45)</f>
        <v>56.525468692405411</v>
      </c>
      <c r="H45" s="22">
        <v>31.20000000000001</v>
      </c>
      <c r="J45" s="22">
        <f t="array" ref="J45:K45">[1]!MF_p_pipe_atma(Q_,fw_,C45-l0_,$J$38,0,PVT_str_gas_,theta_,id_,,t0_,D45)</f>
        <v>108.66060402578971</v>
      </c>
      <c r="K45" s="22">
        <v>31.20000000000001</v>
      </c>
      <c r="L45" s="4">
        <f t="array" ref="L45:M45">[1]!MF_p_pipe_atma(Q_,fw_,$C$63-C45,$L$63,1,PVT_str_gas_,theta_,id_,,$D$63,D45)</f>
        <v>108.66060402575891</v>
      </c>
      <c r="M45" s="4">
        <v>31.20000000000001</v>
      </c>
      <c r="O45" s="22">
        <f t="array" ref="O45:P45">[1]!MF_p_pipe_atma(Q_,fw_kf_,C45-$C$38,$E$38,0,PVT_str_2_,theta_,id_,,t0_,D45)</f>
        <v>94.685684205988665</v>
      </c>
      <c r="P45" s="22">
        <v>31.20000000000001</v>
      </c>
      <c r="Q45" s="22">
        <f t="array" ref="Q45:R45">[1]!MF_p_pipe_atma(Q_,fw_kf_,$C$63-C45,$Q$63,1,PVT_str_2_,theta_,id_,,$D$63,D45)</f>
        <v>94.685684205991805</v>
      </c>
      <c r="R45" s="22">
        <v>31.20000000000001</v>
      </c>
    </row>
    <row r="46" spans="1:22" outlineLevel="1" x14ac:dyDescent="0.2">
      <c r="A46" s="14">
        <v>9</v>
      </c>
      <c r="C46" s="17">
        <f t="shared" si="0"/>
        <v>640</v>
      </c>
      <c r="D46" s="17">
        <f t="shared" si="1"/>
        <v>32.800000000000011</v>
      </c>
      <c r="E46" s="22">
        <f t="array" ref="E46:F46">[1]!MF_p_pipe_atma(Q_,fw_,C46-l0_,$E$38,0,PVT_str_1_,theta_,id_,hydr_corr_,$D$38,D46)</f>
        <v>87.475727270215089</v>
      </c>
      <c r="F46" s="22">
        <v>32.800000000000011</v>
      </c>
      <c r="G46" s="22">
        <f t="array" ref="G46:H46">[1]!MF_p_pipe_atma(Q_,fw_,$C$63-C46,$G$63,1,PVT_str_1_,theta_,id_,hydr_corr_,$D$63,D46)</f>
        <v>63.086357713761146</v>
      </c>
      <c r="H46" s="22">
        <v>32.800000000000011</v>
      </c>
      <c r="J46" s="22">
        <f t="array" ref="J46:K46">[1]!MF_p_pipe_atma(Q_,fw_,C46-l0_,$J$38,0,PVT_str_gas_,theta_,id_,,t0_,D46)</f>
        <v>109.88854091673325</v>
      </c>
      <c r="K46" s="22">
        <v>32.800000000000011</v>
      </c>
      <c r="L46" s="4">
        <f t="array" ref="L46:M46">[1]!MF_p_pipe_atma(Q_,fw_,$C$63-C46,$L$63,1,PVT_str_gas_,theta_,id_,,$D$63,D46)</f>
        <v>109.8885409167067</v>
      </c>
      <c r="M46" s="4">
        <v>32.800000000000011</v>
      </c>
      <c r="O46" s="22">
        <f t="array" ref="O46:P46">[1]!MF_p_pipe_atma(Q_,fw_kf_,C46-$C$38,$E$38,0,PVT_str_2_,theta_,id_,,t0_,D46)</f>
        <v>103.19475084341441</v>
      </c>
      <c r="P46" s="22">
        <v>32.800000000000011</v>
      </c>
      <c r="Q46" s="22">
        <f t="array" ref="Q46:R46">[1]!MF_p_pipe_atma(Q_,fw_kf_,$C$63-C46,$Q$63,1,PVT_str_2_,theta_,id_,,$D$63,D46)</f>
        <v>103.19475084341686</v>
      </c>
      <c r="R46" s="22">
        <v>32.800000000000011</v>
      </c>
    </row>
    <row r="47" spans="1:22" outlineLevel="1" x14ac:dyDescent="0.2">
      <c r="A47" s="14">
        <v>10</v>
      </c>
      <c r="C47" s="17">
        <f t="shared" si="0"/>
        <v>720</v>
      </c>
      <c r="D47" s="17">
        <f t="shared" si="1"/>
        <v>34.400000000000013</v>
      </c>
      <c r="E47" s="22">
        <f t="array" ref="E47:F47">[1]!MF_p_pipe_atma(Q_,fw_,C47-l0_,$E$38,0,PVT_str_1_,theta_,id_,hydr_corr_,$D$38,D47)</f>
        <v>94.033757468871656</v>
      </c>
      <c r="F47" s="22">
        <v>34.400000000000013</v>
      </c>
      <c r="G47" s="22">
        <f t="array" ref="G47:H47">[1]!MF_p_pipe_atma(Q_,fw_,$C$63-C47,$G$63,1,PVT_str_1_,theta_,id_,hydr_corr_,$D$63,D47)</f>
        <v>69.648435320015722</v>
      </c>
      <c r="H47" s="22">
        <v>34.400000000000013</v>
      </c>
      <c r="J47" s="22">
        <f t="array" ref="J47:K47">[1]!MF_p_pipe_atma(Q_,fw_,C47-l0_,$J$38,0,PVT_str_gas_,theta_,id_,,t0_,D47)</f>
        <v>111.11419914269219</v>
      </c>
      <c r="K47" s="22">
        <v>34.400000000000013</v>
      </c>
      <c r="L47" s="4">
        <f t="array" ref="L47:M47">[1]!MF_p_pipe_atma(Q_,fw_,$C$63-C47,$L$63,1,PVT_str_gas_,theta_,id_,,$D$63,D47)</f>
        <v>111.11419914266931</v>
      </c>
      <c r="M47" s="4">
        <v>34.400000000000013</v>
      </c>
      <c r="O47" s="22">
        <f t="array" ref="O47:P47">[1]!MF_p_pipe_atma(Q_,fw_kf_,C47-$C$38,$E$38,0,PVT_str_2_,theta_,id_,,t0_,D47)</f>
        <v>111.69949463371982</v>
      </c>
      <c r="P47" s="22">
        <v>34.400000000000013</v>
      </c>
      <c r="Q47" s="22">
        <f t="array" ref="Q47:R47">[1]!MF_p_pipe_atma(Q_,fw_kf_,$C$63-C47,$Q$63,1,PVT_str_2_,theta_,id_,,$D$63,D47)</f>
        <v>111.69949463372204</v>
      </c>
      <c r="R47" s="22">
        <v>34.400000000000013</v>
      </c>
    </row>
    <row r="48" spans="1:22" outlineLevel="1" x14ac:dyDescent="0.2">
      <c r="A48" s="14">
        <v>11</v>
      </c>
      <c r="C48" s="17">
        <f t="shared" si="0"/>
        <v>800</v>
      </c>
      <c r="D48" s="17">
        <f t="shared" si="1"/>
        <v>36.000000000000014</v>
      </c>
      <c r="E48" s="22">
        <f t="array" ref="E48:F48">[1]!MF_p_pipe_atma(Q_,fw_,C48-l0_,$E$38,0,PVT_str_1_,theta_,id_,hydr_corr_,$D$38,D48)</f>
        <v>100.58771903424773</v>
      </c>
      <c r="F48" s="22">
        <v>36.000000000000014</v>
      </c>
      <c r="G48" s="22">
        <f t="array" ref="G48:H48">[1]!MF_p_pipe_atma(Q_,fw_,$C$63-C48,$G$63,1,PVT_str_1_,theta_,id_,hydr_corr_,$D$63,D48)</f>
        <v>76.20346417525532</v>
      </c>
      <c r="H48" s="22">
        <v>36.000000000000014</v>
      </c>
      <c r="J48" s="22">
        <f t="array" ref="J48:K48">[1]!MF_p_pipe_atma(Q_,fw_,C48-l0_,$J$38,0,PVT_str_gas_,theta_,id_,,t0_,D48)</f>
        <v>112.33760052098042</v>
      </c>
      <c r="K48" s="22">
        <v>36.000000000000014</v>
      </c>
      <c r="L48" s="4">
        <f t="array" ref="L48:M48">[1]!MF_p_pipe_atma(Q_,fw_,$C$63-C48,$L$63,1,PVT_str_gas_,theta_,id_,,$D$63,D48)</f>
        <v>112.33760052096096</v>
      </c>
      <c r="M48" s="4">
        <v>36.000000000000014</v>
      </c>
      <c r="O48" s="22">
        <f t="array" ref="O48:P48">[1]!MF_p_pipe_atma(Q_,fw_kf_,C48-$C$38,$E$38,0,PVT_str_2_,theta_,id_,,t0_,D48)</f>
        <v>120.19992931312417</v>
      </c>
      <c r="P48" s="22">
        <v>36.000000000000014</v>
      </c>
      <c r="Q48" s="22">
        <f t="array" ref="Q48:R48">[1]!MF_p_pipe_atma(Q_,fw_kf_,$C$63-C48,$Q$63,1,PVT_str_2_,theta_,id_,,$D$63,D48)</f>
        <v>120.19992931312603</v>
      </c>
      <c r="R48" s="22">
        <v>36.000000000000014</v>
      </c>
    </row>
    <row r="49" spans="1:18" outlineLevel="1" x14ac:dyDescent="0.2">
      <c r="A49" s="14">
        <v>12</v>
      </c>
      <c r="C49" s="17">
        <f t="shared" si="0"/>
        <v>880</v>
      </c>
      <c r="D49" s="17">
        <f t="shared" si="1"/>
        <v>37.600000000000016</v>
      </c>
      <c r="E49" s="22">
        <f t="array" ref="E49:F49">[1]!MF_p_pipe_atma(Q_,fw_,C49-l0_,$E$38,0,PVT_str_1_,theta_,id_,hydr_corr_,$D$38,D49)</f>
        <v>107.13761430693982</v>
      </c>
      <c r="F49" s="22">
        <v>37.600000000000016</v>
      </c>
      <c r="G49" s="22">
        <f t="array" ref="G49:H49">[1]!MF_p_pipe_atma(Q_,fw_,$C$63-C49,$G$63,1,PVT_str_1_,theta_,id_,hydr_corr_,$D$63,D49)</f>
        <v>82.745704805719441</v>
      </c>
      <c r="H49" s="22">
        <v>37.600000000000016</v>
      </c>
      <c r="J49" s="22">
        <f t="array" ref="J49:K49">[1]!MF_p_pipe_atma(Q_,fw_,C49-l0_,$J$38,0,PVT_str_gas_,theta_,id_,,t0_,D49)</f>
        <v>113.55876893629038</v>
      </c>
      <c r="K49" s="22">
        <v>37.600000000000016</v>
      </c>
      <c r="L49" s="4">
        <f t="array" ref="L49:M49">[1]!MF_p_pipe_atma(Q_,fw_,$C$63-C49,$L$63,1,PVT_str_gas_,theta_,id_,,$D$63,D49)</f>
        <v>113.55876893627267</v>
      </c>
      <c r="M49" s="4">
        <v>37.600000000000016</v>
      </c>
      <c r="O49" s="22">
        <f t="array" ref="O49:P49">[1]!MF_p_pipe_atma(Q_,fw_kf_,C49-$C$38,$E$38,0,PVT_str_2_,theta_,id_,,t0_,D49)</f>
        <v>128.69606864219116</v>
      </c>
      <c r="P49" s="22">
        <v>37.600000000000016</v>
      </c>
      <c r="Q49" s="22">
        <f t="array" ref="Q49:R49">[1]!MF_p_pipe_atma(Q_,fw_kf_,$C$63-C49,$Q$63,1,PVT_str_2_,theta_,id_,,$D$63,D49)</f>
        <v>128.6960686421929</v>
      </c>
      <c r="R49" s="22">
        <v>37.600000000000016</v>
      </c>
    </row>
    <row r="50" spans="1:18" outlineLevel="1" x14ac:dyDescent="0.2">
      <c r="A50" s="14">
        <v>13</v>
      </c>
      <c r="C50" s="17">
        <f t="shared" si="0"/>
        <v>960</v>
      </c>
      <c r="D50" s="17">
        <f t="shared" si="1"/>
        <v>39.200000000000017</v>
      </c>
      <c r="E50" s="22">
        <f t="array" ref="E50:F50">[1]!MF_p_pipe_atma(Q_,fw_,C50-l0_,$E$38,0,PVT_str_1_,theta_,id_,hydr_corr_,$D$38,D50)</f>
        <v>113.68344568078297</v>
      </c>
      <c r="F50" s="22">
        <v>39.200000000000017</v>
      </c>
      <c r="G50" s="22">
        <f t="array" ref="G50:H50">[1]!MF_p_pipe_atma(Q_,fw_,$C$63-C50,$G$63,1,PVT_str_1_,theta_,id_,hydr_corr_,$D$63,D50)</f>
        <v>89.295288194893644</v>
      </c>
      <c r="H50" s="22">
        <v>39.200000000000017</v>
      </c>
      <c r="J50" s="22">
        <f t="array" ref="J50:K50">[1]!MF_p_pipe_atma(Q_,fw_,C50-l0_,$J$38,0,PVT_str_gas_,theta_,id_,,t0_,D50)</f>
        <v>114.77773006209661</v>
      </c>
      <c r="K50" s="22">
        <v>39.200000000000017</v>
      </c>
      <c r="L50" s="4">
        <f t="array" ref="L50:M50">[1]!MF_p_pipe_atma(Q_,fw_,$C$63-C50,$L$63,1,PVT_str_gas_,theta_,id_,,$D$63,D50)</f>
        <v>114.77773006208156</v>
      </c>
      <c r="M50" s="4">
        <v>39.200000000000017</v>
      </c>
      <c r="O50" s="22">
        <f t="array" ref="O50:P50">[1]!MF_p_pipe_atma(Q_,fw_kf_,C50-$C$38,$E$38,0,PVT_str_2_,theta_,id_,,t0_,D50)</f>
        <v>137.18792645355296</v>
      </c>
      <c r="P50" s="22">
        <v>39.200000000000017</v>
      </c>
      <c r="Q50" s="22">
        <f t="array" ref="Q50:R50">[1]!MF_p_pipe_atma(Q_,fw_kf_,$C$63-C50,$Q$63,1,PVT_str_2_,theta_,id_,,$D$63,D50)</f>
        <v>137.18792645355433</v>
      </c>
      <c r="R50" s="22">
        <v>39.200000000000017</v>
      </c>
    </row>
    <row r="51" spans="1:18" outlineLevel="1" x14ac:dyDescent="0.2">
      <c r="A51" s="14">
        <v>14</v>
      </c>
      <c r="C51" s="17">
        <f t="shared" si="0"/>
        <v>1040</v>
      </c>
      <c r="D51" s="17">
        <f t="shared" si="1"/>
        <v>40.800000000000018</v>
      </c>
      <c r="E51" s="22">
        <f t="array" ref="E51:F51">[1]!MF_p_pipe_atma(Q_,fw_,C51-l0_,$E$38,0,PVT_str_1_,theta_,id_,hydr_corr_,$D$38,D51)</f>
        <v>120.2252156019005</v>
      </c>
      <c r="F51" s="22">
        <v>40.800000000000018</v>
      </c>
      <c r="G51" s="22">
        <f t="array" ref="G51:H51">[1]!MF_p_pipe_atma(Q_,fw_,$C$63-C51,$G$63,1,PVT_str_1_,theta_,id_,hydr_corr_,$D$63,D51)</f>
        <v>95.835845942743688</v>
      </c>
      <c r="H51" s="22">
        <v>40.800000000000018</v>
      </c>
      <c r="J51" s="22">
        <f t="array" ref="J51:K51">[1]!MF_p_pipe_atma(Q_,fw_,C51-l0_,$J$38,0,PVT_str_gas_,theta_,id_,,t0_,D51)</f>
        <v>115.99451110714006</v>
      </c>
      <c r="K51" s="22">
        <v>40.800000000000018</v>
      </c>
      <c r="L51" s="4">
        <f t="array" ref="L51:M51">[1]!MF_p_pipe_atma(Q_,fw_,$C$63-C51,$L$63,1,PVT_str_gas_,theta_,id_,,$D$63,D51)</f>
        <v>115.99451110712742</v>
      </c>
      <c r="M51" s="4">
        <v>40.800000000000018</v>
      </c>
      <c r="O51" s="22">
        <f t="array" ref="O51:P51">[1]!MF_p_pipe_atma(Q_,fw_kf_,C51-$C$38,$E$38,0,PVT_str_2_,theta_,id_,,t0_,D51)</f>
        <v>145.67551669404423</v>
      </c>
      <c r="P51" s="22">
        <v>40.800000000000018</v>
      </c>
      <c r="Q51" s="22">
        <f t="array" ref="Q51:R51">[1]!MF_p_pipe_atma(Q_,fw_kf_,$C$63-C51,$Q$63,1,PVT_str_2_,theta_,id_,,$D$63,D51)</f>
        <v>145.6755166940452</v>
      </c>
      <c r="R51" s="22">
        <v>40.800000000000018</v>
      </c>
    </row>
    <row r="52" spans="1:18" outlineLevel="1" x14ac:dyDescent="0.2">
      <c r="A52" s="14">
        <v>15</v>
      </c>
      <c r="C52" s="17">
        <f t="shared" si="0"/>
        <v>1120</v>
      </c>
      <c r="D52" s="17">
        <f t="shared" si="1"/>
        <v>42.40000000000002</v>
      </c>
      <c r="E52" s="22">
        <f t="array" ref="E52:F52">[1]!MF_p_pipe_atma(Q_,fw_,C52-l0_,$E$38,0,PVT_str_1_,theta_,id_,hydr_corr_,$D$38,D52)</f>
        <v>126.76292656778742</v>
      </c>
      <c r="F52" s="22">
        <v>42.40000000000002</v>
      </c>
      <c r="G52" s="22">
        <f t="array" ref="G52:H52">[1]!MF_p_pipe_atma(Q_,fw_,$C$63-C52,$G$63,1,PVT_str_1_,theta_,id_,hydr_corr_,$D$63,D52)</f>
        <v>102.37760349017375</v>
      </c>
      <c r="H52" s="22">
        <v>42.40000000000002</v>
      </c>
      <c r="J52" s="22">
        <f t="array" ref="J52:K52">[1]!MF_p_pipe_atma(Q_,fw_,C52-l0_,$J$38,0,PVT_str_gas_,theta_,id_,,t0_,D52)</f>
        <v>117.20914058510542</v>
      </c>
      <c r="K52" s="22">
        <v>42.40000000000002</v>
      </c>
      <c r="L52" s="4">
        <f t="array" ref="L52:M52">[1]!MF_p_pipe_atma(Q_,fw_,$C$63-C52,$L$63,1,PVT_str_gas_,theta_,id_,,$D$63,D52)</f>
        <v>117.20914058509474</v>
      </c>
      <c r="M52" s="4">
        <v>42.40000000000002</v>
      </c>
      <c r="O52" s="22">
        <f t="array" ref="O52:P52">[1]!MF_p_pipe_atma(Q_,fw_kf_,C52-$C$38,$E$38,0,PVT_str_2_,theta_,id_,,t0_,D52)</f>
        <v>154.15885346208765</v>
      </c>
      <c r="P52" s="22">
        <v>42.40000000000002</v>
      </c>
      <c r="Q52" s="22">
        <f t="array" ref="Q52:R52">[1]!MF_p_pipe_atma(Q_,fw_kf_,$C$63-C52,$Q$63,1,PVT_str_2_,theta_,id_,,$D$63,D52)</f>
        <v>154.15885346208859</v>
      </c>
      <c r="R52" s="22">
        <v>42.40000000000002</v>
      </c>
    </row>
    <row r="53" spans="1:18" outlineLevel="1" x14ac:dyDescent="0.2">
      <c r="A53" s="14">
        <v>16</v>
      </c>
      <c r="C53" s="17">
        <f t="shared" si="0"/>
        <v>1200</v>
      </c>
      <c r="D53" s="17">
        <f t="shared" si="1"/>
        <v>44.000000000000021</v>
      </c>
      <c r="E53" s="22">
        <f t="array" ref="E53:F53">[1]!MF_p_pipe_atma(Q_,fw_,C53-l0_,$E$38,0,PVT_str_1_,theta_,id_,hydr_corr_,$D$38,D53)</f>
        <v>133.29658112644879</v>
      </c>
      <c r="F53" s="22">
        <v>44.000000000000021</v>
      </c>
      <c r="G53" s="22">
        <f t="array" ref="G53:H53">[1]!MF_p_pipe_atma(Q_,fw_,$C$63-C53,$G$63,1,PVT_str_1_,theta_,id_,hydr_corr_,$D$63,D53)</f>
        <v>108.91232315122551</v>
      </c>
      <c r="H53" s="22">
        <v>44.000000000000021</v>
      </c>
      <c r="J53" s="22">
        <f t="array" ref="J53:K53">[1]!MF_p_pipe_atma(Q_,fw_,C53-l0_,$J$38,0,PVT_str_gas_,theta_,id_,,t0_,D53)</f>
        <v>118.42164810573944</v>
      </c>
      <c r="K53" s="22">
        <v>44.000000000000021</v>
      </c>
      <c r="L53" s="4">
        <f t="array" ref="L53:M53">[1]!MF_p_pipe_atma(Q_,fw_,$C$63-C53,$L$63,1,PVT_str_gas_,theta_,id_,,$D$63,D53)</f>
        <v>118.4216481057307</v>
      </c>
      <c r="M53" s="4">
        <v>44.000000000000021</v>
      </c>
      <c r="O53" s="22">
        <f t="array" ref="O53:P53">[1]!MF_p_pipe_atma(Q_,fw_kf_,C53-$C$38,$E$38,0,PVT_str_2_,theta_,id_,,t0_,D53)</f>
        <v>162.63795104102221</v>
      </c>
      <c r="P53" s="22">
        <v>44.000000000000021</v>
      </c>
      <c r="Q53" s="22">
        <f t="array" ref="Q53:R53">[1]!MF_p_pipe_atma(Q_,fw_kf_,$C$63-C53,$Q$63,1,PVT_str_2_,theta_,id_,,$D$63,D53)</f>
        <v>162.63795104102297</v>
      </c>
      <c r="R53" s="22">
        <v>44.000000000000021</v>
      </c>
    </row>
    <row r="54" spans="1:18" outlineLevel="1" x14ac:dyDescent="0.2">
      <c r="A54" s="14">
        <v>17</v>
      </c>
      <c r="C54" s="17">
        <f t="shared" si="0"/>
        <v>1280</v>
      </c>
      <c r="D54" s="17">
        <f t="shared" si="1"/>
        <v>45.600000000000023</v>
      </c>
      <c r="E54" s="22">
        <f t="array" ref="E54:F54">[1]!MF_p_pipe_atma(Q_,fw_,C54-l0_,$E$38,0,PVT_str_1_,theta_,id_,hydr_corr_,$D$38,D54)</f>
        <v>139.82618187555229</v>
      </c>
      <c r="F54" s="22">
        <v>45.600000000000023</v>
      </c>
      <c r="G54" s="22">
        <f t="array" ref="G54:H54">[1]!MF_p_pipe_atma(Q_,fw_,$C$63-C54,$G$63,1,PVT_str_1_,theta_,id_,hydr_corr_,$D$63,D54)</f>
        <v>115.43426832105536</v>
      </c>
      <c r="H54" s="22">
        <v>45.600000000000023</v>
      </c>
      <c r="J54" s="22">
        <f t="array" ref="J54:K54">[1]!MF_p_pipe_atma(Q_,fw_,C54-l0_,$J$38,0,PVT_str_gas_,theta_,id_,,t0_,D54)</f>
        <v>119.63206418573826</v>
      </c>
      <c r="K54" s="22">
        <v>45.600000000000023</v>
      </c>
      <c r="L54" s="4">
        <f t="array" ref="L54:M54">[1]!MF_p_pipe_atma(Q_,fw_,$C$63-C54,$L$63,1,PVT_str_gas_,theta_,id_,,$D$63,D54)</f>
        <v>119.63206418573056</v>
      </c>
      <c r="M54" s="4">
        <v>45.600000000000023</v>
      </c>
      <c r="O54" s="22">
        <f t="array" ref="O54:P54">[1]!MF_p_pipe_atma(Q_,fw_kf_,C54-$C$38,$E$38,0,PVT_str_2_,theta_,id_,,t0_,D54)</f>
        <v>171.11282392895555</v>
      </c>
      <c r="P54" s="22">
        <v>45.600000000000023</v>
      </c>
      <c r="Q54" s="22">
        <f t="array" ref="Q54:R54">[1]!MF_p_pipe_atma(Q_,fw_kf_,$C$63-C54,$Q$63,1,PVT_str_2_,theta_,id_,,$D$63,D54)</f>
        <v>171.11282392895632</v>
      </c>
      <c r="R54" s="22">
        <v>45.600000000000023</v>
      </c>
    </row>
    <row r="55" spans="1:18" outlineLevel="1" x14ac:dyDescent="0.2">
      <c r="A55" s="14">
        <v>18</v>
      </c>
      <c r="C55" s="17">
        <f t="shared" si="0"/>
        <v>1360</v>
      </c>
      <c r="D55" s="17">
        <f t="shared" si="1"/>
        <v>47.200000000000024</v>
      </c>
      <c r="E55" s="22">
        <f t="array" ref="E55:F55">[1]!MF_p_pipe_atma(Q_,fw_,C55-l0_,$E$38,0,PVT_str_1_,theta_,id_,hydr_corr_,$D$38,D55)</f>
        <v>146.35173146159582</v>
      </c>
      <c r="F55" s="22">
        <v>47.200000000000024</v>
      </c>
      <c r="G55" s="22">
        <f t="array" ref="G55:H55">[1]!MF_p_pipe_atma(Q_,fw_,$C$63-C55,$G$63,1,PVT_str_1_,theta_,id_,hydr_corr_,$D$63,D55)</f>
        <v>121.96356936043198</v>
      </c>
      <c r="H55" s="22">
        <v>47.200000000000024</v>
      </c>
      <c r="J55" s="22">
        <f t="array" ref="J55:K55">[1]!MF_p_pipe_atma(Q_,fw_,C55-l0_,$J$38,0,PVT_str_gas_,theta_,id_,,t0_,D55)</f>
        <v>120.84042007783252</v>
      </c>
      <c r="K55" s="22">
        <v>47.200000000000024</v>
      </c>
      <c r="L55" s="4">
        <f t="array" ref="L55:M55">[1]!MF_p_pipe_atma(Q_,fw_,$C$63-C55,$L$63,1,PVT_str_gas_,theta_,id_,,$D$63,D55)</f>
        <v>120.84042007782637</v>
      </c>
      <c r="M55" s="4">
        <v>47.200000000000024</v>
      </c>
      <c r="O55" s="22">
        <f t="array" ref="O55:P55">[1]!MF_p_pipe_atma(Q_,fw_kf_,C55-$C$38,$E$38,0,PVT_str_2_,theta_,id_,,t0_,D55)</f>
        <v>179.58348686562388</v>
      </c>
      <c r="P55" s="22">
        <v>47.200000000000024</v>
      </c>
      <c r="Q55" s="22">
        <f t="array" ref="Q55:R55">[1]!MF_p_pipe_atma(Q_,fw_kf_,$C$63-C55,$Q$63,1,PVT_str_2_,theta_,id_,,$D$63,D55)</f>
        <v>179.58348686562439</v>
      </c>
      <c r="R55" s="22">
        <v>47.200000000000024</v>
      </c>
    </row>
    <row r="56" spans="1:18" outlineLevel="1" x14ac:dyDescent="0.2">
      <c r="A56" s="14">
        <v>19</v>
      </c>
      <c r="C56" s="17">
        <f t="shared" si="0"/>
        <v>1440</v>
      </c>
      <c r="D56" s="17">
        <f t="shared" si="1"/>
        <v>48.800000000000026</v>
      </c>
      <c r="E56" s="22">
        <f t="array" ref="E56:F56">[1]!MF_p_pipe_atma(Q_,fw_,C56-l0_,$E$38,0,PVT_str_1_,theta_,id_,hydr_corr_,$D$38,D56)</f>
        <v>152.87323257909014</v>
      </c>
      <c r="F56" s="22">
        <v>48.800000000000026</v>
      </c>
      <c r="G56" s="22">
        <f t="array" ref="G56:H56">[1]!MF_p_pipe_atma(Q_,fw_,$C$63-C56,$G$63,1,PVT_str_1_,theta_,id_,hydr_corr_,$D$63,D56)</f>
        <v>128.48384768532392</v>
      </c>
      <c r="H56" s="22">
        <v>48.800000000000026</v>
      </c>
      <c r="J56" s="22">
        <f t="array" ref="J56:K56">[1]!MF_p_pipe_atma(Q_,fw_,C56-l0_,$J$38,0,PVT_str_gas_,theta_,id_,,t0_,D56)</f>
        <v>122.04674761661066</v>
      </c>
      <c r="K56" s="22">
        <v>48.800000000000026</v>
      </c>
      <c r="L56" s="4">
        <f t="array" ref="L56:M56">[1]!MF_p_pipe_atma(Q_,fw_,$C$63-C56,$L$63,1,PVT_str_gas_,theta_,id_,,$D$63,D56)</f>
        <v>122.04674761660583</v>
      </c>
      <c r="M56" s="4">
        <v>48.800000000000026</v>
      </c>
      <c r="O56" s="22">
        <f t="array" ref="O56:P56">[1]!MF_p_pipe_atma(Q_,fw_kf_,C56-$C$38,$E$38,0,PVT_str_2_,theta_,id_,,t0_,D56)</f>
        <v>188.0499548566672</v>
      </c>
      <c r="P56" s="22">
        <v>48.800000000000026</v>
      </c>
      <c r="Q56" s="22">
        <f t="array" ref="Q56:R56">[1]!MF_p_pipe_atma(Q_,fw_kf_,$C$63-C56,$Q$63,1,PVT_str_2_,theta_,id_,,$D$63,D56)</f>
        <v>188.04995485666754</v>
      </c>
      <c r="R56" s="22">
        <v>48.800000000000026</v>
      </c>
    </row>
    <row r="57" spans="1:18" outlineLevel="1" x14ac:dyDescent="0.2">
      <c r="A57" s="14">
        <v>20</v>
      </c>
      <c r="C57" s="17">
        <f t="shared" si="0"/>
        <v>1520</v>
      </c>
      <c r="D57" s="17">
        <f t="shared" si="1"/>
        <v>50.400000000000027</v>
      </c>
      <c r="E57" s="22">
        <f t="array" ref="E57:F57">[1]!MF_p_pipe_atma(Q_,fw_,C57-l0_,$E$38,0,PVT_str_1_,theta_,id_,hydr_corr_,$D$38,D57)</f>
        <v>159.39068796975485</v>
      </c>
      <c r="F57" s="22">
        <v>50.400000000000027</v>
      </c>
      <c r="G57" s="22">
        <f t="array" ref="G57:H57">[1]!MF_p_pipe_atma(Q_,fw_,$C$63-C57,$G$63,1,PVT_str_1_,theta_,id_,hydr_corr_,$D$63,D57)</f>
        <v>135.00524398118975</v>
      </c>
      <c r="H57" s="22">
        <v>50.400000000000027</v>
      </c>
      <c r="J57" s="22">
        <f t="array" ref="J57:K57">[1]!MF_p_pipe_atma(Q_,fw_,C57-l0_,$J$38,0,PVT_str_gas_,theta_,id_,,t0_,D57)</f>
        <v>123.251079079696</v>
      </c>
      <c r="K57" s="22">
        <v>50.400000000000027</v>
      </c>
      <c r="L57" s="4">
        <f t="array" ref="L57:M57">[1]!MF_p_pipe_atma(Q_,fw_,$C$63-C57,$L$63,1,PVT_str_gas_,theta_,id_,,$D$63,D57)</f>
        <v>123.2510790796921</v>
      </c>
      <c r="M57" s="4">
        <v>50.400000000000027</v>
      </c>
      <c r="O57" s="22">
        <f t="array" ref="O57:P57">[1]!MF_p_pipe_atma(Q_,fw_kf_,C57-$C$38,$E$38,0,PVT_str_2_,theta_,id_,,t0_,D57)</f>
        <v>196.51224319566595</v>
      </c>
      <c r="P57" s="22">
        <v>50.400000000000027</v>
      </c>
      <c r="Q57" s="22">
        <f t="array" ref="Q57:R57">[1]!MF_p_pipe_atma(Q_,fw_kf_,$C$63-C57,$Q$63,1,PVT_str_2_,theta_,id_,,$D$63,D57)</f>
        <v>196.51224319566631</v>
      </c>
      <c r="R57" s="22">
        <v>50.400000000000027</v>
      </c>
    </row>
    <row r="58" spans="1:18" outlineLevel="1" x14ac:dyDescent="0.2">
      <c r="A58" s="14">
        <v>21</v>
      </c>
      <c r="C58" s="17">
        <f t="shared" si="0"/>
        <v>1600</v>
      </c>
      <c r="D58" s="17">
        <f t="shared" si="1"/>
        <v>52.000000000000028</v>
      </c>
      <c r="E58" s="22">
        <f t="array" ref="E58:F58">[1]!MF_p_pipe_atma(Q_,fw_,C58-l0_,$E$38,0,PVT_str_1_,theta_,id_,hydr_corr_,$D$38,D58)</f>
        <v>165.90410042172903</v>
      </c>
      <c r="F58" s="22">
        <v>52.000000000000028</v>
      </c>
      <c r="G58" s="22">
        <f t="array" ref="G58:H58">[1]!MF_p_pipe_atma(Q_,fw_,$C$63-C58,$G$63,1,PVT_str_1_,theta_,id_,hydr_corr_,$D$63,D58)</f>
        <v>141.51948582061854</v>
      </c>
      <c r="H58" s="22">
        <v>52.000000000000028</v>
      </c>
      <c r="J58" s="22">
        <f t="array" ref="J58:K58">[1]!MF_p_pipe_atma(Q_,fw_,C58-l0_,$J$38,0,PVT_str_gas_,theta_,id_,,t0_,D58)</f>
        <v>124.45344706300666</v>
      </c>
      <c r="K58" s="22">
        <v>52.000000000000028</v>
      </c>
      <c r="L58" s="4">
        <f t="array" ref="L58:M58">[1]!MF_p_pipe_atma(Q_,fw_,$C$63-C58,$L$63,1,PVT_str_gas_,theta_,id_,,$D$63,D58)</f>
        <v>124.45344706300384</v>
      </c>
      <c r="M58" s="4">
        <v>52.000000000000028</v>
      </c>
      <c r="O58" s="22">
        <f t="array" ref="O58:P58">[1]!MF_p_pipe_atma(Q_,fw_kf_,C58-$C$38,$E$38,0,PVT_str_2_,theta_,id_,,t0_,D58)</f>
        <v>204.97036748423122</v>
      </c>
      <c r="P58" s="22">
        <v>52.000000000000028</v>
      </c>
      <c r="Q58" s="22">
        <f t="array" ref="Q58:R58">[1]!MF_p_pipe_atma(Q_,fw_kf_,$C$63-C58,$Q$63,1,PVT_str_2_,theta_,id_,,$D$63,D58)</f>
        <v>204.9703674842315</v>
      </c>
      <c r="R58" s="22">
        <v>52.000000000000028</v>
      </c>
    </row>
    <row r="59" spans="1:18" outlineLevel="1" x14ac:dyDescent="0.2">
      <c r="A59" s="14">
        <v>22</v>
      </c>
      <c r="C59" s="17">
        <f t="shared" si="0"/>
        <v>1680</v>
      </c>
      <c r="D59" s="17">
        <f t="shared" si="1"/>
        <v>53.60000000000003</v>
      </c>
      <c r="E59" s="22">
        <f t="array" ref="E59:F59">[1]!MF_p_pipe_atma(Q_,fw_,C59-l0_,$E$38,0,PVT_str_1_,theta_,id_,hydr_corr_,$D$38,D59)</f>
        <v>172.41347276879463</v>
      </c>
      <c r="F59" s="22">
        <v>53.60000000000003</v>
      </c>
      <c r="G59" s="22">
        <f t="array" ref="G59:H59">[1]!MF_p_pipe_atma(Q_,fw_,$C$63-C59,$G$63,1,PVT_str_1_,theta_,id_,hydr_corr_,$D$63,D59)</f>
        <v>148.02115201371998</v>
      </c>
      <c r="H59" s="22">
        <v>53.60000000000003</v>
      </c>
      <c r="J59" s="22">
        <f t="array" ref="J59:K59">[1]!MF_p_pipe_atma(Q_,fw_,C59-l0_,$J$38,0,PVT_str_gas_,theta_,id_,,t0_,D59)</f>
        <v>125.65388436890814</v>
      </c>
      <c r="K59" s="22">
        <v>53.60000000000003</v>
      </c>
      <c r="L59" s="4">
        <f t="array" ref="L59:M59">[1]!MF_p_pipe_atma(Q_,fw_,$C$63-C59,$L$63,1,PVT_str_gas_,theta_,id_,,$D$63,D59)</f>
        <v>125.65388436890588</v>
      </c>
      <c r="M59" s="4">
        <v>53.60000000000003</v>
      </c>
      <c r="O59" s="22">
        <f t="array" ref="O59:P59">[1]!MF_p_pipe_atma(Q_,fw_kf_,C59-$C$38,$E$38,0,PVT_str_2_,theta_,id_,,t0_,D59)</f>
        <v>213.42434365039793</v>
      </c>
      <c r="P59" s="22">
        <v>53.60000000000003</v>
      </c>
      <c r="Q59" s="22">
        <f t="array" ref="Q59:R59">[1]!MF_p_pipe_atma(Q_,fw_kf_,$C$63-C59,$Q$63,1,PVT_str_2_,theta_,id_,,$D$63,D59)</f>
        <v>213.42434365039816</v>
      </c>
      <c r="R59" s="22">
        <v>53.60000000000003</v>
      </c>
    </row>
    <row r="60" spans="1:18" outlineLevel="1" x14ac:dyDescent="0.2">
      <c r="A60" s="14">
        <v>23</v>
      </c>
      <c r="C60" s="17">
        <f t="shared" si="0"/>
        <v>1760</v>
      </c>
      <c r="D60" s="17">
        <f t="shared" si="1"/>
        <v>55.200000000000031</v>
      </c>
      <c r="E60" s="22">
        <f t="array" ref="E60:F60">[1]!MF_p_pipe_atma(Q_,fw_,C60-l0_,$E$38,0,PVT_str_1_,theta_,id_,hydr_corr_,$D$38,D60)</f>
        <v>178.91880788961316</v>
      </c>
      <c r="F60" s="22">
        <v>55.200000000000031</v>
      </c>
      <c r="G60" s="22">
        <f t="array" ref="G60:H60">[1]!MF_p_pipe_atma(Q_,fw_,$C$63-C60,$G$63,1,PVT_str_1_,theta_,id_,hydr_corr_,$D$63,D60)</f>
        <v>154.53023924396072</v>
      </c>
      <c r="H60" s="22">
        <v>55.200000000000031</v>
      </c>
      <c r="J60" s="22">
        <f t="array" ref="J60:K60">[1]!MF_p_pipe_atma(Q_,fw_,C60-l0_,$J$38,0,PVT_str_gas_,theta_,id_,,t0_,D60)</f>
        <v>126.85242390615348</v>
      </c>
      <c r="K60" s="22">
        <v>55.200000000000031</v>
      </c>
      <c r="L60" s="4">
        <f t="array" ref="L60:M60">[1]!MF_p_pipe_atma(Q_,fw_,$C$63-C60,$L$63,1,PVT_str_gas_,theta_,id_,,$D$63,D60)</f>
        <v>126.8524239061522</v>
      </c>
      <c r="M60" s="4">
        <v>55.200000000000031</v>
      </c>
      <c r="O60" s="22">
        <f t="array" ref="O60:P60">[1]!MF_p_pipe_atma(Q_,fw_kf_,C60-$C$38,$E$38,0,PVT_str_2_,theta_,id_,,t0_,D60)</f>
        <v>221.87418796553592</v>
      </c>
      <c r="P60" s="22">
        <v>55.200000000000031</v>
      </c>
      <c r="Q60" s="22">
        <f t="array" ref="Q60:R60">[1]!MF_p_pipe_atma(Q_,fw_kf_,$C$63-C60,$Q$63,1,PVT_str_2_,theta_,id_,,$D$63,D60)</f>
        <v>221.87418796553595</v>
      </c>
      <c r="R60" s="22">
        <v>55.200000000000031</v>
      </c>
    </row>
    <row r="61" spans="1:18" outlineLevel="1" x14ac:dyDescent="0.2">
      <c r="A61" s="14">
        <v>24</v>
      </c>
      <c r="C61" s="17">
        <f t="shared" si="0"/>
        <v>1840</v>
      </c>
      <c r="D61" s="17">
        <f t="shared" si="1"/>
        <v>56.800000000000033</v>
      </c>
      <c r="E61" s="22">
        <f t="array" ref="E61:F61">[1]!MF_p_pipe_atma(Q_,fw_,C61-l0_,$E$38,0,PVT_str_1_,theta_,id_,hydr_corr_,$D$38,D61)</f>
        <v>185.42010870697516</v>
      </c>
      <c r="F61" s="22">
        <v>56.800000000000033</v>
      </c>
      <c r="G61" s="22">
        <f t="array" ref="G61:H61">[1]!MF_p_pipe_atma(Q_,fw_,$C$63-C61,$G$63,1,PVT_str_1_,theta_,id_,hydr_corr_,$D$63,D61)</f>
        <v>161.02954836596587</v>
      </c>
      <c r="H61" s="22">
        <v>56.800000000000033</v>
      </c>
      <c r="J61" s="22">
        <f t="array" ref="J61:K61">[1]!MF_p_pipe_atma(Q_,fw_,C61-l0_,$J$38,0,PVT_str_gas_,theta_,id_,,t0_,D61)</f>
        <v>128.0490986005959</v>
      </c>
      <c r="K61" s="22">
        <v>56.800000000000033</v>
      </c>
      <c r="L61" s="4">
        <f t="array" ref="L61:M61">[1]!MF_p_pipe_atma(Q_,fw_,$C$63-C61,$L$63,1,PVT_str_gas_,theta_,id_,,$D$63,D61)</f>
        <v>128.04909860059524</v>
      </c>
      <c r="M61" s="4">
        <v>56.800000000000033</v>
      </c>
      <c r="O61" s="22">
        <f t="array" ref="O61:P61">[1]!MF_p_pipe_atma(Q_,fw_kf_,C61-$C$38,$E$38,0,PVT_str_2_,theta_,id_,,t0_,D61)</f>
        <v>230.31991705996137</v>
      </c>
      <c r="P61" s="22">
        <v>56.800000000000033</v>
      </c>
      <c r="Q61" s="22">
        <f t="array" ref="Q61:R61">[1]!MF_p_pipe_atma(Q_,fw_kf_,$C$63-C61,$Q$63,1,PVT_str_2_,theta_,id_,,$D$63,D61)</f>
        <v>230.3199170599614</v>
      </c>
      <c r="R61" s="22">
        <v>56.800000000000033</v>
      </c>
    </row>
    <row r="62" spans="1:18" outlineLevel="1" x14ac:dyDescent="0.2">
      <c r="A62" s="14">
        <v>25</v>
      </c>
      <c r="C62" s="17">
        <f t="shared" si="0"/>
        <v>1920</v>
      </c>
      <c r="D62" s="17">
        <f t="shared" si="1"/>
        <v>58.400000000000034</v>
      </c>
      <c r="E62" s="22">
        <f t="array" ref="E62:F62">[1]!MF_p_pipe_atma(Q_,fw_,C62-l0_,$E$38,0,PVT_str_1_,theta_,id_,hydr_corr_,$D$38,D62)</f>
        <v>191.91737818706235</v>
      </c>
      <c r="F62" s="22">
        <v>58.400000000000034</v>
      </c>
      <c r="G62" s="22">
        <f t="array" ref="G62:H62">[1]!MF_p_pipe_atma(Q_,fw_,$C$63-C62,$G$63,1,PVT_str_1_,theta_,id_,hydr_corr_,$D$63,D62)</f>
        <v>167.52440565575799</v>
      </c>
      <c r="H62" s="22">
        <v>58.400000000000034</v>
      </c>
      <c r="J62" s="22">
        <f t="array" ref="J62:K62">[1]!MF_p_pipe_atma(Q_,fw_,C62-l0_,$J$38,0,PVT_str_gas_,theta_,id_,,t0_,D62)</f>
        <v>129.24394131572376</v>
      </c>
      <c r="K62" s="22">
        <v>58.400000000000034</v>
      </c>
      <c r="L62" s="4">
        <f t="array" ref="L62:M62">[1]!MF_p_pipe_atma(Q_,fw_,$C$63-C62,$L$63,1,PVT_str_gas_,theta_,id_,,$D$63,D62)</f>
        <v>129.24394131572345</v>
      </c>
      <c r="M62" s="4">
        <v>58.400000000000034</v>
      </c>
      <c r="O62" s="22">
        <f t="array" ref="O62:P62">[1]!MF_p_pipe_atma(Q_,fw_kf_,C62-$C$38,$E$38,0,PVT_str_2_,theta_,id_,,t0_,D62)</f>
        <v>238.76154793740841</v>
      </c>
      <c r="P62" s="22">
        <v>58.400000000000034</v>
      </c>
      <c r="Q62" s="22">
        <f t="array" ref="Q62:R62">[1]!MF_p_pipe_atma(Q_,fw_kf_,$C$63-C62,$Q$63,1,PVT_str_2_,theta_,id_,,$D$63,D62)</f>
        <v>238.76154793740835</v>
      </c>
      <c r="R62" s="22">
        <v>58.400000000000034</v>
      </c>
    </row>
    <row r="63" spans="1:18" outlineLevel="1" x14ac:dyDescent="0.2">
      <c r="A63" s="14">
        <v>26</v>
      </c>
      <c r="C63" s="17">
        <f t="shared" si="0"/>
        <v>2000</v>
      </c>
      <c r="D63" s="17">
        <f t="shared" si="1"/>
        <v>60.000000000000036</v>
      </c>
      <c r="E63" s="22">
        <f t="array" ref="E63:F63">[1]!MF_p_pipe_atma(Q_,fw_,C63-l0_,$E$38,0,PVT_str_1_,theta_,id_,hydr_corr_,$D$38,D63)</f>
        <v>198.41061933872203</v>
      </c>
      <c r="F63" s="22">
        <v>60.000000000000036</v>
      </c>
      <c r="G63" s="16">
        <f>p1_</f>
        <v>174</v>
      </c>
      <c r="H63" s="16">
        <f>t1_</f>
        <v>60</v>
      </c>
      <c r="J63" s="22">
        <f t="array" ref="J63:K63">[1]!MF_p_pipe_atma(Q_,fw_,C63-l0_,$J$38,0,PVT_str_gas_,theta_,id_,,t0_,D63)</f>
        <v>130.43698478215194</v>
      </c>
      <c r="K63" s="22">
        <v>60.000000000000036</v>
      </c>
      <c r="L63" s="15">
        <f>J63</f>
        <v>130.43698478215194</v>
      </c>
      <c r="M63" s="15">
        <f>t1_</f>
        <v>60</v>
      </c>
      <c r="O63" s="22">
        <f t="array" ref="O63:P63">[1]!MF_p_pipe_atma(Q_,fw_kf_,C63-$C$38,$E$38,0,PVT_str_2_,theta_,id_,,t0_,D63)</f>
        <v>247.19909798849659</v>
      </c>
      <c r="P63" s="22">
        <v>60.000000000000036</v>
      </c>
      <c r="Q63" s="23">
        <f>O63</f>
        <v>247.19909798849659</v>
      </c>
      <c r="R63" s="23">
        <f>t1_</f>
        <v>60</v>
      </c>
    </row>
    <row r="64" spans="1:18" outlineLevel="1" x14ac:dyDescent="0.2"/>
    <row r="68" spans="2:6" x14ac:dyDescent="0.2">
      <c r="B68" t="s">
        <v>53</v>
      </c>
    </row>
    <row r="71" spans="2:6" x14ac:dyDescent="0.2">
      <c r="B71" t="s">
        <v>54</v>
      </c>
      <c r="C71">
        <f t="array" ref="C71:F71">[1]!MF_calibr_pipe(Q_,fw_,L_,G63,E38,PVT_str_1_,,id_,0,+t0_,t1_,,,,0)</f>
        <v>0.8492584228515625</v>
      </c>
      <c r="D71">
        <v>-4.5635057706761017E-4</v>
      </c>
      <c r="E71">
        <v>16</v>
      </c>
      <c r="F71" t="str">
        <v>solve_equation_bisection: done by  16 iterations, tolerance 0.001</v>
      </c>
    </row>
    <row r="72" spans="2:6" x14ac:dyDescent="0.2">
      <c r="B72" t="s">
        <v>55</v>
      </c>
      <c r="C72" t="str">
        <f t="array" ref="C72:F72">[1]!MF_calibr_pipe(Q_,fw_,L_,G63,E38,PVT_str_1_,,id_,0,+t0_,t1_,,,,1)</f>
        <v>no solution</v>
      </c>
      <c r="D72">
        <v>0</v>
      </c>
      <c r="E72">
        <v>0</v>
      </c>
      <c r="F72" t="str">
        <v>solve_equation_bisection: values at segment's ends must have a different sign</v>
      </c>
    </row>
    <row r="73" spans="2:6" x14ac:dyDescent="0.2">
      <c r="B73" t="s">
        <v>56</v>
      </c>
      <c r="C73">
        <f t="array" ref="C73:F73">[1]!MF_calibr_pipe(Q_,fw_,L_,G63,E38,PVT_str_1_,,id_,0,+t0_,t1_,,,,2)</f>
        <v>60.943603515625</v>
      </c>
      <c r="D73">
        <v>8.7593733721291756E-4</v>
      </c>
      <c r="E73">
        <v>15</v>
      </c>
      <c r="F73" t="str">
        <v>solve_equation_bisection: done by  15 iterations, tolerance 0.001</v>
      </c>
    </row>
    <row r="74" spans="2:6" x14ac:dyDescent="0.2">
      <c r="B74" t="s">
        <v>57</v>
      </c>
      <c r="C74" t="str">
        <f t="array" ref="C74:F74">[1]!MF_calibr_pipe(Q_,fw_,L_,G63,E38,PVT_str_1_,,id_,0,+t0_,t1_,,,,3)</f>
        <v>no solution</v>
      </c>
      <c r="D74">
        <v>0</v>
      </c>
      <c r="E74">
        <v>0</v>
      </c>
      <c r="F74" t="str">
        <v>solve_equation_bisection: values at segment's ends must have a different sign</v>
      </c>
    </row>
  </sheetData>
  <phoneticPr fontId="1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27</vt:i4>
      </vt:variant>
    </vt:vector>
  </HeadingPairs>
  <TitlesOfParts>
    <vt:vector size="28" baseType="lpstr">
      <vt:lpstr>MF 1 </vt:lpstr>
      <vt:lpstr>'MF 1 '!Bob_</vt:lpstr>
      <vt:lpstr>'MF 1 '!fw_</vt:lpstr>
      <vt:lpstr>fw_kf_</vt:lpstr>
      <vt:lpstr>'MF 1 '!gamma_gas_</vt:lpstr>
      <vt:lpstr>gamma_kill_fluid_</vt:lpstr>
      <vt:lpstr>'MF 1 '!gamma_oil_</vt:lpstr>
      <vt:lpstr>'MF 1 '!gamma_wat_</vt:lpstr>
      <vt:lpstr>hydr_corr_</vt:lpstr>
      <vt:lpstr>id_</vt:lpstr>
      <vt:lpstr>L_</vt:lpstr>
      <vt:lpstr>l0_</vt:lpstr>
      <vt:lpstr>'MF 1 '!muob_</vt:lpstr>
      <vt:lpstr>n_</vt:lpstr>
      <vt:lpstr>p0_</vt:lpstr>
      <vt:lpstr>p1_</vt:lpstr>
      <vt:lpstr>'MF 1 '!Pb_</vt:lpstr>
      <vt:lpstr>Pgas_</vt:lpstr>
      <vt:lpstr>PVT_str_1_</vt:lpstr>
      <vt:lpstr>PVT_str_2_</vt:lpstr>
      <vt:lpstr>PVT_str_gas_</vt:lpstr>
      <vt:lpstr>'MF 1 '!Q_</vt:lpstr>
      <vt:lpstr>'MF 1 '!Rp_</vt:lpstr>
      <vt:lpstr>'MF 1 '!Rsb_</vt:lpstr>
      <vt:lpstr>t0_</vt:lpstr>
      <vt:lpstr>t1_</vt:lpstr>
      <vt:lpstr>theta_</vt:lpstr>
      <vt:lpstr>'MF 1 '!Tres_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2020-03-20T08:56:38Z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