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BB43E910-DDF5-4791-AB88-C8EAC6312953}" xr6:coauthVersionLast="43" xr6:coauthVersionMax="43" xr10:uidLastSave="{00000000-0000-0000-0000-000000000000}"/>
  <bookViews>
    <workbookView xWindow="-120" yWindow="-120" windowWidth="38640" windowHeight="21390" tabRatio="422" xr2:uid="{00000000-000D-0000-FFFF-FFFF00000000}"/>
  </bookViews>
  <sheets>
    <sheet name="self_flow_well" sheetId="108" r:id="rId1"/>
  </sheets>
  <externalReferences>
    <externalReference r:id="rId2"/>
  </externalReferences>
  <definedNames>
    <definedName name="Bob_" localSheetId="0">self_flow_well!$C$14</definedName>
    <definedName name="Dcas_" localSheetId="0">self_flow_well!$C$24</definedName>
    <definedName name="Dtub_" localSheetId="0">self_flow_well!$C$26</definedName>
    <definedName name="Dtub_out_" localSheetId="0">self_flow_well!$C$25</definedName>
    <definedName name="fw_" localSheetId="0">self_flow_well!$C$15</definedName>
    <definedName name="fw_2">self_flow_well!$H$76</definedName>
    <definedName name="fw_3">self_flow_well!$I$106</definedName>
    <definedName name="gamma_gas_" localSheetId="0">self_flow_well!$C$9</definedName>
    <definedName name="gamma_oil_" localSheetId="0">self_flow_well!$C$7</definedName>
    <definedName name="gamma_wat_">self_flow_well!$C$8</definedName>
    <definedName name="Hmes_" localSheetId="0">self_flow_well!$C$20</definedName>
    <definedName name="Htube_">self_flow_well!$C$22</definedName>
    <definedName name="muob_">self_flow_well!$C$16</definedName>
    <definedName name="N_" localSheetId="0">self_flow_well!$C$37</definedName>
    <definedName name="Pb_" localSheetId="0">self_flow_well!$C$12</definedName>
    <definedName name="Pbuf_" localSheetId="0">self_flow_well!$C$27</definedName>
    <definedName name="Pcas_">self_flow_well!$C$28</definedName>
    <definedName name="PI_" localSheetId="0">self_flow_well!$C$35</definedName>
    <definedName name="PI_1">self_flow_well!$B$78</definedName>
    <definedName name="Pres_" localSheetId="0">self_flow_well!$C$34</definedName>
    <definedName name="PVRstr1_">self_flow_well!$G$21</definedName>
    <definedName name="Pwf_" localSheetId="0">self_flow_well!$C$29</definedName>
    <definedName name="Pwf_1">self_flow_well!$B$75</definedName>
    <definedName name="Qmax_">self_flow_well!$F$74</definedName>
    <definedName name="Qtest_">self_flow_well!$C$40</definedName>
    <definedName name="Rp_" localSheetId="0">self_flow_well!$C$11</definedName>
    <definedName name="Rsb_" localSheetId="0">self_flow_well!$C$10</definedName>
    <definedName name="Tbuf_">self_flow_well!$C$31</definedName>
    <definedName name="Tgrad" localSheetId="0">self_flow_well!$C$33</definedName>
    <definedName name="theta_">self_flow_well!$C$23</definedName>
    <definedName name="Tres_" localSheetId="0">self_flow_well!$C$13</definedName>
    <definedName name="Twf_">self_flow_well!$C$30</definedName>
    <definedName name="Udl_" localSheetId="0">self_flow_well!$C$21</definedName>
    <definedName name="Udl_">self_flow_well!$C$21</definedName>
    <definedName name="Wellstr1_">self_flow_well!$G$23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6" i="108" l="1"/>
  <c r="H109" i="108"/>
  <c r="H111" i="108"/>
  <c r="H113" i="108"/>
  <c r="H115" i="108"/>
  <c r="H117" i="108"/>
  <c r="H119" i="108"/>
  <c r="H121" i="108"/>
  <c r="H123" i="108"/>
  <c r="H125" i="108"/>
  <c r="H127" i="108"/>
  <c r="I112" i="108"/>
  <c r="I118" i="108"/>
  <c r="I122" i="108"/>
  <c r="I128" i="108"/>
  <c r="I109" i="108"/>
  <c r="I111" i="108"/>
  <c r="I113" i="108"/>
  <c r="I115" i="108"/>
  <c r="I117" i="108"/>
  <c r="I119" i="108"/>
  <c r="I121" i="108"/>
  <c r="I123" i="108"/>
  <c r="I125" i="108"/>
  <c r="I127" i="108"/>
  <c r="I114" i="108"/>
  <c r="I120" i="108"/>
  <c r="I126" i="108"/>
  <c r="H110" i="108"/>
  <c r="H112" i="108"/>
  <c r="H114" i="108"/>
  <c r="H116" i="108"/>
  <c r="H118" i="108"/>
  <c r="H120" i="108"/>
  <c r="H122" i="108"/>
  <c r="H124" i="108"/>
  <c r="H126" i="108"/>
  <c r="H128" i="108"/>
  <c r="I110" i="108"/>
  <c r="I116" i="108"/>
  <c r="I124" i="108"/>
  <c r="I108" i="108"/>
  <c r="H108" i="108"/>
  <c r="G126" i="108"/>
  <c r="G122" i="108"/>
  <c r="G118" i="108"/>
  <c r="G114" i="108"/>
  <c r="G110" i="108"/>
  <c r="F97" i="108"/>
  <c r="F93" i="108"/>
  <c r="F89" i="108"/>
  <c r="F85" i="108"/>
  <c r="F81" i="108"/>
  <c r="G21" i="108"/>
  <c r="G127" i="108"/>
  <c r="G123" i="108"/>
  <c r="G119" i="108"/>
  <c r="G115" i="108"/>
  <c r="G111" i="108"/>
  <c r="F98" i="108"/>
  <c r="F94" i="108"/>
  <c r="F90" i="108"/>
  <c r="F86" i="108"/>
  <c r="F82" i="108"/>
  <c r="F78" i="108"/>
  <c r="G1" i="108"/>
  <c r="G117" i="108"/>
  <c r="G113" i="108"/>
  <c r="G109" i="108"/>
  <c r="F96" i="108"/>
  <c r="F92" i="108"/>
  <c r="F88" i="108"/>
  <c r="F84" i="108"/>
  <c r="F80" i="108"/>
  <c r="G23" i="108"/>
  <c r="G128" i="108"/>
  <c r="G124" i="108"/>
  <c r="G120" i="108"/>
  <c r="G116" i="108"/>
  <c r="G112" i="108"/>
  <c r="G108" i="108"/>
  <c r="F95" i="108"/>
  <c r="F91" i="108"/>
  <c r="F87" i="108"/>
  <c r="F83" i="108"/>
  <c r="F79" i="108"/>
  <c r="C35" i="108"/>
  <c r="G125" i="108"/>
  <c r="G121" i="108"/>
  <c r="E50" i="108"/>
  <c r="E66" i="108"/>
  <c r="E58" i="108"/>
  <c r="E54" i="108"/>
  <c r="E65" i="108"/>
  <c r="E57" i="108"/>
  <c r="E53" i="108"/>
  <c r="E68" i="108"/>
  <c r="E64" i="108"/>
  <c r="E60" i="108"/>
  <c r="E56" i="108"/>
  <c r="E52" i="108"/>
  <c r="E62" i="108"/>
  <c r="E69" i="108"/>
  <c r="E61" i="108"/>
  <c r="E67" i="108"/>
  <c r="E63" i="108"/>
  <c r="E59" i="108"/>
  <c r="E55" i="108"/>
  <c r="E51" i="108"/>
  <c r="J68" i="108"/>
  <c r="J64" i="108"/>
  <c r="J52" i="108"/>
  <c r="J67" i="108"/>
  <c r="J63" i="108"/>
  <c r="J59" i="108"/>
  <c r="J55" i="108"/>
  <c r="J51" i="108"/>
  <c r="J66" i="108"/>
  <c r="J62" i="108"/>
  <c r="J58" i="108"/>
  <c r="J54" i="108"/>
  <c r="J50" i="108"/>
  <c r="J60" i="108"/>
  <c r="J56" i="108"/>
  <c r="J65" i="108"/>
  <c r="J61" i="108"/>
  <c r="J57" i="108"/>
  <c r="J53" i="108"/>
  <c r="J49" i="108"/>
  <c r="G98" i="108"/>
  <c r="G90" i="108"/>
  <c r="G82" i="108"/>
  <c r="G89" i="108"/>
  <c r="G81" i="108"/>
  <c r="G95" i="108"/>
  <c r="G91" i="108"/>
  <c r="G87" i="108"/>
  <c r="G83" i="108"/>
  <c r="H78" i="108"/>
  <c r="H82" i="108"/>
  <c r="H98" i="108"/>
  <c r="H86" i="108"/>
  <c r="H97" i="108"/>
  <c r="H93" i="108"/>
  <c r="H89" i="108"/>
  <c r="H85" i="108"/>
  <c r="H81" i="108"/>
  <c r="H96" i="108"/>
  <c r="H92" i="108"/>
  <c r="H88" i="108"/>
  <c r="H84" i="108"/>
  <c r="H80" i="108"/>
  <c r="H94" i="108"/>
  <c r="H90" i="108"/>
  <c r="H95" i="108"/>
  <c r="H91" i="108"/>
  <c r="H87" i="108"/>
  <c r="H83" i="108"/>
  <c r="H79" i="108"/>
  <c r="G79" i="108"/>
  <c r="G78" i="108"/>
  <c r="G94" i="108"/>
  <c r="G86" i="108"/>
  <c r="G97" i="108"/>
  <c r="G93" i="108"/>
  <c r="G85" i="108"/>
  <c r="G96" i="108"/>
  <c r="G92" i="108"/>
  <c r="G88" i="108"/>
  <c r="G84" i="108"/>
  <c r="G80" i="108"/>
  <c r="C30" i="108" l="1"/>
  <c r="D69" i="108"/>
  <c r="E13" i="108" l="1"/>
  <c r="E12" i="108"/>
  <c r="E11" i="108"/>
  <c r="E10" i="108"/>
  <c r="E9" i="108"/>
  <c r="E8" i="108"/>
  <c r="E7" i="108"/>
  <c r="F110" i="108" l="1"/>
  <c r="F111" i="108" s="1"/>
  <c r="F112" i="108" s="1"/>
  <c r="F113" i="108" s="1"/>
  <c r="F114" i="108" s="1"/>
  <c r="F115" i="108" s="1"/>
  <c r="F116" i="108" s="1"/>
  <c r="F117" i="108" s="1"/>
  <c r="F118" i="108" s="1"/>
  <c r="F119" i="108" s="1"/>
  <c r="F120" i="108" s="1"/>
  <c r="F121" i="108" s="1"/>
  <c r="F122" i="108" s="1"/>
  <c r="F123" i="108" s="1"/>
  <c r="F124" i="108" s="1"/>
  <c r="F125" i="108" s="1"/>
  <c r="F126" i="108" s="1"/>
  <c r="F127" i="108" s="1"/>
  <c r="F128" i="108" s="1"/>
  <c r="C50" i="108" l="1"/>
  <c r="C51" i="108" l="1"/>
  <c r="C52" i="108" s="1"/>
  <c r="C53" i="108" s="1"/>
  <c r="C54" i="108" s="1"/>
  <c r="C55" i="108" s="1"/>
  <c r="C56" i="108" s="1"/>
  <c r="C57" i="108" s="1"/>
  <c r="C58" i="108" s="1"/>
  <c r="C59" i="108" s="1"/>
  <c r="C60" i="108" s="1"/>
  <c r="C61" i="108" s="1"/>
  <c r="C62" i="108" s="1"/>
  <c r="C63" i="108" s="1"/>
  <c r="C64" i="108" s="1"/>
  <c r="C65" i="108" s="1"/>
  <c r="C66" i="108" s="1"/>
  <c r="C67" i="108" s="1"/>
  <c r="C68" i="108" s="1"/>
  <c r="E49" i="108"/>
  <c r="C69" i="108" l="1"/>
  <c r="D68" i="108" l="1"/>
  <c r="D67" i="108" l="1"/>
  <c r="D66" i="108" l="1"/>
  <c r="D65" i="108" l="1"/>
  <c r="D64" i="108" l="1"/>
  <c r="D63" i="108" l="1"/>
  <c r="D62" i="108" l="1"/>
  <c r="D61" i="108" l="1"/>
  <c r="D60" i="108" l="1"/>
  <c r="D59" i="108" l="1"/>
  <c r="D58" i="108" l="1"/>
  <c r="D57" i="108" l="1"/>
  <c r="D56" i="108" l="1"/>
  <c r="D55" i="108" l="1"/>
  <c r="D54" i="108" l="1"/>
  <c r="D53" i="108" l="1"/>
  <c r="D52" i="108" l="1"/>
  <c r="D51" i="108" l="1"/>
  <c r="D50" i="108" l="1"/>
  <c r="D49" i="108" l="1"/>
  <c r="C31" i="108" s="1"/>
  <c r="E79" i="108" l="1"/>
  <c r="E80" i="108" l="1"/>
  <c r="E81" i="108" l="1"/>
  <c r="E82" i="108" l="1"/>
  <c r="E83" i="108" l="1"/>
  <c r="E84" i="108" l="1"/>
  <c r="E85" i="108" l="1"/>
  <c r="E86" i="108" s="1"/>
  <c r="E87" i="108" l="1"/>
  <c r="E88" i="108" l="1"/>
  <c r="E89" i="108" l="1"/>
  <c r="E90" i="108" l="1"/>
  <c r="E91" i="108" l="1"/>
  <c r="E92" i="108" l="1"/>
  <c r="E93" i="108" l="1"/>
  <c r="E94" i="108" l="1"/>
  <c r="E95" i="108" l="1"/>
  <c r="E96" i="108" l="1"/>
  <c r="E97" i="108" l="1"/>
  <c r="E98" i="108" l="1"/>
  <c r="B75" i="108" l="1"/>
</calcChain>
</file>

<file path=xl/sharedStrings.xml><?xml version="1.0" encoding="utf-8"?>
<sst xmlns="http://schemas.openxmlformats.org/spreadsheetml/2006/main" count="95" uniqueCount="75">
  <si>
    <t>Q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</si>
  <si>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</si>
  <si>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</si>
  <si>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</si>
  <si>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</si>
  <si>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</si>
  <si>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</si>
  <si>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</si>
  <si>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</si>
  <si>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</si>
  <si>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</si>
  <si>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,</t>
  </si>
  <si>
    <t>Физико - химические свойства флюида</t>
  </si>
  <si>
    <t>Данные по скважине</t>
  </si>
  <si>
    <t>Пласт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</si>
  <si>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</si>
  <si>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</si>
  <si>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</si>
  <si>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</si>
  <si>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 1</t>
  </si>
  <si>
    <t>Упражнение 2</t>
  </si>
  <si>
    <t>Построить кривые IPR и VLP для заданных дебитов</t>
  </si>
  <si>
    <t>Qmax</t>
  </si>
  <si>
    <t>Коэффициет продуктивности</t>
  </si>
  <si>
    <t>м3/сут/атм</t>
  </si>
  <si>
    <t>Измеренное значение дебита</t>
  </si>
  <si>
    <t>Забойное давление для измеренного дебита</t>
  </si>
  <si>
    <t>Рзаб</t>
  </si>
  <si>
    <t>Кпрод</t>
  </si>
  <si>
    <t>Pwf (IPR)</t>
  </si>
  <si>
    <t>Pwf (VLP)</t>
  </si>
  <si>
    <t>м3/сут/ат</t>
  </si>
  <si>
    <t>ГФ</t>
  </si>
  <si>
    <t>Упражнения по работе с макросами Unifloc VBA</t>
  </si>
  <si>
    <t>версия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</si>
  <si>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</si>
  <si>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</si>
  <si>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</si>
  <si>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</si>
  <si>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</si>
  <si>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</si>
  <si>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</si>
  <si>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</si>
  <si>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</si>
  <si>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t>dT/dL</t>
  </si>
  <si>
    <r>
      <t>P</t>
    </r>
    <r>
      <rPr>
        <vertAlign val="subscript"/>
        <sz val="10"/>
        <rFont val="Arial Cyr"/>
        <charset val="204"/>
      </rPr>
      <t>res</t>
    </r>
  </si>
  <si>
    <t>PI</t>
  </si>
  <si>
    <r>
      <t>Q</t>
    </r>
    <r>
      <rPr>
        <vertAlign val="subscript"/>
        <sz val="10"/>
        <rFont val="Arial Cyr"/>
        <charset val="204"/>
      </rPr>
      <t>liq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</si>
  <si>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</si>
  <si>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</si>
  <si>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МПа</t>
  </si>
  <si>
    <t>Ф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</si>
  <si>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</si>
  <si>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атмa</t>
  </si>
  <si>
    <r>
      <t>f</t>
    </r>
    <r>
      <rPr>
        <vertAlign val="subscript"/>
        <sz val="10"/>
        <rFont val="Arial Cyr"/>
        <charset val="204"/>
      </rPr>
      <t>w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</si>
  <si>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</si>
  <si>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</si>
  <si>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</si>
  <si>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</si>
  <si>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</si>
  <si>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</si>
  <si>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wf</t>
    </r>
  </si>
  <si>
    <r>
      <t>H</t>
    </r>
    <r>
      <rPr>
        <vertAlign val="subscript"/>
        <sz val="10"/>
        <rFont val="Arial Cyr"/>
        <charset val="204"/>
      </rPr>
      <t>tube</t>
    </r>
  </si>
  <si>
    <t>θ</t>
  </si>
  <si>
    <t>°</t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</si>
  <si>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</si>
  <si>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</si>
  <si>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t>Строка скважины</t>
  </si>
  <si>
    <r>
      <t>T</t>
    </r>
    <r>
      <rPr>
        <vertAlign val="subscript"/>
        <sz val="10"/>
        <rFont val="Arial Cyr"/>
        <charset val="204"/>
      </rPr>
      <t>wf</t>
    </r>
  </si>
  <si>
    <r>
      <t>T</t>
    </r>
    <r>
      <rPr>
        <vertAlign val="subscript"/>
        <sz val="10"/>
        <rFont val="Arial Cyr"/>
        <charset val="204"/>
      </rPr>
      <t>buf</t>
    </r>
  </si>
  <si>
    <t>C</t>
  </si>
  <si>
    <r>
      <t>P</t>
    </r>
    <r>
      <rPr>
        <vertAlign val="subscript"/>
        <sz val="10"/>
        <rFont val="Arial Cyr"/>
        <charset val="204"/>
      </rPr>
      <t>cas</t>
    </r>
  </si>
  <si>
    <t>Расчет распределения давления в фонтанирующей скважине</t>
  </si>
  <si>
    <t>Упражнение 3</t>
  </si>
  <si>
    <t>Влияние ГФ на забойное давление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</si>
</sst>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0"/>
      <color rgb="FFFF0000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34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2" fontId="0" fillId="2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4" borderId="3" xfId="0" applyFill="1" applyBorder="1"/>
    <xf numFmtId="0" fontId="6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2" fontId="0" fillId="7" borderId="2" xfId="0" applyNumberFormat="1" applyFill="1" applyBorder="1"/>
    <xf numFmtId="2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12" fillId="0" borderId="0" xfId="0" applyFont="1"/>
    <xf numFmtId="0" fontId="0" fillId="8" borderId="2" xfId="0" applyFill="1" applyBorder="1"/>
    <xf numFmtId="0" fontId="0" fillId="3" borderId="2" xfId="0" applyFill="1" applyBorder="1"/>
    <xf numFmtId="0" fontId="0" fillId="7" borderId="2" xfId="0" applyFill="1" applyBorder="1"/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self_flow_well!$E$48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self_flow_well!$E$49:$E$69</c:f>
              <c:numCache>
                <c:formatCode>0.00</c:formatCode>
                <c:ptCount val="21"/>
                <c:pt idx="0">
                  <c:v>20</c:v>
                </c:pt>
                <c:pt idx="1">
                  <c:v>23.919082974207917</c:v>
                </c:pt>
                <c:pt idx="2">
                  <c:v>28.118463156250751</c:v>
                </c:pt>
                <c:pt idx="3">
                  <c:v>32.584405899554511</c:v>
                </c:pt>
                <c:pt idx="4">
                  <c:v>37.300757654794388</c:v>
                </c:pt>
                <c:pt idx="5">
                  <c:v>42.249912841712224</c:v>
                </c:pt>
                <c:pt idx="6">
                  <c:v>47.413569804466761</c:v>
                </c:pt>
                <c:pt idx="7">
                  <c:v>52.773504295733495</c:v>
                </c:pt>
                <c:pt idx="8">
                  <c:v>58.311794844606624</c:v>
                </c:pt>
                <c:pt idx="9">
                  <c:v>64.011080129314465</c:v>
                </c:pt>
                <c:pt idx="10">
                  <c:v>69.854935735706931</c:v>
                </c:pt>
                <c:pt idx="11">
                  <c:v>75.828029104132668</c:v>
                </c:pt>
                <c:pt idx="12">
                  <c:v>81.916203049332694</c:v>
                </c:pt>
                <c:pt idx="13">
                  <c:v>88.106503443920431</c:v>
                </c:pt>
                <c:pt idx="14">
                  <c:v>94.387168869531934</c:v>
                </c:pt>
                <c:pt idx="15">
                  <c:v>100.8172836039513</c:v>
                </c:pt>
                <c:pt idx="16">
                  <c:v>107.43416332544071</c:v>
                </c:pt>
                <c:pt idx="17">
                  <c:v>114.22659226990068</c:v>
                </c:pt>
                <c:pt idx="18">
                  <c:v>121.18149417023243</c:v>
                </c:pt>
                <c:pt idx="19">
                  <c:v>128.2890744619144</c:v>
                </c:pt>
                <c:pt idx="20">
                  <c:v>135.53993957236688</c:v>
                </c:pt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self_flow_well!$J$48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self_flow_well!$J$49:$J$69</c:f>
              <c:numCache>
                <c:formatCode>0.00</c:formatCode>
                <c:ptCount val="21"/>
                <c:pt idx="0">
                  <c:v>19.757708706382058</c:v>
                </c:pt>
                <c:pt idx="1">
                  <c:v>23.656415294182356</c:v>
                </c:pt>
                <c:pt idx="2">
                  <c:v>27.835985903200218</c:v>
                </c:pt>
                <c:pt idx="3">
                  <c:v>32.282890558072431</c:v>
                </c:pt>
                <c:pt idx="4">
                  <c:v>36.981120808102538</c:v>
                </c:pt>
                <c:pt idx="5">
                  <c:v>41.913167280819408</c:v>
                </c:pt>
                <c:pt idx="6">
                  <c:v>47.060785671512278</c:v>
                </c:pt>
                <c:pt idx="7">
                  <c:v>52.405768811071766</c:v>
                </c:pt>
                <c:pt idx="8">
                  <c:v>57.930191359304658</c:v>
                </c:pt>
                <c:pt idx="9">
                  <c:v>63.616664081525528</c:v>
                </c:pt>
                <c:pt idx="10">
                  <c:v>69.448718690165251</c:v>
                </c:pt>
                <c:pt idx="11">
                  <c:v>75.410967757019719</c:v>
                </c:pt>
                <c:pt idx="12">
                  <c:v>81.489192401372563</c:v>
                </c:pt>
                <c:pt idx="13">
                  <c:v>87.670373323544482</c:v>
                </c:pt>
                <c:pt idx="14">
                  <c:v>93.942807410468035</c:v>
                </c:pt>
                <c:pt idx="15">
                  <c:v>100.35539446609654</c:v>
                </c:pt>
                <c:pt idx="16">
                  <c:v>106.95529068281218</c:v>
                </c:pt>
                <c:pt idx="17">
                  <c:v>113.73146318346359</c:v>
                </c:pt>
                <c:pt idx="18">
                  <c:v>120.67086657755249</c:v>
                </c:pt>
                <c:pt idx="19">
                  <c:v>127.76351147587658</c:v>
                </c:pt>
                <c:pt idx="20">
                  <c:v>135</c:v>
                </c:pt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928"/>
        <c:axId val="214621504"/>
      </c:scatterChart>
      <c:valAx>
        <c:axId val="214620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1504"/>
        <c:crosses val="autoZero"/>
        <c:crossBetween val="midCat"/>
      </c:valAx>
      <c:valAx>
        <c:axId val="214621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ru-RU"/>
              <a:t> и</a:t>
            </a:r>
            <a:r>
              <a:rPr lang="en-US"/>
              <a:t> VLP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202988191978465E-2"/>
          <c:y val="6.322237510368435E-2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tx>
            <c:v>IPR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self_flow_well!$F$78:$F$98</c:f>
              <c:numCache>
                <c:formatCode>0.00</c:formatCode>
                <c:ptCount val="21"/>
                <c:pt idx="0">
                  <c:v>248.33333333333334</c:v>
                </c:pt>
                <c:pt idx="1">
                  <c:v>239.16666666666666</c:v>
                </c:pt>
                <c:pt idx="2">
                  <c:v>230</c:v>
                </c:pt>
                <c:pt idx="3">
                  <c:v>220.83333333333334</c:v>
                </c:pt>
                <c:pt idx="4">
                  <c:v>211.66666666666666</c:v>
                </c:pt>
                <c:pt idx="5">
                  <c:v>202.5</c:v>
                </c:pt>
                <c:pt idx="6">
                  <c:v>193.33333333333334</c:v>
                </c:pt>
                <c:pt idx="7">
                  <c:v>184.16666666666666</c:v>
                </c:pt>
                <c:pt idx="8">
                  <c:v>175</c:v>
                </c:pt>
                <c:pt idx="9">
                  <c:v>165.83333333333334</c:v>
                </c:pt>
                <c:pt idx="10">
                  <c:v>156.66666666666666</c:v>
                </c:pt>
                <c:pt idx="11">
                  <c:v>147.48120194476127</c:v>
                </c:pt>
                <c:pt idx="12">
                  <c:v>137.89948930654069</c:v>
                </c:pt>
                <c:pt idx="13">
                  <c:v>127.69218142324976</c:v>
                </c:pt>
                <c:pt idx="14">
                  <c:v>116.71793901141332</c:v>
                </c:pt>
                <c:pt idx="15">
                  <c:v>104.77251819000452</c:v>
                </c:pt>
                <c:pt idx="16">
                  <c:v>91.540808773895563</c:v>
                </c:pt>
                <c:pt idx="17">
                  <c:v>76.488188244002203</c:v>
                </c:pt>
                <c:pt idx="18">
                  <c:v>58.558230480331133</c:v>
                </c:pt>
                <c:pt idx="19">
                  <c:v>34.941828987286321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D-42DA-9D82-1292567E6F96}"/>
            </c:ext>
          </c:extLst>
        </c:ser>
        <c:ser>
          <c:idx val="1"/>
          <c:order val="1"/>
          <c:tx>
            <c:v>VLP1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self_flow_well!$G$78:$G$98</c:f>
              <c:numCache>
                <c:formatCode>0.00</c:formatCode>
                <c:ptCount val="21"/>
                <c:pt idx="0">
                  <c:v>179.70033152892552</c:v>
                </c:pt>
                <c:pt idx="1">
                  <c:v>179.0360130099113</c:v>
                </c:pt>
                <c:pt idx="2">
                  <c:v>177.4664474619729</c:v>
                </c:pt>
                <c:pt idx="3">
                  <c:v>175.17399496370672</c:v>
                </c:pt>
                <c:pt idx="4">
                  <c:v>172.12503968806871</c:v>
                </c:pt>
                <c:pt idx="5">
                  <c:v>168.14334615162906</c:v>
                </c:pt>
                <c:pt idx="6">
                  <c:v>162.9670187909332</c:v>
                </c:pt>
                <c:pt idx="7">
                  <c:v>156.1816559864738</c:v>
                </c:pt>
                <c:pt idx="8">
                  <c:v>147.57834094602239</c:v>
                </c:pt>
                <c:pt idx="9">
                  <c:v>140.35743095145818</c:v>
                </c:pt>
                <c:pt idx="10">
                  <c:v>137.91880123062811</c:v>
                </c:pt>
                <c:pt idx="11">
                  <c:v>137.40688590161284</c:v>
                </c:pt>
                <c:pt idx="12">
                  <c:v>136.96848966867407</c:v>
                </c:pt>
                <c:pt idx="13">
                  <c:v>136.59922532366724</c:v>
                </c:pt>
                <c:pt idx="14">
                  <c:v>136.28879730681646</c:v>
                </c:pt>
                <c:pt idx="15">
                  <c:v>136.03326526658881</c:v>
                </c:pt>
                <c:pt idx="16">
                  <c:v>135.82886403313378</c:v>
                </c:pt>
                <c:pt idx="17">
                  <c:v>135.66744169924416</c:v>
                </c:pt>
                <c:pt idx="18">
                  <c:v>135.54693887476597</c:v>
                </c:pt>
                <c:pt idx="19">
                  <c:v>135.46672648245433</c:v>
                </c:pt>
                <c:pt idx="20">
                  <c:v>135.42188615076745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D-42DA-9D82-1292567E6F96}"/>
            </c:ext>
          </c:extLst>
        </c:ser>
        <c:ser>
          <c:idx val="2"/>
          <c:order val="2"/>
          <c:tx>
            <c:v>VLP2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self_flow_well!$H$78:$H$98</c:f>
              <c:numCache>
                <c:formatCode>0.00</c:formatCode>
                <c:ptCount val="21"/>
                <c:pt idx="0">
                  <c:v>185.92767515061317</c:v>
                </c:pt>
                <c:pt idx="1">
                  <c:v>185.72992439102936</c:v>
                </c:pt>
                <c:pt idx="2">
                  <c:v>184.57515485168386</c:v>
                </c:pt>
                <c:pt idx="3">
                  <c:v>182.76237609926423</c:v>
                </c:pt>
                <c:pt idx="4">
                  <c:v>180.30292543347048</c:v>
                </c:pt>
                <c:pt idx="5">
                  <c:v>177.06868034047656</c:v>
                </c:pt>
                <c:pt idx="6">
                  <c:v>172.90595501971879</c:v>
                </c:pt>
                <c:pt idx="7">
                  <c:v>167.54756750276974</c:v>
                </c:pt>
                <c:pt idx="8">
                  <c:v>160.59447590458342</c:v>
                </c:pt>
                <c:pt idx="9">
                  <c:v>153.65198786177672</c:v>
                </c:pt>
                <c:pt idx="10">
                  <c:v>149.90148051805784</c:v>
                </c:pt>
                <c:pt idx="11">
                  <c:v>149.43070693194298</c:v>
                </c:pt>
                <c:pt idx="12">
                  <c:v>149.02034791015311</c:v>
                </c:pt>
                <c:pt idx="13">
                  <c:v>148.67544026806425</c:v>
                </c:pt>
                <c:pt idx="14">
                  <c:v>148.38294812370185</c:v>
                </c:pt>
                <c:pt idx="15">
                  <c:v>148.13708449485114</c:v>
                </c:pt>
                <c:pt idx="16">
                  <c:v>147.93573318141691</c:v>
                </c:pt>
                <c:pt idx="17">
                  <c:v>147.77518878199882</c:v>
                </c:pt>
                <c:pt idx="18">
                  <c:v>147.64917999620883</c:v>
                </c:pt>
                <c:pt idx="19">
                  <c:v>147.55866942270262</c:v>
                </c:pt>
                <c:pt idx="20">
                  <c:v>147.49816486055403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D-42DA-9D82-1292567E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944"/>
        <c:axId val="215291520"/>
      </c:scatterChart>
      <c:valAx>
        <c:axId val="2152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1520"/>
        <c:crosses val="autoZero"/>
        <c:crossBetween val="midCat"/>
      </c:valAx>
      <c:valAx>
        <c:axId val="215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</a:t>
            </a:r>
            <a:r>
              <a:rPr lang="ru-RU" sz="1400" baseline="0"/>
              <a:t> давления на забое от ГФ для разных обводненностей</a:t>
            </a:r>
          </a:p>
          <a:p>
            <a:pPr>
              <a:defRPr sz="1400"/>
            </a:pPr>
            <a:endParaRPr lang="ru-RU" sz="1400" baseline="0"/>
          </a:p>
        </c:rich>
      </c:tx>
      <c:layout>
        <c:manualLayout>
          <c:xMode val="edge"/>
          <c:yMode val="edge"/>
          <c:x val="0.16469648060649439"/>
          <c:y val="7.50972410378793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63857295924638E-2"/>
          <c:y val="0.18752125682155366"/>
          <c:w val="0.85311442978860696"/>
          <c:h val="0.7053145928028989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self_flow_well!$F$108:$F$128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self_flow_well!$H$108:$H$128</c:f>
              <c:numCache>
                <c:formatCode>0.00</c:formatCode>
                <c:ptCount val="21"/>
                <c:pt idx="0">
                  <c:v>165.57980415121389</c:v>
                </c:pt>
                <c:pt idx="1">
                  <c:v>145.69559476319762</c:v>
                </c:pt>
                <c:pt idx="2">
                  <c:v>123.98585694038898</c:v>
                </c:pt>
                <c:pt idx="3">
                  <c:v>106.97530951527243</c:v>
                </c:pt>
                <c:pt idx="4">
                  <c:v>96.330113507766839</c:v>
                </c:pt>
                <c:pt idx="5">
                  <c:v>89.470948865779192</c:v>
                </c:pt>
                <c:pt idx="6">
                  <c:v>84.985610214959948</c:v>
                </c:pt>
                <c:pt idx="7">
                  <c:v>82.05954831815157</c:v>
                </c:pt>
                <c:pt idx="8">
                  <c:v>80.219395937416067</c:v>
                </c:pt>
                <c:pt idx="9">
                  <c:v>79.158657964401513</c:v>
                </c:pt>
                <c:pt idx="10">
                  <c:v>78.542648773187679</c:v>
                </c:pt>
                <c:pt idx="11">
                  <c:v>78.378083225624636</c:v>
                </c:pt>
                <c:pt idx="12">
                  <c:v>78.615142932090322</c:v>
                </c:pt>
                <c:pt idx="13">
                  <c:v>79.089086255058319</c:v>
                </c:pt>
                <c:pt idx="14">
                  <c:v>79.826556394377505</c:v>
                </c:pt>
                <c:pt idx="15">
                  <c:v>80.798333534779971</c:v>
                </c:pt>
                <c:pt idx="16">
                  <c:v>81.888388387727304</c:v>
                </c:pt>
                <c:pt idx="17">
                  <c:v>83.081434018103437</c:v>
                </c:pt>
                <c:pt idx="18">
                  <c:v>84.419816868191546</c:v>
                </c:pt>
                <c:pt idx="19">
                  <c:v>85.846794578367081</c:v>
                </c:pt>
                <c:pt idx="20">
                  <c:v>87.383855429368566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9-4991-93DC-7DDC2E0B5AE9}"/>
            </c:ext>
          </c:extLst>
        </c:ser>
        <c:ser>
          <c:idx val="2"/>
          <c:order val="1"/>
          <c:xVal>
            <c:numRef>
              <c:f>self_flow_well!$F$108:$F$128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self_flow_well!$I$108:$I$128</c:f>
              <c:numCache>
                <c:formatCode>0.00</c:formatCode>
                <c:ptCount val="21"/>
                <c:pt idx="0">
                  <c:v>174.52361964329577</c:v>
                </c:pt>
                <c:pt idx="1">
                  <c:v>156.84864532999174</c:v>
                </c:pt>
                <c:pt idx="2">
                  <c:v>135.51889763075241</c:v>
                </c:pt>
                <c:pt idx="3">
                  <c:v>118.01802741255341</c:v>
                </c:pt>
                <c:pt idx="4">
                  <c:v>106.42941421055916</c:v>
                </c:pt>
                <c:pt idx="5">
                  <c:v>98.314841810643159</c:v>
                </c:pt>
                <c:pt idx="6">
                  <c:v>92.546114051792074</c:v>
                </c:pt>
                <c:pt idx="7">
                  <c:v>88.408481665828631</c:v>
                </c:pt>
                <c:pt idx="8">
                  <c:v>85.433373499099687</c:v>
                </c:pt>
                <c:pt idx="9">
                  <c:v>83.320516127448727</c:v>
                </c:pt>
                <c:pt idx="10">
                  <c:v>81.860715516973087</c:v>
                </c:pt>
                <c:pt idx="11">
                  <c:v>80.90545131130726</c:v>
                </c:pt>
                <c:pt idx="12">
                  <c:v>80.281938480768488</c:v>
                </c:pt>
                <c:pt idx="13">
                  <c:v>79.916759686681175</c:v>
                </c:pt>
                <c:pt idx="14">
                  <c:v>79.826670399426689</c:v>
                </c:pt>
                <c:pt idx="15">
                  <c:v>80.025031667283429</c:v>
                </c:pt>
                <c:pt idx="16">
                  <c:v>80.370054028902757</c:v>
                </c:pt>
                <c:pt idx="17">
                  <c:v>80.844000559276253</c:v>
                </c:pt>
                <c:pt idx="18">
                  <c:v>81.5468715900749</c:v>
                </c:pt>
                <c:pt idx="19">
                  <c:v>82.269403296742752</c:v>
                </c:pt>
                <c:pt idx="20">
                  <c:v>83.177885097196864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9-4991-93DC-7DDC2E0B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62880"/>
        <c:axId val="40058880"/>
      </c:scatterChart>
      <c:valAx>
        <c:axId val="2517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Газовый фактор,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163245136816122"/>
              <c:y val="0.945047293114543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58880"/>
        <c:crosses val="autoZero"/>
        <c:crossBetween val="midCat"/>
      </c:valAx>
      <c:valAx>
        <c:axId val="40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261073</xdr:colOff>
      <xdr:row>41</xdr:row>
      <xdr:rowOff>63679</xdr:rowOff>
    </xdr:from>
    <xdr:to>
      <xdr:col>18</xdr:col>
      <xdr:colOff>168088</xdr:colOff>
      <xdr:row>69</xdr:row>
      <xdr:rowOff>56029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44</xdr:row>
      <xdr:rowOff>9525</xdr:rowOff>
    </xdr:from>
    <xdr:to>
      <xdr:col>31</xdr:col>
      <xdr:colOff>571500</xdr:colOff>
      <xdr:row>67</xdr:row>
      <xdr:rowOff>78921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8</xdr:col>
      <xdr:colOff>391508</xdr:colOff>
      <xdr:row>70</xdr:row>
      <xdr:rowOff>14707</xdr:rowOff>
    </xdr:from>
    <xdr:to>
      <xdr:col>21</xdr:col>
      <xdr:colOff>407616</xdr:colOff>
      <xdr:row>99</xdr:row>
      <xdr:rowOff>85077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216413</xdr:colOff>
      <xdr:row>103</xdr:row>
      <xdr:rowOff>13307</xdr:rowOff>
    </xdr:from>
    <xdr:to>
      <xdr:col>22</xdr:col>
      <xdr:colOff>355786</xdr:colOff>
      <xdr:row>132</xdr:row>
      <xdr:rowOff>38854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5</xdr:row>
      <xdr:rowOff>83343</xdr:rowOff>
    </xdr:from>
    <xdr:to>
      <xdr:col>15</xdr:col>
      <xdr:colOff>47625</xdr:colOff>
      <xdr:row>13</xdr:row>
      <xdr:rowOff>214312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D7C6251-E582-4EC8-A1D2-68974E4575DC}"/>
            </a:ext>
          </a:extLst>
        </xdr:cNvPr>
        <xdr:cNvSpPr txBox="1"/>
      </xdr:nvSpPr>
      <xdr:spPr>
        <a:xfrm>
          <a:off x="6357938" y="916781"/>
          <a:ext cx="5595937" cy="194071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/>
            <a:t>В упражнении рассматривается работа фонтанирующей скважины. Анализ работы по КРД, кривой притока и оттока.</a:t>
          </a:r>
        </a:p>
        <a:p>
          <a:endParaRPr lang="ru-RU" sz="1100" baseline="0"/>
        </a:p>
        <a:p>
          <a:r>
            <a:rPr lang="ru-RU" sz="1100" baseline="0"/>
            <a:t>Вопросы для проработки</a:t>
          </a:r>
        </a:p>
        <a:p>
          <a:r>
            <a:rPr lang="ru-RU" sz="1100" baseline="0"/>
            <a:t>1. Постройте распределние давления методом "сверху-вниз" и "снизу-вверх". При каком условии эти кривые совпадут?</a:t>
          </a:r>
        </a:p>
        <a:p>
          <a:r>
            <a:rPr lang="ru-RU" sz="1100" baseline="0"/>
            <a:t>2. С помощью кривых притока  </a:t>
          </a:r>
          <a:r>
            <a:rPr lang="en-US" sz="1100" baseline="0"/>
            <a:t>(IPR)</a:t>
          </a:r>
          <a:r>
            <a:rPr lang="ru-RU" sz="1100" baseline="0"/>
            <a:t> и оттока </a:t>
          </a:r>
          <a:r>
            <a:rPr lang="en-US" sz="1100" baseline="0"/>
            <a:t>(VLP</a:t>
          </a:r>
          <a:r>
            <a:rPr lang="ru-RU" sz="1100" baseline="0"/>
            <a:t>) определите рабочую точку системы "подъемник-пласт". От чего зависит ее положение?</a:t>
          </a:r>
        </a:p>
        <a:p>
          <a:r>
            <a:rPr lang="ru-RU" sz="1100" baseline="0"/>
            <a:t>3. Как газовый фактор влияет на кривую оттока?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bi/AppData/Roaming/Microsoft/AddIns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MF_p_pipe_atma"/>
      <definedName name="PVT_encode_string"/>
      <definedName name="well_encode_string"/>
      <definedName name="well_pwf_plin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self_flow_well">
    <outlinePr summaryBelow="0"/>
  </sheetPr>
  <dimension ref="A1:Z138"/>
  <sheetViews>
    <sheetView tabSelected="1" topLeftCell="A31" zoomScale="85" zoomScaleNormal="85" workbookViewId="0">
      <selection activeCell="B55" sqref="B55"/>
    </sheetView>
  </sheetViews>
  <sheetFormatPr defaultRowHeight="12.75" outlineLevelRow="1" x14ac:dyDescent="0.2"/>
  <cols>
    <col min="2" max="2" width="28.28515625" customWidth="1"/>
    <col min="3" max="3" width="9.85546875" customWidth="1"/>
    <col min="4" max="4" width="11.5703125" style="4" bestFit="1" customWidth="1"/>
    <col min="5" max="5" width="11.28515625" customWidth="1"/>
    <col min="6" max="6" width="13" bestFit="1" customWidth="1"/>
    <col min="7" max="7" width="10.85546875" bestFit="1" customWidth="1"/>
    <col min="8" max="8" width="15.85546875" bestFit="1" customWidth="1"/>
    <col min="9" max="9" width="10.85546875" bestFit="1" customWidth="1"/>
    <col min="10" max="10" width="11.28515625" customWidth="1"/>
    <col min="11" max="11" width="10.140625" customWidth="1"/>
  </cols>
  <sheetData>
    <row r="1" spans="1:7" x14ac:dyDescent="0.2">
      <c r="A1" s="1" t="s">
        <v>33</v>
      </c>
      <c r="F1" t="s">
        <v>34</v>
      </c>
      <c r="G1" t="str">
        <f>[1]!getUFVersion()</f>
        <v>7.9</v>
      </c>
    </row>
    <row r="2" spans="1:7" x14ac:dyDescent="0.2">
      <c r="A2" t="s">
        <v>72</v>
      </c>
    </row>
    <row r="3" spans="1:7" x14ac:dyDescent="0.2">
      <c r="A3" s="30"/>
    </row>
    <row r="6" spans="1:7" x14ac:dyDescent="0.2">
      <c r="A6" s="1" t="s">
        <v>12</v>
      </c>
    </row>
    <row r="7" spans="1:7" ht="18.75" x14ac:dyDescent="0.35">
      <c r="A7" s="1"/>
      <c r="B7" s="19" t="s">
        <v>36</v>
      </c>
      <c r="C7" s="2">
        <v>0.87</v>
      </c>
      <c r="D7" s="15"/>
      <c r="E7" s="13">
        <f>gamma_oil_*1000</f>
        <v>870</v>
      </c>
      <c r="F7" s="15" t="s">
        <v>48</v>
      </c>
    </row>
    <row r="8" spans="1:7" ht="18.75" outlineLevel="1" x14ac:dyDescent="0.35">
      <c r="B8" s="15" t="s">
        <v>37</v>
      </c>
      <c r="C8" s="2">
        <v>1</v>
      </c>
      <c r="D8" s="15"/>
      <c r="E8" s="13">
        <f>gamma_wat_*1000</f>
        <v>1000</v>
      </c>
      <c r="F8" s="15" t="s">
        <v>48</v>
      </c>
    </row>
    <row r="9" spans="1:7" ht="18.75" outlineLevel="1" x14ac:dyDescent="0.35">
      <c r="B9" s="15" t="s">
        <v>38</v>
      </c>
      <c r="C9" s="2">
        <v>0.8</v>
      </c>
      <c r="D9" s="15"/>
      <c r="E9" s="13">
        <f>gamma_gas_*1.22</f>
        <v>0.97599999999999998</v>
      </c>
      <c r="F9" s="15" t="s">
        <v>48</v>
      </c>
    </row>
    <row r="10" spans="1:7" ht="18.75" outlineLevel="1" x14ac:dyDescent="0.35">
      <c r="B10" s="20" t="s">
        <v>39</v>
      </c>
      <c r="C10" s="2">
        <v>80</v>
      </c>
      <c r="D10" s="15" t="s">
        <v>52</v>
      </c>
      <c r="E10" s="14">
        <f>Rsb_/gamma_oil_</f>
        <v>91.954022988505741</v>
      </c>
      <c r="F10" s="15" t="s">
        <v>49</v>
      </c>
    </row>
    <row r="11" spans="1:7" ht="18.75" outlineLevel="1" x14ac:dyDescent="0.35">
      <c r="B11" s="20" t="s">
        <v>40</v>
      </c>
      <c r="C11" s="2">
        <v>80</v>
      </c>
      <c r="D11" s="15" t="s">
        <v>52</v>
      </c>
      <c r="E11" s="14">
        <f>Rsb_/gamma_oil_</f>
        <v>91.954022988505741</v>
      </c>
      <c r="F11" s="15" t="s">
        <v>49</v>
      </c>
    </row>
    <row r="12" spans="1:7" ht="18" outlineLevel="1" x14ac:dyDescent="0.35">
      <c r="B12" s="15" t="s">
        <v>41</v>
      </c>
      <c r="C12" s="2">
        <v>150</v>
      </c>
      <c r="D12" s="15" t="s">
        <v>53</v>
      </c>
      <c r="E12" s="14">
        <f>Pb_*1.01325</f>
        <v>151.98750000000001</v>
      </c>
      <c r="F12" s="15" t="s">
        <v>50</v>
      </c>
    </row>
    <row r="13" spans="1:7" ht="18" outlineLevel="1" x14ac:dyDescent="0.35">
      <c r="B13" s="15" t="s">
        <v>42</v>
      </c>
      <c r="C13" s="2">
        <v>80</v>
      </c>
      <c r="D13" s="15" t="s">
        <v>2</v>
      </c>
      <c r="E13" s="14">
        <f>Tres_*9/5+32</f>
        <v>176</v>
      </c>
      <c r="F13" s="15" t="s">
        <v>51</v>
      </c>
    </row>
    <row r="14" spans="1:7" ht="18.75" outlineLevel="1" x14ac:dyDescent="0.35">
      <c r="B14" s="20" t="s">
        <v>43</v>
      </c>
      <c r="C14" s="2">
        <v>1.2</v>
      </c>
      <c r="D14" s="15" t="s">
        <v>52</v>
      </c>
    </row>
    <row r="15" spans="1:7" ht="15.75" outlineLevel="1" x14ac:dyDescent="0.3">
      <c r="B15" s="20" t="s">
        <v>54</v>
      </c>
      <c r="C15" s="2">
        <v>0</v>
      </c>
      <c r="D15" s="15" t="s">
        <v>3</v>
      </c>
    </row>
    <row r="16" spans="1:7" ht="18" outlineLevel="1" x14ac:dyDescent="0.35">
      <c r="B16" s="21" t="s">
        <v>65</v>
      </c>
      <c r="C16" s="2">
        <v>1</v>
      </c>
      <c r="D16" s="15" t="s">
        <v>66</v>
      </c>
    </row>
    <row r="17" spans="1:26" outlineLevel="1" x14ac:dyDescent="0.2">
      <c r="B17" s="16"/>
      <c r="C17" s="17"/>
      <c r="D17" s="17"/>
    </row>
    <row r="18" spans="1:26" x14ac:dyDescent="0.2">
      <c r="B18" s="3"/>
      <c r="C18" s="4"/>
    </row>
    <row r="19" spans="1:26" x14ac:dyDescent="0.2">
      <c r="A19" s="1" t="s">
        <v>13</v>
      </c>
      <c r="B19" s="3"/>
      <c r="C19" s="4"/>
    </row>
    <row r="20" spans="1:26" ht="15.75" outlineLevel="1" x14ac:dyDescent="0.3">
      <c r="B20" s="20" t="s">
        <v>55</v>
      </c>
      <c r="C20" s="2">
        <v>2000</v>
      </c>
      <c r="D20" s="15" t="s">
        <v>4</v>
      </c>
      <c r="G20" s="18" t="s">
        <v>35</v>
      </c>
    </row>
    <row r="21" spans="1:26" ht="15.75" outlineLevel="1" x14ac:dyDescent="0.3">
      <c r="B21" s="20" t="s">
        <v>56</v>
      </c>
      <c r="C21" s="2">
        <v>0</v>
      </c>
      <c r="D21" s="15" t="s">
        <v>4</v>
      </c>
      <c r="G21" s="11" t="str">
        <f>[1]!PVT_encode_string(gamma_gas_,gamma_oil_,,Rsb_,Rp_,Pb_,Tres_,Bob_,muob_)</f>
        <v>gamma_gas:0,800;gamma_oil:0,870;gamma_wat:1,000;rsb_m3m3:80,000;rp_m3m3:80,000;pb_atma:150,000;tres_C:80,000;bob_m3m3:1,200;muob_cP:1,000;PVTcorr:0;ksep_fr:0,000;pksep_atma:-1,000;tksep_C:-1,000;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outlineLevel="1" x14ac:dyDescent="0.3">
      <c r="B22" s="20" t="s">
        <v>62</v>
      </c>
      <c r="C22" s="2">
        <v>2000</v>
      </c>
      <c r="D22" s="15" t="s">
        <v>4</v>
      </c>
      <c r="G22" s="32" t="s">
        <v>67</v>
      </c>
      <c r="H22" s="32"/>
    </row>
    <row r="23" spans="1:26" ht="15" outlineLevel="1" x14ac:dyDescent="0.25">
      <c r="B23" s="21" t="s">
        <v>63</v>
      </c>
      <c r="C23" s="2">
        <v>90</v>
      </c>
      <c r="D23" s="15" t="s">
        <v>64</v>
      </c>
      <c r="G23" s="31" t="str">
        <f>[1]!well_encode_string(Hmes_,Htube_,Udl_,Dcas_,Dtub_,0,,Twf_,Tbuf_)</f>
        <v>hperf_m:2000,00000;hpump_m:2000,00000;udl_m:0,00000;d_cas_mm:125,00000;dtub_mm:62,00000;dchoke_mm:0,00000;roughness_m:0,00010;tbh_C:80,00000;twh_C:20,00000;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6" ht="15.75" outlineLevel="1" x14ac:dyDescent="0.3">
      <c r="B24" s="20" t="s">
        <v>57</v>
      </c>
      <c r="C24" s="2">
        <v>125</v>
      </c>
      <c r="D24" s="15" t="s">
        <v>5</v>
      </c>
    </row>
    <row r="25" spans="1:26" ht="15.75" outlineLevel="1" x14ac:dyDescent="0.3">
      <c r="B25" s="20" t="s">
        <v>58</v>
      </c>
      <c r="C25" s="2">
        <v>73</v>
      </c>
      <c r="D25" s="15" t="s">
        <v>5</v>
      </c>
    </row>
    <row r="26" spans="1:26" ht="15.75" outlineLevel="1" x14ac:dyDescent="0.3">
      <c r="B26" s="20" t="s">
        <v>59</v>
      </c>
      <c r="C26" s="2">
        <v>62</v>
      </c>
      <c r="D26" s="15" t="s">
        <v>5</v>
      </c>
    </row>
    <row r="27" spans="1:26" ht="15.75" outlineLevel="1" x14ac:dyDescent="0.3">
      <c r="B27" s="20" t="s">
        <v>60</v>
      </c>
      <c r="C27" s="2">
        <v>20</v>
      </c>
      <c r="D27" s="15" t="s">
        <v>1</v>
      </c>
    </row>
    <row r="28" spans="1:26" ht="15.75" outlineLevel="1" x14ac:dyDescent="0.3">
      <c r="B28" s="20" t="s">
        <v>71</v>
      </c>
      <c r="C28" s="2">
        <v>0</v>
      </c>
      <c r="D28" s="15" t="s">
        <v>1</v>
      </c>
    </row>
    <row r="29" spans="1:26" ht="15.75" outlineLevel="1" x14ac:dyDescent="0.3">
      <c r="B29" s="20" t="s">
        <v>61</v>
      </c>
      <c r="C29" s="2">
        <v>70</v>
      </c>
      <c r="D29" s="15" t="s">
        <v>1</v>
      </c>
    </row>
    <row r="30" spans="1:26" ht="15.75" outlineLevel="1" x14ac:dyDescent="0.3">
      <c r="B30" s="20" t="s">
        <v>68</v>
      </c>
      <c r="C30" s="2">
        <f>Tres_</f>
        <v>80</v>
      </c>
      <c r="D30" s="15" t="s">
        <v>70</v>
      </c>
    </row>
    <row r="31" spans="1:26" ht="15.75" x14ac:dyDescent="0.3">
      <c r="B31" s="20" t="s">
        <v>69</v>
      </c>
      <c r="C31" s="13">
        <f>$D$49</f>
        <v>20</v>
      </c>
      <c r="D31" s="15" t="s">
        <v>70</v>
      </c>
    </row>
    <row r="32" spans="1:26" x14ac:dyDescent="0.2">
      <c r="A32" s="1" t="s">
        <v>14</v>
      </c>
    </row>
    <row r="33" spans="1:10" x14ac:dyDescent="0.2">
      <c r="B33" s="15" t="s">
        <v>44</v>
      </c>
      <c r="C33" s="2">
        <v>3</v>
      </c>
      <c r="D33" s="15" t="s">
        <v>7</v>
      </c>
    </row>
    <row r="34" spans="1:10" ht="15.75" x14ac:dyDescent="0.3">
      <c r="B34" s="15" t="s">
        <v>45</v>
      </c>
      <c r="C34" s="2">
        <v>250</v>
      </c>
      <c r="D34" s="15" t="s">
        <v>1</v>
      </c>
    </row>
    <row r="35" spans="1:10" x14ac:dyDescent="0.2">
      <c r="B35" s="15" t="s">
        <v>46</v>
      </c>
      <c r="C35" s="8">
        <f>[1]!IPR_pi_sm3dayatm(Qtest_,Pwf_,Pres_,fw_,Pb_)</f>
        <v>0.62097516099356032</v>
      </c>
      <c r="D35" s="15" t="s">
        <v>24</v>
      </c>
    </row>
    <row r="37" spans="1:10" x14ac:dyDescent="0.2">
      <c r="B37" s="15" t="s">
        <v>8</v>
      </c>
      <c r="C37" s="2">
        <v>20</v>
      </c>
      <c r="D37" s="15"/>
    </row>
    <row r="38" spans="1:10" outlineLevel="1" x14ac:dyDescent="0.2"/>
    <row r="39" spans="1:10" x14ac:dyDescent="0.2">
      <c r="A39" s="1" t="s">
        <v>25</v>
      </c>
      <c r="B39" s="1"/>
      <c r="C39" s="1"/>
      <c r="D39" s="9"/>
    </row>
    <row r="40" spans="1:10" ht="15.75" outlineLevel="1" x14ac:dyDescent="0.3">
      <c r="B40" s="20" t="s">
        <v>47</v>
      </c>
      <c r="C40" s="2">
        <v>100</v>
      </c>
      <c r="D40" s="15" t="s">
        <v>6</v>
      </c>
    </row>
    <row r="41" spans="1:10" outlineLevel="1" x14ac:dyDescent="0.2">
      <c r="B41" s="3"/>
      <c r="C41" s="4"/>
    </row>
    <row r="42" spans="1:10" outlineLevel="1" x14ac:dyDescent="0.2">
      <c r="A42" t="s">
        <v>19</v>
      </c>
    </row>
    <row r="43" spans="1:10" outlineLevel="1" x14ac:dyDescent="0.2">
      <c r="A43" t="s">
        <v>15</v>
      </c>
    </row>
    <row r="44" spans="1:10" outlineLevel="1" x14ac:dyDescent="0.2">
      <c r="A44" t="s">
        <v>16</v>
      </c>
    </row>
    <row r="45" spans="1:10" outlineLevel="1" x14ac:dyDescent="0.2"/>
    <row r="46" spans="1:10" outlineLevel="1" x14ac:dyDescent="0.2"/>
    <row r="47" spans="1:10" outlineLevel="1" x14ac:dyDescent="0.2"/>
    <row r="48" spans="1:10" ht="25.5" outlineLevel="1" x14ac:dyDescent="0.2">
      <c r="C48" s="24" t="s">
        <v>10</v>
      </c>
      <c r="D48" s="24" t="s">
        <v>9</v>
      </c>
      <c r="E48" s="25" t="s">
        <v>17</v>
      </c>
      <c r="J48" s="23" t="s">
        <v>18</v>
      </c>
    </row>
    <row r="49" spans="3:10" outlineLevel="1" x14ac:dyDescent="0.2">
      <c r="C49" s="5">
        <v>0</v>
      </c>
      <c r="D49" s="5">
        <f t="shared" ref="D49:D68" si="0">D50-Tgrad*(C50-C49)/100</f>
        <v>20</v>
      </c>
      <c r="E49" s="27">
        <f>self_flow_well!Pbuf_</f>
        <v>20</v>
      </c>
      <c r="F49" s="6"/>
      <c r="G49" s="6"/>
      <c r="H49" s="6"/>
      <c r="J49" s="29">
        <f>[1]!MF_p_pipe_atma(Qtest_,fw_,$C$69-C49,$J$69,1,PVRstr1_,theta_,Dtub_,,$D$69,D49)</f>
        <v>19.757708706382058</v>
      </c>
    </row>
    <row r="50" spans="3:10" outlineLevel="1" x14ac:dyDescent="0.2">
      <c r="C50" s="5">
        <f t="shared" ref="C50:C69" si="1">C49+Hmes_/N_</f>
        <v>100</v>
      </c>
      <c r="D50" s="5">
        <f t="shared" si="0"/>
        <v>23</v>
      </c>
      <c r="E50" s="29">
        <f>[1]!MF_p_pipe_atma(Qtest_,fw_,C50-$C$49,$E$49,0,PVRstr1_,theta_,Dtub_,,$D$49,D50)</f>
        <v>23.919082974207917</v>
      </c>
      <c r="J50" s="29">
        <f>[1]!MF_p_pipe_atma(Qtest_,fw_,$C$69-C50,$J$69,1,PVRstr1_,theta_,Dtub_,,$D$69,D50)</f>
        <v>23.656415294182356</v>
      </c>
    </row>
    <row r="51" spans="3:10" outlineLevel="1" x14ac:dyDescent="0.2">
      <c r="C51" s="5">
        <f t="shared" si="1"/>
        <v>200</v>
      </c>
      <c r="D51" s="5">
        <f t="shared" si="0"/>
        <v>26</v>
      </c>
      <c r="E51" s="29">
        <f>[1]!MF_p_pipe_atma(Qtest_,fw_,C51-$C$49,$E$49,0,PVRstr1_,theta_,Dtub_,,$D$49,D51)</f>
        <v>28.118463156250751</v>
      </c>
      <c r="J51" s="29">
        <f>[1]!MF_p_pipe_atma(Qtest_,fw_,$C$69-C51,$J$69,1,PVRstr1_,theta_,Dtub_,,$D$69,D51)</f>
        <v>27.835985903200218</v>
      </c>
    </row>
    <row r="52" spans="3:10" outlineLevel="1" x14ac:dyDescent="0.2">
      <c r="C52" s="5">
        <f t="shared" si="1"/>
        <v>300</v>
      </c>
      <c r="D52" s="5">
        <f t="shared" si="0"/>
        <v>29</v>
      </c>
      <c r="E52" s="29">
        <f>[1]!MF_p_pipe_atma(Qtest_,fw_,C52-$C$49,$E$49,0,PVRstr1_,theta_,Dtub_,,$D$49,D52)</f>
        <v>32.584405899554511</v>
      </c>
      <c r="J52" s="29">
        <f>[1]!MF_p_pipe_atma(Qtest_,fw_,$C$69-C52,$J$69,1,PVRstr1_,theta_,Dtub_,,$D$69,D52)</f>
        <v>32.282890558072431</v>
      </c>
    </row>
    <row r="53" spans="3:10" outlineLevel="1" x14ac:dyDescent="0.2">
      <c r="C53" s="5">
        <f t="shared" si="1"/>
        <v>400</v>
      </c>
      <c r="D53" s="5">
        <f t="shared" si="0"/>
        <v>32</v>
      </c>
      <c r="E53" s="29">
        <f>[1]!MF_p_pipe_atma(Qtest_,fw_,C53-$C$49,$E$49,0,PVRstr1_,theta_,Dtub_,,$D$49,D53)</f>
        <v>37.300757654794388</v>
      </c>
      <c r="J53" s="29">
        <f>[1]!MF_p_pipe_atma(Qtest_,fw_,$C$69-C53,$J$69,1,PVRstr1_,theta_,Dtub_,,$D$69,D53)</f>
        <v>36.981120808102538</v>
      </c>
    </row>
    <row r="54" spans="3:10" outlineLevel="1" x14ac:dyDescent="0.2">
      <c r="C54" s="5">
        <f t="shared" si="1"/>
        <v>500</v>
      </c>
      <c r="D54" s="5">
        <f t="shared" si="0"/>
        <v>35</v>
      </c>
      <c r="E54" s="29">
        <f>[1]!MF_p_pipe_atma(Qtest_,fw_,C54-$C$49,$E$49,0,PVRstr1_,theta_,Dtub_,,$D$49,D54)</f>
        <v>42.249912841712224</v>
      </c>
      <c r="G54" s="30"/>
      <c r="J54" s="29">
        <f>[1]!MF_p_pipe_atma(Qtest_,fw_,$C$69-C54,$J$69,1,PVRstr1_,theta_,Dtub_,,$D$69,D54)</f>
        <v>41.913167280819408</v>
      </c>
    </row>
    <row r="55" spans="3:10" outlineLevel="1" x14ac:dyDescent="0.2">
      <c r="C55" s="5">
        <f t="shared" si="1"/>
        <v>600</v>
      </c>
      <c r="D55" s="5">
        <f t="shared" si="0"/>
        <v>38</v>
      </c>
      <c r="E55" s="29">
        <f>[1]!MF_p_pipe_atma(Qtest_,fw_,C55-$C$49,$E$49,0,PVRstr1_,theta_,Dtub_,,$D$49,D55)</f>
        <v>47.413569804466761</v>
      </c>
      <c r="J55" s="29">
        <f>[1]!MF_p_pipe_atma(Qtest_,fw_,$C$69-C55,$J$69,1,PVRstr1_,theta_,Dtub_,,$D$69,D55)</f>
        <v>47.060785671512278</v>
      </c>
    </row>
    <row r="56" spans="3:10" outlineLevel="1" x14ac:dyDescent="0.2">
      <c r="C56" s="5">
        <f t="shared" si="1"/>
        <v>700</v>
      </c>
      <c r="D56" s="5">
        <f t="shared" si="0"/>
        <v>41</v>
      </c>
      <c r="E56" s="29">
        <f>[1]!MF_p_pipe_atma(Qtest_,fw_,C56-$C$49,$E$49,0,PVRstr1_,theta_,Dtub_,,$D$49,D56)</f>
        <v>52.773504295733495</v>
      </c>
      <c r="J56" s="29">
        <f>[1]!MF_p_pipe_atma(Qtest_,fw_,$C$69-C56,$J$69,1,PVRstr1_,theta_,Dtub_,,$D$69,D56)</f>
        <v>52.405768811071766</v>
      </c>
    </row>
    <row r="57" spans="3:10" outlineLevel="1" x14ac:dyDescent="0.2">
      <c r="C57" s="5">
        <f t="shared" si="1"/>
        <v>800</v>
      </c>
      <c r="D57" s="5">
        <f t="shared" si="0"/>
        <v>44</v>
      </c>
      <c r="E57" s="29">
        <f>[1]!MF_p_pipe_atma(Qtest_,fw_,C57-$C$49,$E$49,0,PVRstr1_,theta_,Dtub_,,$D$49,D57)</f>
        <v>58.311794844606624</v>
      </c>
      <c r="J57" s="29">
        <f>[1]!MF_p_pipe_atma(Qtest_,fw_,$C$69-C57,$J$69,1,PVRstr1_,theta_,Dtub_,,$D$69,D57)</f>
        <v>57.930191359304658</v>
      </c>
    </row>
    <row r="58" spans="3:10" outlineLevel="1" x14ac:dyDescent="0.2">
      <c r="C58" s="5">
        <f t="shared" si="1"/>
        <v>900</v>
      </c>
      <c r="D58" s="5">
        <f t="shared" si="0"/>
        <v>47</v>
      </c>
      <c r="E58" s="29">
        <f>[1]!MF_p_pipe_atma(Qtest_,fw_,C58-$C$49,$E$49,0,PVRstr1_,theta_,Dtub_,,$D$49,D58)</f>
        <v>64.011080129314465</v>
      </c>
      <c r="J58" s="29">
        <f>[1]!MF_p_pipe_atma(Qtest_,fw_,$C$69-C58,$J$69,1,PVRstr1_,theta_,Dtub_,,$D$69,D58)</f>
        <v>63.616664081525528</v>
      </c>
    </row>
    <row r="59" spans="3:10" outlineLevel="1" x14ac:dyDescent="0.2">
      <c r="C59" s="5">
        <f t="shared" si="1"/>
        <v>1000</v>
      </c>
      <c r="D59" s="5">
        <f t="shared" si="0"/>
        <v>50</v>
      </c>
      <c r="E59" s="29">
        <f>[1]!MF_p_pipe_atma(Qtest_,fw_,C59-$C$49,$E$49,0,PVRstr1_,theta_,Dtub_,,$D$49,D59)</f>
        <v>69.854935735706931</v>
      </c>
      <c r="J59" s="29">
        <f>[1]!MF_p_pipe_atma(Qtest_,fw_,$C$69-C59,$J$69,1,PVRstr1_,theta_,Dtub_,,$D$69,D59)</f>
        <v>69.448718690165251</v>
      </c>
    </row>
    <row r="60" spans="3:10" outlineLevel="1" x14ac:dyDescent="0.2">
      <c r="C60" s="5">
        <f t="shared" si="1"/>
        <v>1100</v>
      </c>
      <c r="D60" s="5">
        <f t="shared" si="0"/>
        <v>53</v>
      </c>
      <c r="E60" s="29">
        <f>[1]!MF_p_pipe_atma(Qtest_,fw_,C60-$C$49,$E$49,0,PVRstr1_,theta_,Dtub_,,$D$49,D60)</f>
        <v>75.828029104132668</v>
      </c>
      <c r="J60" s="29">
        <f>[1]!MF_p_pipe_atma(Qtest_,fw_,$C$69-C60,$J$69,1,PVRstr1_,theta_,Dtub_,,$D$69,D60)</f>
        <v>75.410967757019719</v>
      </c>
    </row>
    <row r="61" spans="3:10" outlineLevel="1" x14ac:dyDescent="0.2">
      <c r="C61" s="5">
        <f t="shared" si="1"/>
        <v>1200</v>
      </c>
      <c r="D61" s="5">
        <f t="shared" si="0"/>
        <v>56</v>
      </c>
      <c r="E61" s="29">
        <f>[1]!MF_p_pipe_atma(Qtest_,fw_,C61-$C$49,$E$49,0,PVRstr1_,theta_,Dtub_,,$D$49,D61)</f>
        <v>81.916203049332694</v>
      </c>
      <c r="J61" s="29">
        <f>[1]!MF_p_pipe_atma(Qtest_,fw_,$C$69-C61,$J$69,1,PVRstr1_,theta_,Dtub_,,$D$69,D61)</f>
        <v>81.489192401372563</v>
      </c>
    </row>
    <row r="62" spans="3:10" outlineLevel="1" x14ac:dyDescent="0.2">
      <c r="C62" s="5">
        <f t="shared" si="1"/>
        <v>1300</v>
      </c>
      <c r="D62" s="5">
        <f t="shared" si="0"/>
        <v>59</v>
      </c>
      <c r="E62" s="29">
        <f>[1]!MF_p_pipe_atma(Qtest_,fw_,C62-$C$49,$E$49,0,PVRstr1_,theta_,Dtub_,,$D$49,D62)</f>
        <v>88.106503443920431</v>
      </c>
      <c r="J62" s="29">
        <f>[1]!MF_p_pipe_atma(Qtest_,fw_,$C$69-C62,$J$69,1,PVRstr1_,theta_,Dtub_,,$D$69,D62)</f>
        <v>87.670373323544482</v>
      </c>
    </row>
    <row r="63" spans="3:10" outlineLevel="1" x14ac:dyDescent="0.2">
      <c r="C63" s="5">
        <f t="shared" si="1"/>
        <v>1400</v>
      </c>
      <c r="D63" s="5">
        <f t="shared" si="0"/>
        <v>62</v>
      </c>
      <c r="E63" s="29">
        <f>[1]!MF_p_pipe_atma(Qtest_,fw_,C63-$C$49,$E$49,0,PVRstr1_,theta_,Dtub_,,$D$49,D63)</f>
        <v>94.387168869531934</v>
      </c>
      <c r="J63" s="29">
        <f>[1]!MF_p_pipe_atma(Qtest_,fw_,$C$69-C63,$J$69,1,PVRstr1_,theta_,Dtub_,,$D$69,D63)</f>
        <v>93.942807410468035</v>
      </c>
    </row>
    <row r="64" spans="3:10" outlineLevel="1" x14ac:dyDescent="0.2">
      <c r="C64" s="5">
        <f t="shared" si="1"/>
        <v>1500</v>
      </c>
      <c r="D64" s="5">
        <f t="shared" si="0"/>
        <v>65</v>
      </c>
      <c r="E64" s="29">
        <f>[1]!MF_p_pipe_atma(Qtest_,fw_,C64-$C$49,$E$49,0,PVRstr1_,theta_,Dtub_,,$D$49,D64)</f>
        <v>100.8172836039513</v>
      </c>
      <c r="J64" s="29">
        <f>[1]!MF_p_pipe_atma(Qtest_,fw_,$C$69-C64,$J$69,1,PVRstr1_,theta_,Dtub_,,$D$69,D64)</f>
        <v>100.35539446609654</v>
      </c>
    </row>
    <row r="65" spans="1:10" outlineLevel="1" x14ac:dyDescent="0.2">
      <c r="C65" s="5">
        <f t="shared" si="1"/>
        <v>1600</v>
      </c>
      <c r="D65" s="5">
        <f t="shared" si="0"/>
        <v>68</v>
      </c>
      <c r="E65" s="29">
        <f>[1]!MF_p_pipe_atma(Qtest_,fw_,C65-$C$49,$E$49,0,PVRstr1_,theta_,Dtub_,,$D$49,D65)</f>
        <v>107.43416332544071</v>
      </c>
      <c r="J65" s="29">
        <f>[1]!MF_p_pipe_atma(Qtest_,fw_,$C$69-C65,$J$69,1,PVRstr1_,theta_,Dtub_,,$D$69,D65)</f>
        <v>106.95529068281218</v>
      </c>
    </row>
    <row r="66" spans="1:10" outlineLevel="1" x14ac:dyDescent="0.2">
      <c r="C66" s="5">
        <f t="shared" si="1"/>
        <v>1700</v>
      </c>
      <c r="D66" s="5">
        <f t="shared" si="0"/>
        <v>71</v>
      </c>
      <c r="E66" s="29">
        <f>[1]!MF_p_pipe_atma(Qtest_,fw_,C66-$C$49,$E$49,0,PVRstr1_,theta_,Dtub_,,$D$49,D66)</f>
        <v>114.22659226990068</v>
      </c>
      <c r="J66" s="29">
        <f>[1]!MF_p_pipe_atma(Qtest_,fw_,$C$69-C66,$J$69,1,PVRstr1_,theta_,Dtub_,,$D$69,D66)</f>
        <v>113.73146318346359</v>
      </c>
    </row>
    <row r="67" spans="1:10" outlineLevel="1" x14ac:dyDescent="0.2">
      <c r="C67" s="5">
        <f t="shared" si="1"/>
        <v>1800</v>
      </c>
      <c r="D67" s="5">
        <f t="shared" si="0"/>
        <v>74</v>
      </c>
      <c r="E67" s="29">
        <f>[1]!MF_p_pipe_atma(Qtest_,fw_,C67-$C$49,$E$49,0,PVRstr1_,theta_,Dtub_,,$D$49,D67)</f>
        <v>121.18149417023243</v>
      </c>
      <c r="J67" s="29">
        <f>[1]!MF_p_pipe_atma(Qtest_,fw_,$C$69-C67,$J$69,1,PVRstr1_,theta_,Dtub_,,$D$69,D67)</f>
        <v>120.67086657755249</v>
      </c>
    </row>
    <row r="68" spans="1:10" outlineLevel="1" x14ac:dyDescent="0.2">
      <c r="C68" s="5">
        <f t="shared" si="1"/>
        <v>1900</v>
      </c>
      <c r="D68" s="5">
        <f t="shared" si="0"/>
        <v>77</v>
      </c>
      <c r="E68" s="29">
        <f>[1]!MF_p_pipe_atma(Qtest_,fw_,C68-$C$49,$E$49,0,PVRstr1_,theta_,Dtub_,,$D$49,D68)</f>
        <v>128.2890744619144</v>
      </c>
      <c r="J68" s="29">
        <f>[1]!MF_p_pipe_atma(Qtest_,fw_,$C$69-C68,$J$69,1,PVRstr1_,theta_,Dtub_,,$D$69,D68)</f>
        <v>127.76351147587658</v>
      </c>
    </row>
    <row r="69" spans="1:10" outlineLevel="1" x14ac:dyDescent="0.2">
      <c r="C69" s="5">
        <f t="shared" si="1"/>
        <v>2000</v>
      </c>
      <c r="D69" s="5">
        <f>Tres_</f>
        <v>80</v>
      </c>
      <c r="E69" s="29">
        <f>[1]!MF_p_pipe_atma(Qtest_,fw_,C69-$C$49,$E$49,0,PVRstr1_,theta_,Dtub_,,$D$49,D69)</f>
        <v>135.53993957236688</v>
      </c>
      <c r="J69" s="27">
        <v>135</v>
      </c>
    </row>
    <row r="70" spans="1:10" outlineLevel="1" x14ac:dyDescent="0.2"/>
    <row r="71" spans="1:10" outlineLevel="1" x14ac:dyDescent="0.2">
      <c r="A71" t="s">
        <v>20</v>
      </c>
    </row>
    <row r="72" spans="1:10" outlineLevel="1" x14ac:dyDescent="0.2">
      <c r="A72" t="s">
        <v>21</v>
      </c>
      <c r="G72" s="30"/>
    </row>
    <row r="73" spans="1:10" outlineLevel="1" x14ac:dyDescent="0.2"/>
    <row r="74" spans="1:10" x14ac:dyDescent="0.2">
      <c r="A74" t="s">
        <v>26</v>
      </c>
      <c r="E74" s="15" t="s">
        <v>22</v>
      </c>
      <c r="F74" s="27">
        <v>110</v>
      </c>
    </row>
    <row r="75" spans="1:10" ht="15.75" x14ac:dyDescent="0.3">
      <c r="A75" s="12" t="s">
        <v>27</v>
      </c>
      <c r="B75" s="26">
        <f>E69</f>
        <v>135.53993957236688</v>
      </c>
      <c r="C75" s="12" t="s">
        <v>1</v>
      </c>
      <c r="H75" s="20" t="s">
        <v>54</v>
      </c>
    </row>
    <row r="76" spans="1:10" x14ac:dyDescent="0.2">
      <c r="H76" s="28">
        <v>20</v>
      </c>
    </row>
    <row r="77" spans="1:10" x14ac:dyDescent="0.2">
      <c r="A77" t="s">
        <v>23</v>
      </c>
      <c r="E77" s="22" t="s">
        <v>0</v>
      </c>
      <c r="F77" s="22" t="s">
        <v>29</v>
      </c>
      <c r="G77" s="22" t="s">
        <v>30</v>
      </c>
      <c r="H77" s="22" t="s">
        <v>30</v>
      </c>
      <c r="I77" s="9"/>
    </row>
    <row r="78" spans="1:10" x14ac:dyDescent="0.2">
      <c r="A78" s="12" t="s">
        <v>28</v>
      </c>
      <c r="B78" s="26">
        <v>0.6</v>
      </c>
      <c r="C78" s="10" t="s">
        <v>31</v>
      </c>
      <c r="E78" s="27">
        <v>1</v>
      </c>
      <c r="F78" s="29">
        <f>[1]!IPR_pwf_atma(PI_1,Pres_,E78,fw_,Pb_)</f>
        <v>248.33333333333334</v>
      </c>
      <c r="G78" s="29">
        <f>[1]!well_pwf_plin_atma(E78,fw_,Pbuf_,Pcas_,Wellstr1_,PVRstr1_,0)</f>
        <v>179.70033152892552</v>
      </c>
      <c r="H78" s="29">
        <f>[1]!well_pwf_plin_atma(E78,fw_2,Pbuf_,Pcas_,Wellstr1_,PVRstr1_,0)</f>
        <v>185.92767515061317</v>
      </c>
    </row>
    <row r="79" spans="1:10" x14ac:dyDescent="0.2">
      <c r="E79" s="27">
        <f t="shared" ref="E79:E98" si="2">E78+Qmax_/N_</f>
        <v>6.5</v>
      </c>
      <c r="F79" s="29">
        <f>[1]!IPR_pwf_atma(PI_1,Pres_,E79,fw_,Pb_)</f>
        <v>239.16666666666666</v>
      </c>
      <c r="G79" s="29">
        <f>[1]!well_pwf_plin_atma(E79,fw_,Pbuf_,Pcas_,Wellstr1_,PVRstr1_,0)</f>
        <v>179.0360130099113</v>
      </c>
      <c r="H79" s="29">
        <f>[1]!well_pwf_plin_atma(E79,fw_2,Pbuf_,Pcas_,Wellstr1_,PVRstr1_,0)</f>
        <v>185.72992439102936</v>
      </c>
    </row>
    <row r="80" spans="1:10" x14ac:dyDescent="0.2">
      <c r="E80" s="27">
        <f t="shared" si="2"/>
        <v>12</v>
      </c>
      <c r="F80" s="29">
        <f>[1]!IPR_pwf_atma(PI_1,Pres_,E80,fw_,Pb_)</f>
        <v>230</v>
      </c>
      <c r="G80" s="29">
        <f>[1]!well_pwf_plin_atma(E80,fw_,Pbuf_,Pcas_,Wellstr1_,PVRstr1_,0)</f>
        <v>177.4664474619729</v>
      </c>
      <c r="H80" s="29">
        <f>[1]!well_pwf_plin_atma(E80,fw_2,Pbuf_,Pcas_,Wellstr1_,PVRstr1_,0)</f>
        <v>184.57515485168386</v>
      </c>
    </row>
    <row r="81" spans="5:8" x14ac:dyDescent="0.2">
      <c r="E81" s="27">
        <f t="shared" si="2"/>
        <v>17.5</v>
      </c>
      <c r="F81" s="29">
        <f>[1]!IPR_pwf_atma(PI_1,Pres_,E81,fw_,Pb_)</f>
        <v>220.83333333333334</v>
      </c>
      <c r="G81" s="29">
        <f>[1]!well_pwf_plin_atma(E81,fw_,Pbuf_,Pcas_,Wellstr1_,PVRstr1_,0)</f>
        <v>175.17399496370672</v>
      </c>
      <c r="H81" s="29">
        <f>[1]!well_pwf_plin_atma(E81,fw_2,Pbuf_,Pcas_,Wellstr1_,PVRstr1_,0)</f>
        <v>182.76237609926423</v>
      </c>
    </row>
    <row r="82" spans="5:8" x14ac:dyDescent="0.2">
      <c r="E82" s="27">
        <f t="shared" si="2"/>
        <v>23</v>
      </c>
      <c r="F82" s="29">
        <f>[1]!IPR_pwf_atma(PI_1,Pres_,E82,fw_,Pb_)</f>
        <v>211.66666666666666</v>
      </c>
      <c r="G82" s="29">
        <f>[1]!well_pwf_plin_atma(E82,fw_,Pbuf_,Pcas_,Wellstr1_,PVRstr1_,0)</f>
        <v>172.12503968806871</v>
      </c>
      <c r="H82" s="29">
        <f>[1]!well_pwf_plin_atma(E82,fw_2,Pbuf_,Pcas_,Wellstr1_,PVRstr1_,0)</f>
        <v>180.30292543347048</v>
      </c>
    </row>
    <row r="83" spans="5:8" x14ac:dyDescent="0.2">
      <c r="E83" s="27">
        <f t="shared" si="2"/>
        <v>28.5</v>
      </c>
      <c r="F83" s="29">
        <f>[1]!IPR_pwf_atma(PI_1,Pres_,E83,fw_,Pb_)</f>
        <v>202.5</v>
      </c>
      <c r="G83" s="29">
        <f>[1]!well_pwf_plin_atma(E83,fw_,Pbuf_,Pcas_,Wellstr1_,PVRstr1_,0)</f>
        <v>168.14334615162906</v>
      </c>
      <c r="H83" s="29">
        <f>[1]!well_pwf_plin_atma(E83,fw_2,Pbuf_,Pcas_,Wellstr1_,PVRstr1_,0)</f>
        <v>177.06868034047656</v>
      </c>
    </row>
    <row r="84" spans="5:8" x14ac:dyDescent="0.2">
      <c r="E84" s="27">
        <f t="shared" si="2"/>
        <v>34</v>
      </c>
      <c r="F84" s="29">
        <f>[1]!IPR_pwf_atma(PI_1,Pres_,E84,fw_,Pb_)</f>
        <v>193.33333333333334</v>
      </c>
      <c r="G84" s="29">
        <f>[1]!well_pwf_plin_atma(E84,fw_,Pbuf_,Pcas_,Wellstr1_,PVRstr1_,0)</f>
        <v>162.9670187909332</v>
      </c>
      <c r="H84" s="29">
        <f>[1]!well_pwf_plin_atma(E84,fw_2,Pbuf_,Pcas_,Wellstr1_,PVRstr1_,0)</f>
        <v>172.90595501971879</v>
      </c>
    </row>
    <row r="85" spans="5:8" x14ac:dyDescent="0.2">
      <c r="E85" s="27">
        <f t="shared" si="2"/>
        <v>39.5</v>
      </c>
      <c r="F85" s="29">
        <f>[1]!IPR_pwf_atma(PI_1,Pres_,E85,fw_,Pb_)</f>
        <v>184.16666666666666</v>
      </c>
      <c r="G85" s="29">
        <f>[1]!well_pwf_plin_atma(E85,fw_,Pbuf_,Pcas_,Wellstr1_,PVRstr1_,0)</f>
        <v>156.1816559864738</v>
      </c>
      <c r="H85" s="29">
        <f>[1]!well_pwf_plin_atma(E85,fw_2,Pbuf_,Pcas_,Wellstr1_,PVRstr1_,0)</f>
        <v>167.54756750276974</v>
      </c>
    </row>
    <row r="86" spans="5:8" x14ac:dyDescent="0.2">
      <c r="E86" s="27">
        <f t="shared" si="2"/>
        <v>45</v>
      </c>
      <c r="F86" s="29">
        <f>[1]!IPR_pwf_atma(PI_1,Pres_,E86,fw_,Pb_)</f>
        <v>175</v>
      </c>
      <c r="G86" s="29">
        <f>[1]!well_pwf_plin_atma(E86,fw_,Pbuf_,Pcas_,Wellstr1_,PVRstr1_,0)</f>
        <v>147.57834094602239</v>
      </c>
      <c r="H86" s="29">
        <f>[1]!well_pwf_plin_atma(E86,fw_2,Pbuf_,Pcas_,Wellstr1_,PVRstr1_,0)</f>
        <v>160.59447590458342</v>
      </c>
    </row>
    <row r="87" spans="5:8" x14ac:dyDescent="0.2">
      <c r="E87" s="27">
        <f t="shared" si="2"/>
        <v>50.5</v>
      </c>
      <c r="F87" s="29">
        <f>[1]!IPR_pwf_atma(PI_1,Pres_,E87,fw_,Pb_)</f>
        <v>165.83333333333334</v>
      </c>
      <c r="G87" s="29">
        <f>[1]!well_pwf_plin_atma(E87,fw_,Pbuf_,Pcas_,Wellstr1_,PVRstr1_,0)</f>
        <v>140.35743095145818</v>
      </c>
      <c r="H87" s="29">
        <f>[1]!well_pwf_plin_atma(E87,fw_2,Pbuf_,Pcas_,Wellstr1_,PVRstr1_,0)</f>
        <v>153.65198786177672</v>
      </c>
    </row>
    <row r="88" spans="5:8" x14ac:dyDescent="0.2">
      <c r="E88" s="27">
        <f t="shared" si="2"/>
        <v>56</v>
      </c>
      <c r="F88" s="29">
        <f>[1]!IPR_pwf_atma(PI_1,Pres_,E88,fw_,Pb_)</f>
        <v>156.66666666666666</v>
      </c>
      <c r="G88" s="29">
        <f>[1]!well_pwf_plin_atma(E88,fw_,Pbuf_,Pcas_,Wellstr1_,PVRstr1_,0)</f>
        <v>137.91880123062811</v>
      </c>
      <c r="H88" s="29">
        <f>[1]!well_pwf_plin_atma(E88,fw_2,Pbuf_,Pcas_,Wellstr1_,PVRstr1_,0)</f>
        <v>149.90148051805784</v>
      </c>
    </row>
    <row r="89" spans="5:8" x14ac:dyDescent="0.2">
      <c r="E89" s="27">
        <f t="shared" si="2"/>
        <v>61.5</v>
      </c>
      <c r="F89" s="29">
        <f>[1]!IPR_pwf_atma(PI_1,Pres_,E89,fw_,Pb_)</f>
        <v>147.48120194476127</v>
      </c>
      <c r="G89" s="29">
        <f>[1]!well_pwf_plin_atma(E89,fw_,Pbuf_,Pcas_,Wellstr1_,PVRstr1_,0)</f>
        <v>137.40688590161284</v>
      </c>
      <c r="H89" s="29">
        <f>[1]!well_pwf_plin_atma(E89,fw_2,Pbuf_,Pcas_,Wellstr1_,PVRstr1_,0)</f>
        <v>149.43070693194298</v>
      </c>
    </row>
    <row r="90" spans="5:8" x14ac:dyDescent="0.2">
      <c r="E90" s="27">
        <f t="shared" si="2"/>
        <v>67</v>
      </c>
      <c r="F90" s="29">
        <f>[1]!IPR_pwf_atma(PI_1,Pres_,E90,fw_,Pb_)</f>
        <v>137.89948930654069</v>
      </c>
      <c r="G90" s="29">
        <f>[1]!well_pwf_plin_atma(E90,fw_,Pbuf_,Pcas_,Wellstr1_,PVRstr1_,0)</f>
        <v>136.96848966867407</v>
      </c>
      <c r="H90" s="29">
        <f>[1]!well_pwf_plin_atma(E90,fw_2,Pbuf_,Pcas_,Wellstr1_,PVRstr1_,0)</f>
        <v>149.02034791015311</v>
      </c>
    </row>
    <row r="91" spans="5:8" x14ac:dyDescent="0.2">
      <c r="E91" s="27">
        <f t="shared" si="2"/>
        <v>72.5</v>
      </c>
      <c r="F91" s="29">
        <f>[1]!IPR_pwf_atma(PI_1,Pres_,E91,fw_,Pb_)</f>
        <v>127.69218142324976</v>
      </c>
      <c r="G91" s="29">
        <f>[1]!well_pwf_plin_atma(E91,fw_,Pbuf_,Pcas_,Wellstr1_,PVRstr1_,0)</f>
        <v>136.59922532366724</v>
      </c>
      <c r="H91" s="29">
        <f>[1]!well_pwf_plin_atma(E91,fw_2,Pbuf_,Pcas_,Wellstr1_,PVRstr1_,0)</f>
        <v>148.67544026806425</v>
      </c>
    </row>
    <row r="92" spans="5:8" x14ac:dyDescent="0.2">
      <c r="E92" s="27">
        <f t="shared" si="2"/>
        <v>78</v>
      </c>
      <c r="F92" s="29">
        <f>[1]!IPR_pwf_atma(PI_1,Pres_,E92,fw_,Pb_)</f>
        <v>116.71793901141332</v>
      </c>
      <c r="G92" s="29">
        <f>[1]!well_pwf_plin_atma(E92,fw_,Pbuf_,Pcas_,Wellstr1_,PVRstr1_,0)</f>
        <v>136.28879730681646</v>
      </c>
      <c r="H92" s="29">
        <f>[1]!well_pwf_plin_atma(E92,fw_2,Pbuf_,Pcas_,Wellstr1_,PVRstr1_,0)</f>
        <v>148.38294812370185</v>
      </c>
    </row>
    <row r="93" spans="5:8" x14ac:dyDescent="0.2">
      <c r="E93" s="27">
        <f t="shared" si="2"/>
        <v>83.5</v>
      </c>
      <c r="F93" s="29">
        <f>[1]!IPR_pwf_atma(PI_1,Pres_,E93,fw_,Pb_)</f>
        <v>104.77251819000452</v>
      </c>
      <c r="G93" s="29">
        <f>[1]!well_pwf_plin_atma(E93,fw_,Pbuf_,Pcas_,Wellstr1_,PVRstr1_,0)</f>
        <v>136.03326526658881</v>
      </c>
      <c r="H93" s="29">
        <f>[1]!well_pwf_plin_atma(E93,fw_2,Pbuf_,Pcas_,Wellstr1_,PVRstr1_,0)</f>
        <v>148.13708449485114</v>
      </c>
    </row>
    <row r="94" spans="5:8" x14ac:dyDescent="0.2">
      <c r="E94" s="27">
        <f t="shared" si="2"/>
        <v>89</v>
      </c>
      <c r="F94" s="29">
        <f>[1]!IPR_pwf_atma(PI_1,Pres_,E94,fw_,Pb_)</f>
        <v>91.540808773895563</v>
      </c>
      <c r="G94" s="29">
        <f>[1]!well_pwf_plin_atma(E94,fw_,Pbuf_,Pcas_,Wellstr1_,PVRstr1_,0)</f>
        <v>135.82886403313378</v>
      </c>
      <c r="H94" s="29">
        <f>[1]!well_pwf_plin_atma(E94,fw_2,Pbuf_,Pcas_,Wellstr1_,PVRstr1_,0)</f>
        <v>147.93573318141691</v>
      </c>
    </row>
    <row r="95" spans="5:8" x14ac:dyDescent="0.2">
      <c r="E95" s="27">
        <f t="shared" si="2"/>
        <v>94.5</v>
      </c>
      <c r="F95" s="29">
        <f>[1]!IPR_pwf_atma(PI_1,Pres_,E95,fw_,Pb_)</f>
        <v>76.488188244002203</v>
      </c>
      <c r="G95" s="29">
        <f>[1]!well_pwf_plin_atma(E95,fw_,Pbuf_,Pcas_,Wellstr1_,PVRstr1_,0)</f>
        <v>135.66744169924416</v>
      </c>
      <c r="H95" s="29">
        <f>[1]!well_pwf_plin_atma(E95,fw_2,Pbuf_,Pcas_,Wellstr1_,PVRstr1_,0)</f>
        <v>147.77518878199882</v>
      </c>
    </row>
    <row r="96" spans="5:8" x14ac:dyDescent="0.2">
      <c r="E96" s="27">
        <f t="shared" si="2"/>
        <v>100</v>
      </c>
      <c r="F96" s="29">
        <f>[1]!IPR_pwf_atma(PI_1,Pres_,E96,fw_,Pb_)</f>
        <v>58.558230480331133</v>
      </c>
      <c r="G96" s="29">
        <f>[1]!well_pwf_plin_atma(E96,fw_,Pbuf_,Pcas_,Wellstr1_,PVRstr1_,0)</f>
        <v>135.54693887476597</v>
      </c>
      <c r="H96" s="29">
        <f>[1]!well_pwf_plin_atma(E96,fw_2,Pbuf_,Pcas_,Wellstr1_,PVRstr1_,0)</f>
        <v>147.64917999620883</v>
      </c>
    </row>
    <row r="97" spans="1:9" x14ac:dyDescent="0.2">
      <c r="E97" s="27">
        <f t="shared" si="2"/>
        <v>105.5</v>
      </c>
      <c r="F97" s="29">
        <f>[1]!IPR_pwf_atma(PI_1,Pres_,E97,fw_,Pb_)</f>
        <v>34.941828987286321</v>
      </c>
      <c r="G97" s="29">
        <f>[1]!well_pwf_plin_atma(E97,fw_,Pbuf_,Pcas_,Wellstr1_,PVRstr1_,0)</f>
        <v>135.46672648245433</v>
      </c>
      <c r="H97" s="29">
        <f>[1]!well_pwf_plin_atma(E97,fw_2,Pbuf_,Pcas_,Wellstr1_,PVRstr1_,0)</f>
        <v>147.55866942270262</v>
      </c>
    </row>
    <row r="98" spans="1:9" x14ac:dyDescent="0.2">
      <c r="E98" s="27">
        <f t="shared" si="2"/>
        <v>111</v>
      </c>
      <c r="F98" s="29">
        <f>[1]!IPR_pwf_atma(PI_1,Pres_,E98,fw_,Pb_)</f>
        <v>0</v>
      </c>
      <c r="G98" s="29">
        <f>[1]!well_pwf_plin_atma(E98,fw_,Pbuf_,Pcas_,Wellstr1_,PVRstr1_,0)</f>
        <v>135.42188615076745</v>
      </c>
      <c r="H98" s="29">
        <f>[1]!well_pwf_plin_atma(E98,fw_2,Pbuf_,Pcas_,Wellstr1_,PVRstr1_,0)</f>
        <v>147.49816486055403</v>
      </c>
    </row>
    <row r="99" spans="1:9" x14ac:dyDescent="0.2">
      <c r="C99" s="6"/>
    </row>
    <row r="100" spans="1:9" x14ac:dyDescent="0.2">
      <c r="C100" s="6"/>
    </row>
    <row r="101" spans="1:9" x14ac:dyDescent="0.2">
      <c r="C101" s="6"/>
    </row>
    <row r="102" spans="1:9" x14ac:dyDescent="0.2">
      <c r="A102" t="s">
        <v>73</v>
      </c>
      <c r="C102" s="6"/>
    </row>
    <row r="103" spans="1:9" x14ac:dyDescent="0.2">
      <c r="A103" t="s">
        <v>74</v>
      </c>
      <c r="C103" s="6"/>
    </row>
    <row r="104" spans="1:9" x14ac:dyDescent="0.2">
      <c r="C104" s="6"/>
    </row>
    <row r="105" spans="1:9" ht="15.75" x14ac:dyDescent="0.3">
      <c r="C105" s="6"/>
      <c r="I105" s="20" t="s">
        <v>54</v>
      </c>
    </row>
    <row r="106" spans="1:9" x14ac:dyDescent="0.2">
      <c r="C106" s="6"/>
      <c r="I106" s="28">
        <f>fw_2</f>
        <v>20</v>
      </c>
    </row>
    <row r="107" spans="1:9" x14ac:dyDescent="0.2">
      <c r="C107" s="6"/>
      <c r="F107" s="15" t="s">
        <v>32</v>
      </c>
      <c r="G107" s="15" t="s">
        <v>35</v>
      </c>
      <c r="H107" s="22" t="s">
        <v>30</v>
      </c>
      <c r="I107" s="22" t="s">
        <v>30</v>
      </c>
    </row>
    <row r="108" spans="1:9" x14ac:dyDescent="0.2">
      <c r="C108" s="6"/>
      <c r="F108" s="28">
        <v>10</v>
      </c>
      <c r="G108" s="33" t="str">
        <f>[1]!PVT_encode_string(gamma_gas_,gamma_oil_,,Rsb_,F108,Pb_,Tres_,Bob_,muob_)</f>
        <v>gamma_gas:0,800;gamma_oil:0,870;gamma_wat:1,000;rsb_m3m3:80,000;rp_m3m3:10,000;pb_atma:150,000;tres_C:80,000;bob_m3m3:1,200;muob_cP:1,000;PVTcorr:0;ksep_fr:0,000;pksep_atma:-1,000;tksep_C:-1,000;</v>
      </c>
      <c r="H108" s="29">
        <f>[1]!well_pwf_plin_atma(Qtest_,fw_,Pbuf_,Pcas_,Wellstr1_,G108)</f>
        <v>165.57980415121389</v>
      </c>
      <c r="I108" s="29">
        <f>[1]!well_pwf_plin_atma(Qtest_,fw_3,Pbuf_,Pcas_,Wellstr1_,G108)</f>
        <v>174.52361964329577</v>
      </c>
    </row>
    <row r="109" spans="1:9" x14ac:dyDescent="0.2">
      <c r="C109" s="6"/>
      <c r="F109" s="28">
        <v>50</v>
      </c>
      <c r="G109" s="33" t="str">
        <f>[1]!PVT_encode_string(gamma_gas_,gamma_oil_,,Rsb_,F109,Pb_,Tres_,Bob_,muob_)</f>
        <v>gamma_gas:0,800;gamma_oil:0,870;gamma_wat:1,000;rsb_m3m3:80,000;rp_m3m3:50,000;pb_atma:150,000;tres_C:80,000;bob_m3m3:1,200;muob_cP:1,000;PVTcorr:0;ksep_fr:0,000;pksep_atma:-1,000;tksep_C:-1,000;</v>
      </c>
      <c r="H109" s="29">
        <f>[1]!well_pwf_plin_atma(Qtest_,fw_,Pbuf_,Pcas_,Wellstr1_,G109)</f>
        <v>145.69559476319762</v>
      </c>
      <c r="I109" s="29">
        <f>[1]!well_pwf_plin_atma(Qtest_,fw_3,Pbuf_,Pcas_,Wellstr1_,G109)</f>
        <v>156.84864532999174</v>
      </c>
    </row>
    <row r="110" spans="1:9" x14ac:dyDescent="0.2">
      <c r="C110" s="6"/>
      <c r="F110" s="28">
        <f>F109+50</f>
        <v>100</v>
      </c>
      <c r="G110" s="33" t="str">
        <f>[1]!PVT_encode_string(gamma_gas_,gamma_oil_,,Rsb_,F110,Pb_,Tres_,Bob_,muob_)</f>
        <v>gamma_gas:0,800;gamma_oil:0,870;gamma_wat:1,000;rsb_m3m3:80,000;rp_m3m3:100,000;pb_atma:150,000;tres_C:80,000;bob_m3m3:1,200;muob_cP:1,000;PVTcorr:0;ksep_fr:0,000;pksep_atma:-1,000;tksep_C:-1,000;</v>
      </c>
      <c r="H110" s="29">
        <f>[1]!well_pwf_plin_atma(Qtest_,fw_,Pbuf_,Pcas_,Wellstr1_,G110)</f>
        <v>123.98585694038898</v>
      </c>
      <c r="I110" s="29">
        <f>[1]!well_pwf_plin_atma(Qtest_,fw_3,Pbuf_,Pcas_,Wellstr1_,G110)</f>
        <v>135.51889763075241</v>
      </c>
    </row>
    <row r="111" spans="1:9" x14ac:dyDescent="0.2">
      <c r="C111" s="6"/>
      <c r="F111" s="28">
        <f t="shared" ref="F111:F128" si="3">F110+50</f>
        <v>150</v>
      </c>
      <c r="G111" s="33" t="str">
        <f>[1]!PVT_encode_string(gamma_gas_,gamma_oil_,,Rsb_,F111,Pb_,Tres_,Bob_,muob_)</f>
        <v>gamma_gas:0,800;gamma_oil:0,870;gamma_wat:1,000;rsb_m3m3:80,000;rp_m3m3:150,000;pb_atma:150,000;tres_C:80,000;bob_m3m3:1,200;muob_cP:1,000;PVTcorr:0;ksep_fr:0,000;pksep_atma:-1,000;tksep_C:-1,000;</v>
      </c>
      <c r="H111" s="29">
        <f>[1]!well_pwf_plin_atma(Qtest_,fw_,Pbuf_,Pcas_,Wellstr1_,G111)</f>
        <v>106.97530951527243</v>
      </c>
      <c r="I111" s="29">
        <f>[1]!well_pwf_plin_atma(Qtest_,fw_3,Pbuf_,Pcas_,Wellstr1_,G111)</f>
        <v>118.01802741255341</v>
      </c>
    </row>
    <row r="112" spans="1:9" x14ac:dyDescent="0.2">
      <c r="C112" s="6"/>
      <c r="F112" s="28">
        <f t="shared" si="3"/>
        <v>200</v>
      </c>
      <c r="G112" s="33" t="str">
        <f>[1]!PVT_encode_string(gamma_gas_,gamma_oil_,,Rsb_,F112,Pb_,Tres_,Bob_,muob_)</f>
        <v>gamma_gas:0,800;gamma_oil:0,870;gamma_wat:1,000;rsb_m3m3:80,000;rp_m3m3:200,000;pb_atma:150,000;tres_C:80,000;bob_m3m3:1,200;muob_cP:1,000;PVTcorr:0;ksep_fr:0,000;pksep_atma:-1,000;tksep_C:-1,000;</v>
      </c>
      <c r="H112" s="29">
        <f>[1]!well_pwf_plin_atma(Qtest_,fw_,Pbuf_,Pcas_,Wellstr1_,G112)</f>
        <v>96.330113507766839</v>
      </c>
      <c r="I112" s="29">
        <f>[1]!well_pwf_plin_atma(Qtest_,fw_3,Pbuf_,Pcas_,Wellstr1_,G112)</f>
        <v>106.42941421055916</v>
      </c>
    </row>
    <row r="113" spans="3:11" x14ac:dyDescent="0.2">
      <c r="C113" s="6"/>
      <c r="F113" s="28">
        <f t="shared" si="3"/>
        <v>250</v>
      </c>
      <c r="G113" s="33" t="str">
        <f>[1]!PVT_encode_string(gamma_gas_,gamma_oil_,,Rsb_,F113,Pb_,Tres_,Bob_,muob_)</f>
        <v>gamma_gas:0,800;gamma_oil:0,870;gamma_wat:1,000;rsb_m3m3:80,000;rp_m3m3:250,000;pb_atma:150,000;tres_C:80,000;bob_m3m3:1,200;muob_cP:1,000;PVTcorr:0;ksep_fr:0,000;pksep_atma:-1,000;tksep_C:-1,000;</v>
      </c>
      <c r="H113" s="29">
        <f>[1]!well_pwf_plin_atma(Qtest_,fw_,Pbuf_,Pcas_,Wellstr1_,G113)</f>
        <v>89.470948865779192</v>
      </c>
      <c r="I113" s="29">
        <f>[1]!well_pwf_plin_atma(Qtest_,fw_3,Pbuf_,Pcas_,Wellstr1_,G113)</f>
        <v>98.314841810643159</v>
      </c>
    </row>
    <row r="114" spans="3:11" x14ac:dyDescent="0.2">
      <c r="C114" s="6"/>
      <c r="F114" s="28">
        <f t="shared" si="3"/>
        <v>300</v>
      </c>
      <c r="G114" s="33" t="str">
        <f>[1]!PVT_encode_string(gamma_gas_,gamma_oil_,,Rsb_,F114,Pb_,Tres_,Bob_,muob_)</f>
        <v>gamma_gas:0,800;gamma_oil:0,870;gamma_wat:1,000;rsb_m3m3:80,000;rp_m3m3:300,000;pb_atma:150,000;tres_C:80,000;bob_m3m3:1,200;muob_cP:1,000;PVTcorr:0;ksep_fr:0,000;pksep_atma:-1,000;tksep_C:-1,000;</v>
      </c>
      <c r="H114" s="29">
        <f>[1]!well_pwf_plin_atma(Qtest_,fw_,Pbuf_,Pcas_,Wellstr1_,G114)</f>
        <v>84.985610214959948</v>
      </c>
      <c r="I114" s="29">
        <f>[1]!well_pwf_plin_atma(Qtest_,fw_3,Pbuf_,Pcas_,Wellstr1_,G114)</f>
        <v>92.546114051792074</v>
      </c>
    </row>
    <row r="115" spans="3:11" x14ac:dyDescent="0.2">
      <c r="C115" s="6"/>
      <c r="F115" s="28">
        <f t="shared" si="3"/>
        <v>350</v>
      </c>
      <c r="G115" s="33" t="str">
        <f>[1]!PVT_encode_string(gamma_gas_,gamma_oil_,,Rsb_,F115,Pb_,Tres_,Bob_,muob_)</f>
        <v>gamma_gas:0,800;gamma_oil:0,870;gamma_wat:1,000;rsb_m3m3:80,000;rp_m3m3:350,000;pb_atma:150,000;tres_C:80,000;bob_m3m3:1,200;muob_cP:1,000;PVTcorr:0;ksep_fr:0,000;pksep_atma:-1,000;tksep_C:-1,000;</v>
      </c>
      <c r="H115" s="29">
        <f>[1]!well_pwf_plin_atma(Qtest_,fw_,Pbuf_,Pcas_,Wellstr1_,G115)</f>
        <v>82.05954831815157</v>
      </c>
      <c r="I115" s="29">
        <f>[1]!well_pwf_plin_atma(Qtest_,fw_3,Pbuf_,Pcas_,Wellstr1_,G115)</f>
        <v>88.408481665828631</v>
      </c>
    </row>
    <row r="116" spans="3:11" x14ac:dyDescent="0.2">
      <c r="C116" s="6"/>
      <c r="F116" s="28">
        <f t="shared" si="3"/>
        <v>400</v>
      </c>
      <c r="G116" s="33" t="str">
        <f>[1]!PVT_encode_string(gamma_gas_,gamma_oil_,,Rsb_,F116,Pb_,Tres_,Bob_,muob_)</f>
        <v>gamma_gas:0,800;gamma_oil:0,870;gamma_wat:1,000;rsb_m3m3:80,000;rp_m3m3:400,000;pb_atma:150,000;tres_C:80,000;bob_m3m3:1,200;muob_cP:1,000;PVTcorr:0;ksep_fr:0,000;pksep_atma:-1,000;tksep_C:-1,000;</v>
      </c>
      <c r="H116" s="29">
        <f>[1]!well_pwf_plin_atma(Qtest_,fw_,Pbuf_,Pcas_,Wellstr1_,G116)</f>
        <v>80.219395937416067</v>
      </c>
      <c r="I116" s="29">
        <f>[1]!well_pwf_plin_atma(Qtest_,fw_3,Pbuf_,Pcas_,Wellstr1_,G116)</f>
        <v>85.433373499099687</v>
      </c>
    </row>
    <row r="117" spans="3:11" x14ac:dyDescent="0.2">
      <c r="C117" s="6"/>
      <c r="F117" s="28">
        <f t="shared" si="3"/>
        <v>450</v>
      </c>
      <c r="G117" s="33" t="str">
        <f>[1]!PVT_encode_string(gamma_gas_,gamma_oil_,,Rsb_,F117,Pb_,Tres_,Bob_,muob_)</f>
        <v>gamma_gas:0,800;gamma_oil:0,870;gamma_wat:1,000;rsb_m3m3:80,000;rp_m3m3:450,000;pb_atma:150,000;tres_C:80,000;bob_m3m3:1,200;muob_cP:1,000;PVTcorr:0;ksep_fr:0,000;pksep_atma:-1,000;tksep_C:-1,000;</v>
      </c>
      <c r="H117" s="29">
        <f>[1]!well_pwf_plin_atma(Qtest_,fw_,Pbuf_,Pcas_,Wellstr1_,G117)</f>
        <v>79.158657964401513</v>
      </c>
      <c r="I117" s="29">
        <f>[1]!well_pwf_plin_atma(Qtest_,fw_3,Pbuf_,Pcas_,Wellstr1_,G117)</f>
        <v>83.320516127448727</v>
      </c>
    </row>
    <row r="118" spans="3:11" x14ac:dyDescent="0.2">
      <c r="C118" s="6"/>
      <c r="F118" s="28">
        <f t="shared" si="3"/>
        <v>500</v>
      </c>
      <c r="G118" s="33" t="str">
        <f>[1]!PVT_encode_string(gamma_gas_,gamma_oil_,,Rsb_,F118,Pb_,Tres_,Bob_,muob_)</f>
        <v>gamma_gas:0,800;gamma_oil:0,870;gamma_wat:1,000;rsb_m3m3:80,000;rp_m3m3:500,000;pb_atma:150,000;tres_C:80,000;bob_m3m3:1,200;muob_cP:1,000;PVTcorr:0;ksep_fr:0,000;pksep_atma:-1,000;tksep_C:-1,000;</v>
      </c>
      <c r="H118" s="29">
        <f>[1]!well_pwf_plin_atma(Qtest_,fw_,Pbuf_,Pcas_,Wellstr1_,G118)</f>
        <v>78.542648773187679</v>
      </c>
      <c r="I118" s="29">
        <f>[1]!well_pwf_plin_atma(Qtest_,fw_3,Pbuf_,Pcas_,Wellstr1_,G118)</f>
        <v>81.860715516973087</v>
      </c>
    </row>
    <row r="119" spans="3:11" x14ac:dyDescent="0.2">
      <c r="C119" s="6"/>
      <c r="F119" s="28">
        <f t="shared" si="3"/>
        <v>550</v>
      </c>
      <c r="G119" s="33" t="str">
        <f>[1]!PVT_encode_string(gamma_gas_,gamma_oil_,,Rsb_,F119,Pb_,Tres_,Bob_,muob_)</f>
        <v>gamma_gas:0,800;gamma_oil:0,870;gamma_wat:1,000;rsb_m3m3:80,000;rp_m3m3:550,000;pb_atma:150,000;tres_C:80,000;bob_m3m3:1,200;muob_cP:1,000;PVTcorr:0;ksep_fr:0,000;pksep_atma:-1,000;tksep_C:-1,000;</v>
      </c>
      <c r="H119" s="29">
        <f>[1]!well_pwf_plin_atma(Qtest_,fw_,Pbuf_,Pcas_,Wellstr1_,G119)</f>
        <v>78.378083225624636</v>
      </c>
      <c r="I119" s="29">
        <f>[1]!well_pwf_plin_atma(Qtest_,fw_3,Pbuf_,Pcas_,Wellstr1_,G119)</f>
        <v>80.90545131130726</v>
      </c>
    </row>
    <row r="120" spans="3:11" x14ac:dyDescent="0.2">
      <c r="C120" s="6"/>
      <c r="F120" s="28">
        <f t="shared" si="3"/>
        <v>600</v>
      </c>
      <c r="G120" s="33" t="str">
        <f>[1]!PVT_encode_string(gamma_gas_,gamma_oil_,,Rsb_,F120,Pb_,Tres_,Bob_,muob_)</f>
        <v>gamma_gas:0,800;gamma_oil:0,870;gamma_wat:1,000;rsb_m3m3:80,000;rp_m3m3:600,000;pb_atma:150,000;tres_C:80,000;bob_m3m3:1,200;muob_cP:1,000;PVTcorr:0;ksep_fr:0,000;pksep_atma:-1,000;tksep_C:-1,000;</v>
      </c>
      <c r="H120" s="29">
        <f>[1]!well_pwf_plin_atma(Qtest_,fw_,Pbuf_,Pcas_,Wellstr1_,G120)</f>
        <v>78.615142932090322</v>
      </c>
      <c r="I120" s="29">
        <f>[1]!well_pwf_plin_atma(Qtest_,fw_3,Pbuf_,Pcas_,Wellstr1_,G120)</f>
        <v>80.281938480768488</v>
      </c>
    </row>
    <row r="121" spans="3:11" x14ac:dyDescent="0.2">
      <c r="C121" s="6"/>
      <c r="F121" s="28">
        <f t="shared" si="3"/>
        <v>650</v>
      </c>
      <c r="G121" s="33" t="str">
        <f>[1]!PVT_encode_string(gamma_gas_,gamma_oil_,,Rsb_,F121,Pb_,Tres_,Bob_,muob_)</f>
        <v>gamma_gas:0,800;gamma_oil:0,870;gamma_wat:1,000;rsb_m3m3:80,000;rp_m3m3:650,000;pb_atma:150,000;tres_C:80,000;bob_m3m3:1,200;muob_cP:1,000;PVTcorr:0;ksep_fr:0,000;pksep_atma:-1,000;tksep_C:-1,000;</v>
      </c>
      <c r="H121" s="29">
        <f>[1]!well_pwf_plin_atma(Qtest_,fw_,Pbuf_,Pcas_,Wellstr1_,G121)</f>
        <v>79.089086255058319</v>
      </c>
      <c r="I121" s="29">
        <f>[1]!well_pwf_plin_atma(Qtest_,fw_3,Pbuf_,Pcas_,Wellstr1_,G121)</f>
        <v>79.916759686681175</v>
      </c>
    </row>
    <row r="122" spans="3:11" x14ac:dyDescent="0.2">
      <c r="F122" s="28">
        <f t="shared" si="3"/>
        <v>700</v>
      </c>
      <c r="G122" s="33" t="str">
        <f>[1]!PVT_encode_string(gamma_gas_,gamma_oil_,,Rsb_,F122,Pb_,Tres_,Bob_,muob_)</f>
        <v>gamma_gas:0,800;gamma_oil:0,870;gamma_wat:1,000;rsb_m3m3:80,000;rp_m3m3:700,000;pb_atma:150,000;tres_C:80,000;bob_m3m3:1,200;muob_cP:1,000;PVTcorr:0;ksep_fr:0,000;pksep_atma:-1,000;tksep_C:-1,000;</v>
      </c>
      <c r="H122" s="29">
        <f>[1]!well_pwf_plin_atma(Qtest_,fw_,Pbuf_,Pcas_,Wellstr1_,G122)</f>
        <v>79.826556394377505</v>
      </c>
      <c r="I122" s="29">
        <f>[1]!well_pwf_plin_atma(Qtest_,fw_3,Pbuf_,Pcas_,Wellstr1_,G122)</f>
        <v>79.826670399426689</v>
      </c>
    </row>
    <row r="123" spans="3:11" x14ac:dyDescent="0.2">
      <c r="F123" s="28">
        <f t="shared" si="3"/>
        <v>750</v>
      </c>
      <c r="G123" s="33" t="str">
        <f>[1]!PVT_encode_string(gamma_gas_,gamma_oil_,,Rsb_,F123,Pb_,Tres_,Bob_,muob_)</f>
        <v>gamma_gas:0,800;gamma_oil:0,870;gamma_wat:1,000;rsb_m3m3:80,000;rp_m3m3:750,000;pb_atma:150,000;tres_C:80,000;bob_m3m3:1,200;muob_cP:1,000;PVTcorr:0;ksep_fr:0,000;pksep_atma:-1,000;tksep_C:-1,000;</v>
      </c>
      <c r="H123" s="29">
        <f>[1]!well_pwf_plin_atma(Qtest_,fw_,Pbuf_,Pcas_,Wellstr1_,G123)</f>
        <v>80.798333534779971</v>
      </c>
      <c r="I123" s="29">
        <f>[1]!well_pwf_plin_atma(Qtest_,fw_3,Pbuf_,Pcas_,Wellstr1_,G123)</f>
        <v>80.025031667283429</v>
      </c>
    </row>
    <row r="124" spans="3:11" x14ac:dyDescent="0.2">
      <c r="F124" s="28">
        <f t="shared" si="3"/>
        <v>800</v>
      </c>
      <c r="G124" s="33" t="str">
        <f>[1]!PVT_encode_string(gamma_gas_,gamma_oil_,,Rsb_,F124,Pb_,Tres_,Bob_,muob_)</f>
        <v>gamma_gas:0,800;gamma_oil:0,870;gamma_wat:1,000;rsb_m3m3:80,000;rp_m3m3:800,000;pb_atma:150,000;tres_C:80,000;bob_m3m3:1,200;muob_cP:1,000;PVTcorr:0;ksep_fr:0,000;pksep_atma:-1,000;tksep_C:-1,000;</v>
      </c>
      <c r="H124" s="29">
        <f>[1]!well_pwf_plin_atma(Qtest_,fw_,Pbuf_,Pcas_,Wellstr1_,G124)</f>
        <v>81.888388387727304</v>
      </c>
      <c r="I124" s="29">
        <f>[1]!well_pwf_plin_atma(Qtest_,fw_3,Pbuf_,Pcas_,Wellstr1_,G124)</f>
        <v>80.370054028902757</v>
      </c>
    </row>
    <row r="125" spans="3:11" x14ac:dyDescent="0.2">
      <c r="F125" s="28">
        <f t="shared" si="3"/>
        <v>850</v>
      </c>
      <c r="G125" s="33" t="str">
        <f>[1]!PVT_encode_string(gamma_gas_,gamma_oil_,,Rsb_,F125,Pb_,Tres_,Bob_,muob_)</f>
        <v>gamma_gas:0,800;gamma_oil:0,870;gamma_wat:1,000;rsb_m3m3:80,000;rp_m3m3:850,000;pb_atma:150,000;tres_C:80,000;bob_m3m3:1,200;muob_cP:1,000;PVTcorr:0;ksep_fr:0,000;pksep_atma:-1,000;tksep_C:-1,000;</v>
      </c>
      <c r="H125" s="29">
        <f>[1]!well_pwf_plin_atma(Qtest_,fw_,Pbuf_,Pcas_,Wellstr1_,G125)</f>
        <v>83.081434018103437</v>
      </c>
      <c r="I125" s="29">
        <f>[1]!well_pwf_plin_atma(Qtest_,fw_3,Pbuf_,Pcas_,Wellstr1_,G125)</f>
        <v>80.844000559276253</v>
      </c>
    </row>
    <row r="126" spans="3:11" x14ac:dyDescent="0.2">
      <c r="F126" s="28">
        <f>F125+50</f>
        <v>900</v>
      </c>
      <c r="G126" s="33" t="str">
        <f>[1]!PVT_encode_string(gamma_gas_,gamma_oil_,,Rsb_,F126,Pb_,Tres_,Bob_,muob_)</f>
        <v>gamma_gas:0,800;gamma_oil:0,870;gamma_wat:1,000;rsb_m3m3:80,000;rp_m3m3:900,000;pb_atma:150,000;tres_C:80,000;bob_m3m3:1,200;muob_cP:1,000;PVTcorr:0;ksep_fr:0,000;pksep_atma:-1,000;tksep_C:-1,000;</v>
      </c>
      <c r="H126" s="29">
        <f>[1]!well_pwf_plin_atma(Qtest_,fw_,Pbuf_,Pcas_,Wellstr1_,G126)</f>
        <v>84.419816868191546</v>
      </c>
      <c r="I126" s="29">
        <f>[1]!well_pwf_plin_atma(Qtest_,fw_3,Pbuf_,Pcas_,Wellstr1_,G126)</f>
        <v>81.5468715900749</v>
      </c>
    </row>
    <row r="127" spans="3:11" x14ac:dyDescent="0.2">
      <c r="F127" s="28">
        <f t="shared" si="3"/>
        <v>950</v>
      </c>
      <c r="G127" s="33" t="str">
        <f>[1]!PVT_encode_string(gamma_gas_,gamma_oil_,,Rsb_,F127,Pb_,Tres_,Bob_,muob_)</f>
        <v>gamma_gas:0,800;gamma_oil:0,870;gamma_wat:1,000;rsb_m3m3:80,000;rp_m3m3:950,000;pb_atma:150,000;tres_C:80,000;bob_m3m3:1,200;muob_cP:1,000;PVTcorr:0;ksep_fr:0,000;pksep_atma:-1,000;tksep_C:-1,000;</v>
      </c>
      <c r="H127" s="29">
        <f>[1]!well_pwf_plin_atma(Qtest_,fw_,Pbuf_,Pcas_,Wellstr1_,G127)</f>
        <v>85.846794578367081</v>
      </c>
      <c r="I127" s="29">
        <f>[1]!well_pwf_plin_atma(Qtest_,fw_3,Pbuf_,Pcas_,Wellstr1_,G127)</f>
        <v>82.269403296742752</v>
      </c>
      <c r="K127" t="s">
        <v>11</v>
      </c>
    </row>
    <row r="128" spans="3:11" x14ac:dyDescent="0.2">
      <c r="F128" s="28">
        <f t="shared" si="3"/>
        <v>1000</v>
      </c>
      <c r="G128" s="33" t="str">
        <f>[1]!PVT_encode_string(gamma_gas_,gamma_oil_,,Rsb_,F128,Pb_,Tres_,Bob_,muob_)</f>
        <v>gamma_gas:0,800;gamma_oil:0,870;gamma_wat:1,000;rsb_m3m3:80,000;rp_m3m3:1000,000;pb_atma:150,000;tres_C:80,000;bob_m3m3:1,200;muob_cP:1,000;PVTcorr:0;ksep_fr:0,000;pksep_atma:-1,000;tksep_C:-1,000;</v>
      </c>
      <c r="H128" s="29">
        <f>[1]!well_pwf_plin_atma(Qtest_,fw_,Pbuf_,Pcas_,Wellstr1_,G128)</f>
        <v>87.383855429368566</v>
      </c>
      <c r="I128" s="29">
        <f>[1]!well_pwf_plin_atma(Qtest_,fw_3,Pbuf_,Pcas_,Wellstr1_,G128)</f>
        <v>83.177885097196864</v>
      </c>
    </row>
    <row r="138" spans="11:11" x14ac:dyDescent="0.2">
      <c r="K138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35</vt:i4>
      </vt:variant>
    </vt:vector>
  </HeadingPairs>
  <TitlesOfParts>
    <vt:vector size="36" baseType="lpstr">
      <vt:lpstr>self_flow_well</vt:lpstr>
      <vt:lpstr>self_flow_well!Bob_</vt:lpstr>
      <vt:lpstr>self_flow_well!Dcas_</vt:lpstr>
      <vt:lpstr>self_flow_well!Dtub_</vt:lpstr>
      <vt:lpstr>self_flow_well!Dtub_out_</vt:lpstr>
      <vt:lpstr>self_flow_well!fw_</vt:lpstr>
      <vt:lpstr>fw_2</vt:lpstr>
      <vt:lpstr>fw_3</vt:lpstr>
      <vt:lpstr>self_flow_well!gamma_gas_</vt:lpstr>
      <vt:lpstr>self_flow_well!gamma_oil_</vt:lpstr>
      <vt:lpstr>gamma_wat_</vt:lpstr>
      <vt:lpstr>self_flow_well!Hmes_</vt:lpstr>
      <vt:lpstr>Htube_</vt:lpstr>
      <vt:lpstr>muob_</vt:lpstr>
      <vt:lpstr>self_flow_well!N_</vt:lpstr>
      <vt:lpstr>self_flow_well!Pb_</vt:lpstr>
      <vt:lpstr>self_flow_well!Pbuf_</vt:lpstr>
      <vt:lpstr>Pcas_</vt:lpstr>
      <vt:lpstr>self_flow_well!PI_</vt:lpstr>
      <vt:lpstr>PI_1</vt:lpstr>
      <vt:lpstr>self_flow_well!Pres_</vt:lpstr>
      <vt:lpstr>PVRstr1_</vt:lpstr>
      <vt:lpstr>self_flow_well!Pwf_</vt:lpstr>
      <vt:lpstr>Pwf_1</vt:lpstr>
      <vt:lpstr>Qmax_</vt:lpstr>
      <vt:lpstr>Qtest_</vt:lpstr>
      <vt:lpstr>self_flow_well!Rp_</vt:lpstr>
      <vt:lpstr>self_flow_well!Rsb_</vt:lpstr>
      <vt:lpstr>Tbuf_</vt:lpstr>
      <vt:lpstr>self_flow_well!Tgrad</vt:lpstr>
      <vt:lpstr>theta_</vt:lpstr>
      <vt:lpstr>self_flow_well!Tres_</vt:lpstr>
      <vt:lpstr>Twf_</vt:lpstr>
      <vt:lpstr>self_flow_well!Udl_</vt:lpstr>
      <vt:lpstr>Udl_</vt:lpstr>
      <vt:lpstr>Wellstr1_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2019-07-25T15:23:19Z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