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простые\"/>
    </mc:Choice>
  </mc:AlternateContent>
  <xr:revisionPtr revIDLastSave="0" documentId="13_ncr:1_{79BBC231-9C87-4D87-8806-AAF438234FF9}" xr6:coauthVersionLast="38" xr6:coauthVersionMax="38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E23" i="112"/>
  <c r="F23" i="112"/>
  <c r="H23" i="112"/>
  <c r="D23" i="112"/>
  <c r="K23" i="112"/>
  <c r="G23" i="112"/>
  <c r="I23" i="112"/>
  <c r="J2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<sst xmlns="http://schemas.openxmlformats.org/spreadsheetml/2006/main" count="2591" uniqueCount="160">
  <si>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</si>
  <si>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</si>
  <si>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</si>
  <si>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</si>
  <si>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</si>
  <si>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</si>
  <si>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</si>
  <si>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</si>
  <si>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</si>
  <si>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</si>
  <si>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</si>
  <si>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</si>
  <si>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</si>
  <si>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</si>
  <si>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</si>
  <si>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</si>
  <si>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</si>
  <si>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</si>
  <si>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</si>
  <si>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</si>
  <si>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</si>
  <si>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</si>
  <si>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</si>
  <si>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</si>
  <si>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</si>
  <si>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</si>
  <si>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</si>
  <si>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</si>
  <si>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</si>
  <si>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</si>
  <si>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</si>
  <si>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</si>
  <si>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</si>
  <si>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</si>
  <si>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</si>
  <si>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</si>
  <si>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</si>
  <si>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</si>
  <si>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</si>
  <si>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</si>
  <si>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</si>
  <si>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</si>
  <si>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</si>
  <si>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</si>
  <si>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</si>
  <si>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</si>
  <si>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</si>
  <si>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</si>
  <si>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</si>
  <si>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</si>
  <si>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</si>
  <si>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</si>
  <si>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</si>
  <si>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</si>
  <si>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</si>
  <si>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</si>
  <si>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</si>
  <si>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</si>
  <si>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</si>
  <si>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</si>
  <si>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</si>
  <si>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</si>
  <si>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</si>
  <si>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</si>
  <si>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</si>
  <si>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</si>
  <si>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</si>
  <si>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</si>
  <si>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</si>
  <si>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</si>
  <si>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</si>
  <si>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</si>
  <si>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</si>
  <si>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</si>
  <si>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</si>
  <si>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</si>
  <si>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</si>
  <si>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</si>
  <si>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</si>
  <si>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</si>
  <si>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</si>
  <si>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</si>
  <si>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</si>
  <si>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</si>
  <si>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</si>
  <si>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</si>
  <si>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</si>
  <si>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</si>
  <si>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</si>
  <si>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</si>
  <si>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</si>
  <si>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</si>
  <si>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</si>
  <si>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</si>
  <si>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</si>
  <si>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</si>
  <si>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</si>
  <si>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</si>
  <si>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</si>
  <si>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</si>
  <si>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</si>
  <si>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</si>
  <si>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</si>
  <si>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</si>
  <si>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</si>
  <si>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</si>
  <si>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</si>
  <si>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</si>
  <si>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</si>
  <si>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</si>
  <si>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</si>
  <si>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</si>
  <si>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</si>
  <si>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</si>
  <si>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</si>
  <si>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</si>
  <si>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</si>
  <si>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</si>
  <si>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</si>
  <si>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</si>
  <si>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</si>
  <si>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</si>
  <si>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</si>
  <si>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</si>
  <si>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</si>
  <si>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</si>
  <si>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</si>
  <si>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</si>
  <si>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</si>
  <si>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</si>
  <si>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</si>
  <si>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</si>
  <si>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</si>
  <si>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</si>
  <si>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</si>
  <si>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</si>
  <si>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</si>
  <si>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</si>
  <si>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</si>
  <si>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</si>
  <si>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</si>
  <si>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</si>
  <si>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</si>
  <si>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</si>
  <si>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</si>
  <si>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</si>
  <si>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</si>
  <si>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</si>
  <si>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</si>
  <si>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</si>
  <si>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</si>
  <si>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</si>
  <si>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</si>
  <si>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Basic PVT calculations</t>
  </si>
  <si>
    <t>PVT data</t>
  </si>
  <si>
    <t>cP</t>
  </si>
  <si>
    <t>atma</t>
  </si>
  <si>
    <t>PVT function call example</t>
  </si>
  <si>
    <t>Exercises for working with Unifloc VBA macroses</t>
  </si>
  <si>
    <t>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</si>
</sst>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16426</xdr:colOff>
      <xdr:row>4</xdr:row>
      <xdr:rowOff>13587</xdr:rowOff>
    </xdr:from>
    <xdr:to>
      <xdr:col>14</xdr:col>
      <xdr:colOff>337456</xdr:colOff>
      <xdr:row>16</xdr:row>
      <xdr:rowOff>136071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6383" y="644958"/>
          <a:ext cx="5323016" cy="25826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PVT and</a:t>
          </a:r>
          <a:r>
            <a:rPr lang="en-US" sz="1100" baseline="0"/>
            <a:t> MF macroses for PVT exploring and calculatiing fluid properties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"=PVT" or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PVT_Rs_m3m3</a:t>
          </a:r>
        </a:p>
        <a:p>
          <a:pPr marL="0" indent="0">
            <a:buFontTx/>
            <a:buNone/>
          </a:pPr>
          <a:r>
            <a:rPr lang="en-US" sz="1100" baseline="0"/>
            <a:t>PVT_Bo_m3m3</a:t>
          </a:r>
          <a:endParaRPr lang="ru-RU" sz="1100" baseline="0"/>
        </a:p>
        <a:p>
          <a:r>
            <a:rPr lang="en-US" sz="1100" baseline="0"/>
            <a:t>PVT_Muo_cP</a:t>
          </a:r>
        </a:p>
        <a:p>
          <a:r>
            <a:rPr lang="en-US" sz="1100" baseline="0"/>
            <a:t>PVT_Mug_cP</a:t>
          </a:r>
        </a:p>
        <a:p>
          <a:r>
            <a:rPr lang="en-US" sz="1100" baseline="0"/>
            <a:t>PVT_Muw_cP</a:t>
          </a:r>
        </a:p>
        <a:p>
          <a:r>
            <a:rPr lang="en-US" sz="1100" baseline="0"/>
            <a:t>PVT_Rhog_kgm3</a:t>
          </a:r>
        </a:p>
        <a:p>
          <a:r>
            <a:rPr lang="en-US" sz="1100" baseline="0"/>
            <a:t>PVT_Rhow_kgm3</a:t>
          </a:r>
        </a:p>
        <a:p>
          <a:r>
            <a:rPr lang="en-US" sz="1100" baseline="0"/>
            <a:t>PVT_Rhoo_kgm3</a:t>
          </a:r>
        </a:p>
        <a:p>
          <a:r>
            <a:rPr lang="en-US" sz="1100" baseline="0"/>
            <a:t>MF_Qmix_m3day</a:t>
          </a:r>
        </a:p>
        <a:p>
          <a:r>
            <a:rPr lang="en-US" sz="1100" baseline="0"/>
            <a:t>MF_Rhomix_kgm3</a:t>
          </a:r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23"/>
  <sheetViews>
    <sheetView tabSelected="1" zoomScaleNormal="100" workbookViewId="0">
      <selection activeCell="E17" sqref="E17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158</v>
      </c>
    </row>
    <row r="2" spans="1:6" x14ac:dyDescent="0.2">
      <c r="A2" s="6" t="s">
        <v>153</v>
      </c>
    </row>
    <row r="6" spans="1:6" x14ac:dyDescent="0.2">
      <c r="B6" s="6" t="s">
        <v>154</v>
      </c>
    </row>
    <row r="7" spans="1:6" ht="18.75" outlineLevel="1" x14ac:dyDescent="0.35">
      <c r="B7" s="14" t="s">
        <v>133</v>
      </c>
      <c r="C7" s="7">
        <v>0.86</v>
      </c>
      <c r="D7" s="15"/>
      <c r="E7" s="10">
        <f>gamma_oil_*1000</f>
        <v>860</v>
      </c>
      <c r="F7" s="11" t="s">
        <v>144</v>
      </c>
    </row>
    <row r="8" spans="1:6" ht="18.75" outlineLevel="1" x14ac:dyDescent="0.35">
      <c r="B8" s="11" t="s">
        <v>135</v>
      </c>
      <c r="C8" s="7">
        <v>1</v>
      </c>
      <c r="D8" s="15"/>
      <c r="E8" s="10">
        <f>gamma_wat_*1000</f>
        <v>1000</v>
      </c>
      <c r="F8" s="11" t="s">
        <v>144</v>
      </c>
    </row>
    <row r="9" spans="1:6" ht="18.75" outlineLevel="1" x14ac:dyDescent="0.35">
      <c r="B9" s="11" t="s">
        <v>134</v>
      </c>
      <c r="C9" s="7">
        <v>0.8</v>
      </c>
      <c r="D9" s="15"/>
      <c r="E9" s="10">
        <f>gamma_gas_*1.22</f>
        <v>0.97599999999999998</v>
      </c>
      <c r="F9" s="11" t="s">
        <v>144</v>
      </c>
    </row>
    <row r="10" spans="1:6" ht="18.75" outlineLevel="1" x14ac:dyDescent="0.35">
      <c r="B10" s="16" t="s">
        <v>136</v>
      </c>
      <c r="C10" s="7">
        <v>80</v>
      </c>
      <c r="D10" s="11" t="s">
        <v>137</v>
      </c>
      <c r="E10" s="13">
        <f>Rsb_/gamma_oil_</f>
        <v>93.023255813953483</v>
      </c>
      <c r="F10" s="11" t="s">
        <v>139</v>
      </c>
    </row>
    <row r="11" spans="1:6" ht="18.75" outlineLevel="1" x14ac:dyDescent="0.35">
      <c r="B11" s="16" t="s">
        <v>138</v>
      </c>
      <c r="C11" s="7">
        <v>80</v>
      </c>
      <c r="D11" s="11" t="s">
        <v>156</v>
      </c>
      <c r="E11" s="13">
        <f>Rsb_/gamma_oil_</f>
        <v>93.023255813953483</v>
      </c>
      <c r="F11" s="11" t="s">
        <v>139</v>
      </c>
    </row>
    <row r="12" spans="1:6" ht="18" outlineLevel="1" x14ac:dyDescent="0.35">
      <c r="B12" s="11" t="s">
        <v>141</v>
      </c>
      <c r="C12" s="7">
        <v>120</v>
      </c>
      <c r="D12" s="11" t="s">
        <v>130</v>
      </c>
      <c r="E12" s="13">
        <f>Pb_*1.01325/10</f>
        <v>12.159000000000001</v>
      </c>
      <c r="F12" s="12" t="s">
        <v>131</v>
      </c>
    </row>
    <row r="13" spans="1:6" ht="18" outlineLevel="1" x14ac:dyDescent="0.35">
      <c r="B13" s="11" t="s">
        <v>140</v>
      </c>
      <c r="C13" s="7">
        <v>100</v>
      </c>
      <c r="D13" s="11" t="s">
        <v>159</v>
      </c>
      <c r="E13" s="13">
        <f>Tres_*9/5+32</f>
        <v>212</v>
      </c>
      <c r="F13" s="12" t="s">
        <v>132</v>
      </c>
    </row>
    <row r="14" spans="1:6" ht="18" outlineLevel="1" x14ac:dyDescent="0.35">
      <c r="B14" s="16" t="s">
        <v>142</v>
      </c>
      <c r="C14" s="7">
        <v>1.2</v>
      </c>
      <c r="D14" s="11" t="s">
        <v>128</v>
      </c>
      <c r="E14" s="9"/>
      <c r="F14" s="15"/>
    </row>
    <row r="15" spans="1:6" ht="18" outlineLevel="1" x14ac:dyDescent="0.35">
      <c r="B15" s="17" t="s">
        <v>143</v>
      </c>
      <c r="C15" s="7">
        <v>1</v>
      </c>
      <c r="D15" s="11" t="s">
        <v>155</v>
      </c>
      <c r="E15" s="9"/>
      <c r="F15" s="15"/>
    </row>
    <row r="19" spans="1:11" outlineLevel="1" x14ac:dyDescent="0.2"/>
    <row r="20" spans="1:11" outlineLevel="1" x14ac:dyDescent="0.2"/>
    <row r="21" spans="1:11" outlineLevel="1" x14ac:dyDescent="0.2">
      <c r="A21" t="s">
        <v>157</v>
      </c>
      <c r="H21" s="8"/>
    </row>
    <row r="22" spans="1:11" ht="15.75" outlineLevel="1" x14ac:dyDescent="0.2">
      <c r="B22" s="18" t="s">
        <v>0</v>
      </c>
      <c r="C22" s="18" t="s">
        <v>129</v>
      </c>
      <c r="D22" s="18" t="s">
        <v>145</v>
      </c>
      <c r="E22" s="18" t="s">
        <v>146</v>
      </c>
      <c r="F22" s="19" t="s">
        <v>147</v>
      </c>
      <c r="G22" s="20" t="s">
        <v>148</v>
      </c>
      <c r="H22" s="20" t="s">
        <v>149</v>
      </c>
      <c r="I22" s="18" t="s">
        <v>150</v>
      </c>
      <c r="J22" s="18" t="s">
        <v>151</v>
      </c>
      <c r="K22" s="18" t="s">
        <v>152</v>
      </c>
    </row>
    <row r="23" spans="1:11" outlineLevel="1" x14ac:dyDescent="0.2">
      <c r="B23" s="21">
        <v>1</v>
      </c>
      <c r="C23" s="21">
        <v>80</v>
      </c>
      <c r="D23" s="22">
        <f>[1]!PVT_Rs_m3m3(B23,C23,gamma_gas_,gamma_oil_,gamma_wat_,Rsb_,Rp_,Pb_,Tres_,Bob_,muob_)</f>
        <v>0.27348943697138201</v>
      </c>
      <c r="E23" s="23">
        <f>[1]!PVT_Bo_m3m3(B23,C23,gamma_gas_,gamma_oil_,gamma_wat_,Rsb_,Rp_,Pb_,Tres_,Bob_,muob_)</f>
        <v>1.0376527596788165</v>
      </c>
      <c r="F23" s="22">
        <f>[1]!PVT_Muo_cP(B23,C23,gamma_gas_,gamma_oil_,gamma_wat_,Rsb_,Rp_,Pb_,Tres_,Bob_,muob_)</f>
        <v>3.4463445519065772</v>
      </c>
      <c r="G23" s="24">
        <f>[1]!PVT_Mug_cP(B23,C23,gamma_gas_,gamma_oil_,gamma_wat_,Rsb_,Rp_,Pb_,Pb_,Bob_,muob_)</f>
        <v>1.2105546241270334E-2</v>
      </c>
      <c r="H23" s="23">
        <f>[1]!PVT_Muw_cP(B23,C23,gamma_gas_,gamma_oil_,gamma_wat_,Rsb_,Rp_,Pb_,Tres_,Bob_,muob_)</f>
        <v>0.33586886209810729</v>
      </c>
      <c r="I23" s="22">
        <f>[1]!PVT_Rhog_kgm3(B23,C23,gamma_gas_,gamma_oil_,gamma_wat_,Rsb_,Rp_,Pb_,Tres_,Bob_,muob_)</f>
        <v>0.80923453779557586</v>
      </c>
      <c r="J23" s="22">
        <f>[1]!PVT_Rhow_kgm3(B23,C23,gamma_gas_,gamma_oil_,gamma_wat_,Rsb_,Rp_,Pb_,Tres_,Bob_,muob_)</f>
        <v>970.56653980677311</v>
      </c>
      <c r="K23" s="22">
        <f>[1]!PVT_Rhoo_kgm3(B23,C23,gamma_gas_,gamma_oil_,gamma_wat_,Rsb_,Rp_,Pb_,Tres_,Bob_,muob_)</f>
        <v>829.05123087842594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2018-11-13T05:53:08Z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