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44EB3CDD-8432-4CFD-97D7-88ACD027350E}" xr6:coauthVersionLast="45" xr6:coauthVersionMax="45" xr10:uidLastSave="{00000000-0000-0000-0000-000000000000}"/>
  <bookViews>
    <workbookView xWindow="9480" yWindow="2250" windowWidth="25665" windowHeight="1740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Choke!$C$31</definedName>
    <definedName name="Plin_">Choke!$C$35</definedName>
    <definedName name="PVT_str_gas_">Choke!$C$25</definedName>
    <definedName name="PVT_str_wat_">Choke!$C$26</definedName>
    <definedName name="PVTstr_">Choke!$C$24</definedName>
    <definedName name="Qliq_">Choke!$C$30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118" l="1"/>
  <c r="E16" i="118" l="1"/>
  <c r="G57" i="118"/>
  <c r="G55" i="118"/>
  <c r="N58" i="118"/>
  <c r="C36" i="118" a="1"/>
  <c r="C99" i="118"/>
  <c r="C100" i="118"/>
  <c r="G58" i="118"/>
  <c r="J57" i="118"/>
  <c r="C56" i="118"/>
  <c r="E55" i="118"/>
  <c r="H53" i="118"/>
  <c r="N57" i="118"/>
  <c r="L58" i="118"/>
  <c r="C26" i="118"/>
  <c r="K54" i="118"/>
  <c r="C54" i="118"/>
  <c r="E54" i="118"/>
  <c r="E53" i="118"/>
  <c r="N56" i="118"/>
  <c r="C96" i="118"/>
  <c r="G56" i="118"/>
  <c r="I54" i="118"/>
  <c r="C58" i="118"/>
  <c r="N54" i="118"/>
  <c r="K57" i="118"/>
  <c r="C32" i="118" a="1"/>
  <c r="G1" i="118"/>
  <c r="I55" i="118"/>
  <c r="M55" i="118"/>
  <c r="M54" i="118"/>
  <c r="L57" i="118"/>
  <c r="L53" i="118"/>
  <c r="J54" i="118"/>
  <c r="D58" i="118"/>
  <c r="G54" i="118"/>
  <c r="D56" i="118"/>
  <c r="C57" i="118"/>
  <c r="C55" i="118"/>
  <c r="L54" i="118"/>
  <c r="F57" i="118"/>
  <c r="M56" i="118"/>
  <c r="E57" i="118"/>
  <c r="I57" i="118"/>
  <c r="H56" i="118"/>
  <c r="E58" i="118"/>
  <c r="H55" i="118"/>
  <c r="C53" i="118"/>
  <c r="M53" i="118"/>
  <c r="L55" i="118"/>
  <c r="J56" i="118"/>
  <c r="H57" i="118"/>
  <c r="J53" i="118"/>
  <c r="F55" i="118"/>
  <c r="J58" i="118"/>
  <c r="M58" i="118"/>
  <c r="D55" i="118"/>
  <c r="C93" i="118"/>
  <c r="M57" i="118"/>
  <c r="C40" i="118" a="1"/>
  <c r="I58" i="118"/>
  <c r="N53" i="118"/>
  <c r="D53" i="118"/>
  <c r="F53" i="118"/>
  <c r="D54" i="118"/>
  <c r="K58" i="118"/>
  <c r="G53" i="118"/>
  <c r="C97" i="118"/>
  <c r="K55" i="118"/>
  <c r="D57" i="118"/>
  <c r="I53" i="118"/>
  <c r="F58" i="118"/>
  <c r="H54" i="118"/>
  <c r="F54" i="118"/>
  <c r="C98" i="118"/>
  <c r="E56" i="118"/>
  <c r="L56" i="118"/>
  <c r="K53" i="118"/>
  <c r="I56" i="118"/>
  <c r="F56" i="118"/>
  <c r="C101" i="118"/>
  <c r="H58" i="118"/>
  <c r="N55" i="118"/>
  <c r="C25" i="118"/>
  <c r="J55" i="118"/>
  <c r="K56" i="118"/>
  <c r="E36" i="118" l="1"/>
  <c r="D37" i="118"/>
  <c r="D36" i="118"/>
  <c r="F36" i="118"/>
  <c r="E37" i="118"/>
  <c r="C37" i="118"/>
  <c r="C36" i="118"/>
  <c r="G36" i="118"/>
  <c r="F37" i="118"/>
  <c r="G37" i="118"/>
  <c r="C32" i="118"/>
  <c r="G32" i="118"/>
  <c r="F33" i="118"/>
  <c r="F32" i="118"/>
  <c r="E33" i="118"/>
  <c r="D32" i="118"/>
  <c r="C33" i="118"/>
  <c r="G33" i="118"/>
  <c r="E32" i="118"/>
  <c r="D33" i="118"/>
  <c r="C40" i="118"/>
  <c r="G40" i="118"/>
  <c r="F41" i="118"/>
  <c r="F40" i="118"/>
  <c r="D40" i="118"/>
  <c r="C41" i="118"/>
  <c r="G41" i="118"/>
  <c r="E40" i="118"/>
  <c r="D41" i="118"/>
  <c r="E41" i="118"/>
  <c r="D95" i="118"/>
  <c r="E8" i="118"/>
  <c r="D97" i="118"/>
  <c r="D100" i="118"/>
  <c r="D98" i="118"/>
  <c r="D101" i="118"/>
  <c r="D96" i="118"/>
  <c r="C44" i="118" a="1"/>
  <c r="D99" i="118"/>
  <c r="F44" i="118" l="1"/>
  <c r="F45" i="118"/>
  <c r="E44" i="118"/>
  <c r="E45" i="118"/>
  <c r="D44" i="118"/>
  <c r="D45" i="118"/>
  <c r="C44" i="118"/>
  <c r="C45" i="118"/>
  <c r="G44" i="118"/>
  <c r="G45" i="118"/>
  <c r="E95" i="118"/>
  <c r="F95" i="118" s="1"/>
  <c r="E13" i="118"/>
  <c r="E12" i="118"/>
  <c r="E11" i="118"/>
  <c r="E10" i="118"/>
  <c r="E9" i="118"/>
  <c r="E7" i="118"/>
  <c r="F97" i="118"/>
  <c r="F101" i="118"/>
  <c r="E100" i="118"/>
  <c r="E96" i="118"/>
  <c r="F100" i="118"/>
  <c r="F98" i="118"/>
  <c r="F96" i="118"/>
  <c r="E101" i="118"/>
  <c r="E98" i="118"/>
  <c r="F99" i="118"/>
  <c r="E99" i="118"/>
  <c r="E97" i="118"/>
  <c r="G95" i="118" l="1"/>
  <c r="G98" i="118"/>
  <c r="G97" i="118"/>
  <c r="G100" i="118"/>
  <c r="G96" i="118"/>
  <c r="G99" i="118"/>
  <c r="G101" i="118"/>
  <c r="H95" i="118" l="1"/>
  <c r="H98" i="118"/>
  <c r="H100" i="118"/>
  <c r="H99" i="118"/>
  <c r="H97" i="118"/>
  <c r="H101" i="118"/>
  <c r="H96" i="118"/>
  <c r="I95" i="118" l="1"/>
  <c r="I96" i="118"/>
  <c r="I97" i="118"/>
  <c r="I101" i="118"/>
  <c r="I99" i="118"/>
  <c r="I100" i="118"/>
  <c r="I98" i="118"/>
  <c r="J95" i="118" l="1"/>
  <c r="J98" i="118"/>
  <c r="J100" i="118"/>
  <c r="J97" i="118"/>
  <c r="J99" i="118"/>
  <c r="J101" i="118"/>
  <c r="J96" i="118"/>
  <c r="K95" i="118" l="1"/>
  <c r="K96" i="118"/>
  <c r="K101" i="118"/>
  <c r="K100" i="118"/>
  <c r="K97" i="118"/>
  <c r="K99" i="118"/>
  <c r="K98" i="118"/>
  <c r="L95" i="118" l="1"/>
  <c r="L101" i="118"/>
  <c r="L96" i="118"/>
  <c r="L97" i="118"/>
  <c r="L98" i="118"/>
  <c r="L100" i="118"/>
  <c r="L99" i="118"/>
  <c r="M95" i="118" l="1"/>
  <c r="M97" i="118"/>
  <c r="M101" i="118"/>
  <c r="M99" i="118"/>
  <c r="M100" i="118"/>
  <c r="M98" i="118"/>
  <c r="M96" i="118"/>
  <c r="N95" i="118" l="1"/>
  <c r="N101" i="118"/>
  <c r="N100" i="118"/>
  <c r="N99" i="118"/>
  <c r="N97" i="118"/>
  <c r="N96" i="118"/>
  <c r="N98" i="118"/>
  <c r="O95" i="118" l="1"/>
  <c r="O96" i="118"/>
  <c r="O101" i="118"/>
  <c r="O98" i="118"/>
  <c r="O100" i="118"/>
  <c r="O97" i="118"/>
  <c r="O99" i="118"/>
  <c r="P95" i="118" l="1"/>
  <c r="P98" i="118"/>
  <c r="P97" i="118"/>
  <c r="P96" i="118"/>
  <c r="P99" i="118"/>
  <c r="P101" i="118"/>
  <c r="P100" i="118"/>
  <c r="Q95" i="118" l="1"/>
  <c r="Q101" i="118"/>
  <c r="Q96" i="118"/>
  <c r="Q98" i="118"/>
  <c r="Q99" i="118"/>
  <c r="Q97" i="118"/>
  <c r="Q100" i="118"/>
  <c r="R95" i="118" l="1"/>
  <c r="R98" i="118"/>
  <c r="R97" i="118"/>
  <c r="R100" i="118"/>
  <c r="R96" i="118"/>
  <c r="R99" i="118"/>
  <c r="R101" i="118"/>
  <c r="S95" i="118" l="1"/>
  <c r="S99" i="118"/>
  <c r="S96" i="118"/>
  <c r="S101" i="118"/>
  <c r="S98" i="118"/>
  <c r="S100" i="118"/>
  <c r="S97" i="118"/>
  <c r="T95" i="118" l="1"/>
  <c r="T98" i="118"/>
  <c r="T101" i="118"/>
  <c r="T100" i="118"/>
  <c r="T97" i="118"/>
  <c r="T99" i="118"/>
  <c r="T96" i="118"/>
  <c r="U95" i="118" l="1"/>
  <c r="U96" i="118"/>
  <c r="U98" i="118"/>
  <c r="U99" i="118"/>
  <c r="U100" i="118"/>
  <c r="U97" i="118"/>
  <c r="U101" i="118"/>
  <c r="V95" i="118" l="1"/>
  <c r="V97" i="118"/>
  <c r="V98" i="118"/>
  <c r="V101" i="118"/>
  <c r="V100" i="118"/>
  <c r="V96" i="118"/>
  <c r="V99" i="118"/>
</calcChain>
</file>

<file path=xl/sharedStrings.xml><?xml version="1.0" encoding="utf-8"?>
<sst xmlns="http://schemas.openxmlformats.org/spreadsheetml/2006/main" count="58" uniqueCount="47">
  <si>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</si>
  <si>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</si>
  <si>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</si>
  <si>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</si>
  <si>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</si>
  <si>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</si>
  <si>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</si>
  <si>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</si>
  <si>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</si>
  <si>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</si>
  <si>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</si>
  <si>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</si>
  <si>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</si>
  <si>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</si>
  <si>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</si>
  <si>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</si>
  <si>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</si>
  <si>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</si>
  <si>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</si>
  <si>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</si>
  <si>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</si>
  <si>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</si>
  <si>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</si>
  <si>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</si>
  <si>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</si>
  <si>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</si>
  <si>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</si>
  <si>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</si>
  <si>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</si>
  <si>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</si>
  <si>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</si>
  <si>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</si>
  <si>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</si>
  <si>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</si>
  <si>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</si>
  <si>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</si>
  <si>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</si>
  <si>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</si>
  <si>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</si>
  <si>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</si>
  <si>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</si>
  <si>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</si>
  <si>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строка газ</t>
  </si>
  <si>
    <t>PVT строка вода</t>
  </si>
  <si>
    <t>пример расчета характеристик штуцера</t>
  </si>
  <si>
    <t>Рвх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</si>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</sst>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Choke!$B$53</c:f>
              <c:strCache>
                <c:ptCount val="1"/>
                <c:pt idx="0">
                  <c:v>2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Choke!$C$53:$N$53</c:f>
              <c:numCache>
                <c:formatCode>0</c:formatCode>
                <c:ptCount val="12"/>
                <c:pt idx="0">
                  <c:v>2</c:v>
                </c:pt>
                <c:pt idx="1">
                  <c:v>2.0049285888671875</c:v>
                </c:pt>
                <c:pt idx="2">
                  <c:v>2.55859375</c:v>
                </c:pt>
                <c:pt idx="3">
                  <c:v>4.6171875</c:v>
                </c:pt>
                <c:pt idx="4">
                  <c:v>6.890625</c:v>
                </c:pt>
                <c:pt idx="5">
                  <c:v>9.125</c:v>
                </c:pt>
                <c:pt idx="6">
                  <c:v>11.328125</c:v>
                </c:pt>
                <c:pt idx="7">
                  <c:v>21.8125</c:v>
                </c:pt>
                <c:pt idx="8">
                  <c:v>31.375</c:v>
                </c:pt>
                <c:pt idx="9">
                  <c:v>40.0625</c:v>
                </c:pt>
                <c:pt idx="10">
                  <c:v>55.375</c:v>
                </c:pt>
                <c:pt idx="11">
                  <c:v>68.125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Choke!$B$54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Choke!$C$54:$O$54</c:f>
              <c:numCache>
                <c:formatCode>0</c:formatCode>
                <c:ptCount val="13"/>
                <c:pt idx="0">
                  <c:v>10</c:v>
                </c:pt>
                <c:pt idx="1">
                  <c:v>10.001015663146973</c:v>
                </c:pt>
                <c:pt idx="2">
                  <c:v>10.1019287109375</c:v>
                </c:pt>
                <c:pt idx="3">
                  <c:v>10.411376953125</c:v>
                </c:pt>
                <c:pt idx="4">
                  <c:v>10.9423828125</c:v>
                </c:pt>
                <c:pt idx="5">
                  <c:v>11.708984375</c:v>
                </c:pt>
                <c:pt idx="6">
                  <c:v>12.75390625</c:v>
                </c:pt>
                <c:pt idx="7">
                  <c:v>21.796875</c:v>
                </c:pt>
                <c:pt idx="8">
                  <c:v>31.3671875</c:v>
                </c:pt>
                <c:pt idx="9">
                  <c:v>40.078125</c:v>
                </c:pt>
                <c:pt idx="10">
                  <c:v>55.3125</c:v>
                </c:pt>
                <c:pt idx="11">
                  <c:v>68.125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Choke!$B$55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Choke!$C$55:$O$55</c:f>
              <c:numCache>
                <c:formatCode>0</c:formatCode>
                <c:ptCount val="13"/>
                <c:pt idx="0">
                  <c:v>20</c:v>
                </c:pt>
                <c:pt idx="1">
                  <c:v>20.000519752502441</c:v>
                </c:pt>
                <c:pt idx="2">
                  <c:v>20.0518798828125</c:v>
                </c:pt>
                <c:pt idx="3">
                  <c:v>20.2081298828125</c:v>
                </c:pt>
                <c:pt idx="4">
                  <c:v>20.46875</c:v>
                </c:pt>
                <c:pt idx="5">
                  <c:v>20.8349609375</c:v>
                </c:pt>
                <c:pt idx="6">
                  <c:v>21.30859375</c:v>
                </c:pt>
                <c:pt idx="7">
                  <c:v>25.3125</c:v>
                </c:pt>
                <c:pt idx="8">
                  <c:v>31.875</c:v>
                </c:pt>
                <c:pt idx="9">
                  <c:v>40.078125</c:v>
                </c:pt>
                <c:pt idx="10">
                  <c:v>55.3125</c:v>
                </c:pt>
                <c:pt idx="11">
                  <c:v>68.125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Choke!$B$56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Choke!$C$52:$O$52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Choke!$C$56:$O$56</c:f>
              <c:numCache>
                <c:formatCode>0</c:formatCode>
                <c:ptCount val="13"/>
                <c:pt idx="0">
                  <c:v>30</c:v>
                </c:pt>
                <c:pt idx="1">
                  <c:v>30.000352263450623</c:v>
                </c:pt>
                <c:pt idx="2">
                  <c:v>30.035247802734375</c:v>
                </c:pt>
                <c:pt idx="3">
                  <c:v>30.1409912109375</c:v>
                </c:pt>
                <c:pt idx="4">
                  <c:v>30.31768798828125</c:v>
                </c:pt>
                <c:pt idx="5">
                  <c:v>30.56396484375</c:v>
                </c:pt>
                <c:pt idx="6">
                  <c:v>30.882568359375</c:v>
                </c:pt>
                <c:pt idx="7">
                  <c:v>33.5009765625</c:v>
                </c:pt>
                <c:pt idx="8">
                  <c:v>37.734375</c:v>
                </c:pt>
                <c:pt idx="9">
                  <c:v>43.2421875</c:v>
                </c:pt>
                <c:pt idx="10">
                  <c:v>56.015625</c:v>
                </c:pt>
                <c:pt idx="11">
                  <c:v>68.37890625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Choke!$B$57</c:f>
              <c:strCache>
                <c:ptCount val="1"/>
                <c:pt idx="0">
                  <c:v>40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Choke!$C$57:$N$57</c:f>
              <c:numCache>
                <c:formatCode>0</c:formatCode>
                <c:ptCount val="12"/>
                <c:pt idx="0">
                  <c:v>40</c:v>
                </c:pt>
                <c:pt idx="1">
                  <c:v>40.000269412994385</c:v>
                </c:pt>
                <c:pt idx="2">
                  <c:v>40.027008056640625</c:v>
                </c:pt>
                <c:pt idx="3">
                  <c:v>40.1080322265625</c:v>
                </c:pt>
                <c:pt idx="4">
                  <c:v>40.242919921875</c:v>
                </c:pt>
                <c:pt idx="5">
                  <c:v>40.430908203125</c:v>
                </c:pt>
                <c:pt idx="6">
                  <c:v>40.67138671875</c:v>
                </c:pt>
                <c:pt idx="7">
                  <c:v>42.65625</c:v>
                </c:pt>
                <c:pt idx="8">
                  <c:v>45.859375</c:v>
                </c:pt>
                <c:pt idx="9">
                  <c:v>50.078125</c:v>
                </c:pt>
                <c:pt idx="10">
                  <c:v>60.46875</c:v>
                </c:pt>
                <c:pt idx="11">
                  <c:v>71.71875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Choke!$B$58</c:f>
              <c:strCache>
                <c:ptCount val="1"/>
                <c:pt idx="0">
                  <c:v>50</c:v>
                </c:pt>
              </c:strCache>
            </c:strRef>
          </c:tx>
          <c:xVal>
            <c:numRef>
              <c:f>Choke!$C$52:$N$52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 formatCode="0">
                  <c:v>10</c:v>
                </c:pt>
                <c:pt idx="3">
                  <c:v>20</c:v>
                </c:pt>
                <c:pt idx="4" formatCode="0.00">
                  <c:v>30</c:v>
                </c:pt>
                <c:pt idx="5">
                  <c:v>40</c:v>
                </c:pt>
                <c:pt idx="6">
                  <c:v>50</c:v>
                </c:pt>
                <c:pt idx="7">
                  <c:v>100</c:v>
                </c:pt>
                <c:pt idx="8">
                  <c:v>150</c:v>
                </c:pt>
                <c:pt idx="9">
                  <c:v>200</c:v>
                </c:pt>
                <c:pt idx="10">
                  <c:v>300</c:v>
                </c:pt>
                <c:pt idx="11">
                  <c:v>400</c:v>
                </c:pt>
              </c:numCache>
            </c:numRef>
          </c:xVal>
          <c:yVal>
            <c:numRef>
              <c:f>Choke!$C$58:$N$58</c:f>
              <c:numCache>
                <c:formatCode>0</c:formatCode>
                <c:ptCount val="12"/>
                <c:pt idx="0">
                  <c:v>50</c:v>
                </c:pt>
                <c:pt idx="1">
                  <c:v>50.000221282243729</c:v>
                </c:pt>
                <c:pt idx="2">
                  <c:v>50.022125244140625</c:v>
                </c:pt>
                <c:pt idx="3">
                  <c:v>50.0885009765625</c:v>
                </c:pt>
                <c:pt idx="4">
                  <c:v>50.199127197265625</c:v>
                </c:pt>
                <c:pt idx="5">
                  <c:v>50.35247802734375</c:v>
                </c:pt>
                <c:pt idx="6">
                  <c:v>50.55084228515625</c:v>
                </c:pt>
                <c:pt idx="7">
                  <c:v>52.178955078125</c:v>
                </c:pt>
                <c:pt idx="8">
                  <c:v>54.8095703125</c:v>
                </c:pt>
                <c:pt idx="9">
                  <c:v>58.30078125</c:v>
                </c:pt>
                <c:pt idx="10">
                  <c:v>67.236328125</c:v>
                </c:pt>
                <c:pt idx="11">
                  <c:v>77.44140625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Choke!$B$96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8.9616330276082099</c:v>
                </c:pt>
                <c:pt idx="2">
                  <c:v>17.92326605521642</c:v>
                </c:pt>
                <c:pt idx="3">
                  <c:v>26.884899082824631</c:v>
                </c:pt>
                <c:pt idx="4">
                  <c:v>35.84653211043284</c:v>
                </c:pt>
                <c:pt idx="5">
                  <c:v>44.808165138041048</c:v>
                </c:pt>
                <c:pt idx="6">
                  <c:v>53.769798165649256</c:v>
                </c:pt>
                <c:pt idx="7">
                  <c:v>62.731431193257464</c:v>
                </c:pt>
                <c:pt idx="8">
                  <c:v>71.693064220865679</c:v>
                </c:pt>
                <c:pt idx="9">
                  <c:v>80.654697248473894</c:v>
                </c:pt>
                <c:pt idx="10">
                  <c:v>89.61633027608211</c:v>
                </c:pt>
                <c:pt idx="11">
                  <c:v>98.577963303690325</c:v>
                </c:pt>
                <c:pt idx="12">
                  <c:v>107.53959633129854</c:v>
                </c:pt>
                <c:pt idx="13">
                  <c:v>116.50122935890676</c:v>
                </c:pt>
                <c:pt idx="14">
                  <c:v>125.46286238651497</c:v>
                </c:pt>
                <c:pt idx="15">
                  <c:v>134.42449541412319</c:v>
                </c:pt>
                <c:pt idx="16">
                  <c:v>143.38612844173139</c:v>
                </c:pt>
                <c:pt idx="17">
                  <c:v>152.34776146933959</c:v>
                </c:pt>
                <c:pt idx="18">
                  <c:v>161.30939449694779</c:v>
                </c:pt>
                <c:pt idx="19">
                  <c:v>170.27102752455599</c:v>
                </c:pt>
              </c:numCache>
            </c:numRef>
          </c:xVal>
          <c:yVal>
            <c:numRef>
              <c:f>Choke!$C$96:$V$96</c:f>
              <c:numCache>
                <c:formatCode>0</c:formatCode>
                <c:ptCount val="20"/>
                <c:pt idx="0">
                  <c:v>10</c:v>
                </c:pt>
                <c:pt idx="1">
                  <c:v>9.9176025390625</c:v>
                </c:pt>
                <c:pt idx="2">
                  <c:v>9.658203125</c:v>
                </c:pt>
                <c:pt idx="3">
                  <c:v>9.1796875</c:v>
                </c:pt>
                <c:pt idx="4">
                  <c:v>8.330078125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Choke!$B$97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8.9616330276082099</c:v>
                </c:pt>
                <c:pt idx="2">
                  <c:v>17.92326605521642</c:v>
                </c:pt>
                <c:pt idx="3">
                  <c:v>26.884899082824631</c:v>
                </c:pt>
                <c:pt idx="4">
                  <c:v>35.84653211043284</c:v>
                </c:pt>
                <c:pt idx="5">
                  <c:v>44.808165138041048</c:v>
                </c:pt>
                <c:pt idx="6">
                  <c:v>53.769798165649256</c:v>
                </c:pt>
                <c:pt idx="7">
                  <c:v>62.731431193257464</c:v>
                </c:pt>
                <c:pt idx="8">
                  <c:v>71.693064220865679</c:v>
                </c:pt>
                <c:pt idx="9">
                  <c:v>80.654697248473894</c:v>
                </c:pt>
                <c:pt idx="10">
                  <c:v>89.61633027608211</c:v>
                </c:pt>
                <c:pt idx="11">
                  <c:v>98.577963303690325</c:v>
                </c:pt>
                <c:pt idx="12">
                  <c:v>107.53959633129854</c:v>
                </c:pt>
                <c:pt idx="13">
                  <c:v>116.50122935890676</c:v>
                </c:pt>
                <c:pt idx="14">
                  <c:v>125.46286238651497</c:v>
                </c:pt>
                <c:pt idx="15">
                  <c:v>134.42449541412319</c:v>
                </c:pt>
                <c:pt idx="16">
                  <c:v>143.38612844173139</c:v>
                </c:pt>
                <c:pt idx="17">
                  <c:v>152.34776146933959</c:v>
                </c:pt>
                <c:pt idx="18">
                  <c:v>161.30939449694779</c:v>
                </c:pt>
                <c:pt idx="19">
                  <c:v>170.27102752455599</c:v>
                </c:pt>
              </c:numCache>
            </c:numRef>
          </c:xVal>
          <c:yVal>
            <c:numRef>
              <c:f>Choke!$C$97:$V$97</c:f>
              <c:numCache>
                <c:formatCode>0</c:formatCode>
                <c:ptCount val="20"/>
                <c:pt idx="0">
                  <c:v>15</c:v>
                </c:pt>
                <c:pt idx="1">
                  <c:v>14.944610595703125</c:v>
                </c:pt>
                <c:pt idx="2">
                  <c:v>14.77569580078125</c:v>
                </c:pt>
                <c:pt idx="3">
                  <c:v>14.483642578125</c:v>
                </c:pt>
                <c:pt idx="4">
                  <c:v>14.0478515625</c:v>
                </c:pt>
                <c:pt idx="5">
                  <c:v>13.42529296875</c:v>
                </c:pt>
                <c:pt idx="6">
                  <c:v>12.5244140625</c:v>
                </c:pt>
                <c:pt idx="7">
                  <c:v>11.015625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Choke!$B$98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8.9616330276082099</c:v>
                </c:pt>
                <c:pt idx="2">
                  <c:v>17.92326605521642</c:v>
                </c:pt>
                <c:pt idx="3">
                  <c:v>26.884899082824631</c:v>
                </c:pt>
                <c:pt idx="4">
                  <c:v>35.84653211043284</c:v>
                </c:pt>
                <c:pt idx="5">
                  <c:v>44.808165138041048</c:v>
                </c:pt>
                <c:pt idx="6">
                  <c:v>53.769798165649256</c:v>
                </c:pt>
                <c:pt idx="7">
                  <c:v>62.731431193257464</c:v>
                </c:pt>
                <c:pt idx="8">
                  <c:v>71.693064220865679</c:v>
                </c:pt>
                <c:pt idx="9">
                  <c:v>80.654697248473894</c:v>
                </c:pt>
                <c:pt idx="10">
                  <c:v>89.61633027608211</c:v>
                </c:pt>
                <c:pt idx="11">
                  <c:v>98.577963303690325</c:v>
                </c:pt>
                <c:pt idx="12">
                  <c:v>107.53959633129854</c:v>
                </c:pt>
                <c:pt idx="13">
                  <c:v>116.50122935890676</c:v>
                </c:pt>
                <c:pt idx="14">
                  <c:v>125.46286238651497</c:v>
                </c:pt>
                <c:pt idx="15">
                  <c:v>134.42449541412319</c:v>
                </c:pt>
                <c:pt idx="16">
                  <c:v>143.38612844173139</c:v>
                </c:pt>
                <c:pt idx="17">
                  <c:v>152.34776146933959</c:v>
                </c:pt>
                <c:pt idx="18">
                  <c:v>161.30939449694779</c:v>
                </c:pt>
                <c:pt idx="19">
                  <c:v>170.27102752455599</c:v>
                </c:pt>
              </c:numCache>
            </c:numRef>
          </c:xVal>
          <c:yVal>
            <c:numRef>
              <c:f>Choke!$C$98:$V$98</c:f>
              <c:numCache>
                <c:formatCode>0</c:formatCode>
                <c:ptCount val="20"/>
                <c:pt idx="0">
                  <c:v>20</c:v>
                </c:pt>
                <c:pt idx="1">
                  <c:v>19.95819091796875</c:v>
                </c:pt>
                <c:pt idx="2">
                  <c:v>19.83154296875</c:v>
                </c:pt>
                <c:pt idx="3">
                  <c:v>19.61669921875</c:v>
                </c:pt>
                <c:pt idx="4">
                  <c:v>19.306640625</c:v>
                </c:pt>
                <c:pt idx="5">
                  <c:v>18.88671875</c:v>
                </c:pt>
                <c:pt idx="6">
                  <c:v>18.3447265625</c:v>
                </c:pt>
                <c:pt idx="7">
                  <c:v>17.646484375</c:v>
                </c:pt>
                <c:pt idx="8">
                  <c:v>16.71875</c:v>
                </c:pt>
                <c:pt idx="9">
                  <c:v>15.4296875</c:v>
                </c:pt>
                <c:pt idx="10">
                  <c:v>12.96875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Choke!$B$99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8.9616330276082099</c:v>
                </c:pt>
                <c:pt idx="2">
                  <c:v>17.92326605521642</c:v>
                </c:pt>
                <c:pt idx="3">
                  <c:v>26.884899082824631</c:v>
                </c:pt>
                <c:pt idx="4">
                  <c:v>35.84653211043284</c:v>
                </c:pt>
                <c:pt idx="5">
                  <c:v>44.808165138041048</c:v>
                </c:pt>
                <c:pt idx="6">
                  <c:v>53.769798165649256</c:v>
                </c:pt>
                <c:pt idx="7">
                  <c:v>62.731431193257464</c:v>
                </c:pt>
                <c:pt idx="8">
                  <c:v>71.693064220865679</c:v>
                </c:pt>
                <c:pt idx="9">
                  <c:v>80.654697248473894</c:v>
                </c:pt>
                <c:pt idx="10">
                  <c:v>89.61633027608211</c:v>
                </c:pt>
                <c:pt idx="11">
                  <c:v>98.577963303690325</c:v>
                </c:pt>
                <c:pt idx="12">
                  <c:v>107.53959633129854</c:v>
                </c:pt>
                <c:pt idx="13">
                  <c:v>116.50122935890676</c:v>
                </c:pt>
                <c:pt idx="14">
                  <c:v>125.46286238651497</c:v>
                </c:pt>
                <c:pt idx="15">
                  <c:v>134.42449541412319</c:v>
                </c:pt>
                <c:pt idx="16">
                  <c:v>143.38612844173139</c:v>
                </c:pt>
                <c:pt idx="17">
                  <c:v>152.34776146933959</c:v>
                </c:pt>
                <c:pt idx="18">
                  <c:v>161.30939449694779</c:v>
                </c:pt>
                <c:pt idx="19">
                  <c:v>170.27102752455599</c:v>
                </c:pt>
              </c:numCache>
            </c:numRef>
          </c:xVal>
          <c:yVal>
            <c:numRef>
              <c:f>Choke!$C$99:$V$99</c:f>
              <c:numCache>
                <c:formatCode>0</c:formatCode>
                <c:ptCount val="20"/>
                <c:pt idx="0">
                  <c:v>25</c:v>
                </c:pt>
                <c:pt idx="1">
                  <c:v>24.966239929199219</c:v>
                </c:pt>
                <c:pt idx="2">
                  <c:v>24.86419677734375</c:v>
                </c:pt>
                <c:pt idx="3">
                  <c:v>24.69329833984375</c:v>
                </c:pt>
                <c:pt idx="4">
                  <c:v>24.4476318359375</c:v>
                </c:pt>
                <c:pt idx="5">
                  <c:v>24.127197265625</c:v>
                </c:pt>
                <c:pt idx="6">
                  <c:v>23.71826171875</c:v>
                </c:pt>
                <c:pt idx="7">
                  <c:v>23.2177734375</c:v>
                </c:pt>
                <c:pt idx="8">
                  <c:v>22.607421875</c:v>
                </c:pt>
                <c:pt idx="9">
                  <c:v>21.86279296875</c:v>
                </c:pt>
                <c:pt idx="10">
                  <c:v>20.947265625</c:v>
                </c:pt>
                <c:pt idx="11">
                  <c:v>19.775390625</c:v>
                </c:pt>
                <c:pt idx="12">
                  <c:v>18.115234375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Choke!$B$100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8.9616330276082099</c:v>
                </c:pt>
                <c:pt idx="2">
                  <c:v>17.92326605521642</c:v>
                </c:pt>
                <c:pt idx="3">
                  <c:v>26.884899082824631</c:v>
                </c:pt>
                <c:pt idx="4">
                  <c:v>35.84653211043284</c:v>
                </c:pt>
                <c:pt idx="5">
                  <c:v>44.808165138041048</c:v>
                </c:pt>
                <c:pt idx="6">
                  <c:v>53.769798165649256</c:v>
                </c:pt>
                <c:pt idx="7">
                  <c:v>62.731431193257464</c:v>
                </c:pt>
                <c:pt idx="8">
                  <c:v>71.693064220865679</c:v>
                </c:pt>
                <c:pt idx="9">
                  <c:v>80.654697248473894</c:v>
                </c:pt>
                <c:pt idx="10">
                  <c:v>89.61633027608211</c:v>
                </c:pt>
                <c:pt idx="11">
                  <c:v>98.577963303690325</c:v>
                </c:pt>
                <c:pt idx="12">
                  <c:v>107.53959633129854</c:v>
                </c:pt>
                <c:pt idx="13">
                  <c:v>116.50122935890676</c:v>
                </c:pt>
                <c:pt idx="14">
                  <c:v>125.46286238651497</c:v>
                </c:pt>
                <c:pt idx="15">
                  <c:v>134.42449541412319</c:v>
                </c:pt>
                <c:pt idx="16">
                  <c:v>143.38612844173139</c:v>
                </c:pt>
                <c:pt idx="17">
                  <c:v>152.34776146933959</c:v>
                </c:pt>
                <c:pt idx="18">
                  <c:v>161.30939449694779</c:v>
                </c:pt>
                <c:pt idx="19">
                  <c:v>170.27102752455599</c:v>
                </c:pt>
              </c:numCache>
            </c:numRef>
          </c:xVal>
          <c:yVal>
            <c:numRef>
              <c:f>Choke!$C$100:$V$100</c:f>
              <c:numCache>
                <c:formatCode>0</c:formatCode>
                <c:ptCount val="20"/>
                <c:pt idx="0">
                  <c:v>30</c:v>
                </c:pt>
                <c:pt idx="1">
                  <c:v>29.97161865234375</c:v>
                </c:pt>
                <c:pt idx="2">
                  <c:v>29.886474609375</c:v>
                </c:pt>
                <c:pt idx="3">
                  <c:v>29.74273681640625</c:v>
                </c:pt>
                <c:pt idx="4">
                  <c:v>29.5404052734375</c:v>
                </c:pt>
                <c:pt idx="5">
                  <c:v>29.27490234375</c:v>
                </c:pt>
                <c:pt idx="6">
                  <c:v>28.9453125</c:v>
                </c:pt>
                <c:pt idx="7">
                  <c:v>28.546142578125</c:v>
                </c:pt>
                <c:pt idx="8">
                  <c:v>28.07373046875</c:v>
                </c:pt>
                <c:pt idx="9">
                  <c:v>27.509765625</c:v>
                </c:pt>
                <c:pt idx="10">
                  <c:v>26.865234375</c:v>
                </c:pt>
                <c:pt idx="11">
                  <c:v>26.0888671875</c:v>
                </c:pt>
                <c:pt idx="12">
                  <c:v>25.1806640625</c:v>
                </c:pt>
                <c:pt idx="13">
                  <c:v>24.08203125</c:v>
                </c:pt>
                <c:pt idx="14">
                  <c:v>22.734375</c:v>
                </c:pt>
                <c:pt idx="15">
                  <c:v>20.80078125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Choke!$B$101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8.9616330276082099</c:v>
                </c:pt>
                <c:pt idx="2">
                  <c:v>17.92326605521642</c:v>
                </c:pt>
                <c:pt idx="3">
                  <c:v>26.884899082824631</c:v>
                </c:pt>
                <c:pt idx="4">
                  <c:v>35.84653211043284</c:v>
                </c:pt>
                <c:pt idx="5">
                  <c:v>44.808165138041048</c:v>
                </c:pt>
                <c:pt idx="6">
                  <c:v>53.769798165649256</c:v>
                </c:pt>
                <c:pt idx="7">
                  <c:v>62.731431193257464</c:v>
                </c:pt>
                <c:pt idx="8">
                  <c:v>71.693064220865679</c:v>
                </c:pt>
                <c:pt idx="9">
                  <c:v>80.654697248473894</c:v>
                </c:pt>
                <c:pt idx="10">
                  <c:v>89.61633027608211</c:v>
                </c:pt>
                <c:pt idx="11">
                  <c:v>98.577963303690325</c:v>
                </c:pt>
                <c:pt idx="12">
                  <c:v>107.53959633129854</c:v>
                </c:pt>
                <c:pt idx="13">
                  <c:v>116.50122935890676</c:v>
                </c:pt>
                <c:pt idx="14">
                  <c:v>125.46286238651497</c:v>
                </c:pt>
                <c:pt idx="15">
                  <c:v>134.42449541412319</c:v>
                </c:pt>
                <c:pt idx="16">
                  <c:v>143.38612844173139</c:v>
                </c:pt>
                <c:pt idx="17">
                  <c:v>152.34776146933959</c:v>
                </c:pt>
                <c:pt idx="18">
                  <c:v>161.30939449694779</c:v>
                </c:pt>
                <c:pt idx="19">
                  <c:v>170.27102752455599</c:v>
                </c:pt>
              </c:numCache>
            </c:numRef>
          </c:xVal>
          <c:yVal>
            <c:numRef>
              <c:f>Choke!$C$101:$V$101</c:f>
              <c:numCache>
                <c:formatCode>0</c:formatCode>
                <c:ptCount val="20"/>
                <c:pt idx="0">
                  <c:v>35</c:v>
                </c:pt>
                <c:pt idx="1">
                  <c:v>34.975433349609375</c:v>
                </c:pt>
                <c:pt idx="2">
                  <c:v>34.9017333984375</c:v>
                </c:pt>
                <c:pt idx="3">
                  <c:v>34.77783203125</c:v>
                </c:pt>
                <c:pt idx="4">
                  <c:v>34.60479736328125</c:v>
                </c:pt>
                <c:pt idx="5">
                  <c:v>34.37835693359375</c:v>
                </c:pt>
                <c:pt idx="6">
                  <c:v>34.0985107421875</c:v>
                </c:pt>
                <c:pt idx="7">
                  <c:v>33.760986328125</c:v>
                </c:pt>
                <c:pt idx="8">
                  <c:v>33.367919921875</c:v>
                </c:pt>
                <c:pt idx="9">
                  <c:v>32.9150390625</c:v>
                </c:pt>
                <c:pt idx="10">
                  <c:v>32.38525390625</c:v>
                </c:pt>
                <c:pt idx="11">
                  <c:v>31.787109375</c:v>
                </c:pt>
                <c:pt idx="12">
                  <c:v>31.103515625</c:v>
                </c:pt>
                <c:pt idx="13">
                  <c:v>30.3173828125</c:v>
                </c:pt>
                <c:pt idx="14">
                  <c:v>29.4287109375</c:v>
                </c:pt>
                <c:pt idx="15">
                  <c:v>28.4033203125</c:v>
                </c:pt>
                <c:pt idx="16">
                  <c:v>27.1728515625</c:v>
                </c:pt>
                <c:pt idx="17">
                  <c:v>25.6689453125</c:v>
                </c:pt>
                <c:pt idx="18">
                  <c:v>23.65234375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59</xdr:row>
      <xdr:rowOff>123265</xdr:rowOff>
    </xdr:from>
    <xdr:to>
      <xdr:col>10</xdr:col>
      <xdr:colOff>560293</xdr:colOff>
      <xdr:row>91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18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1</xdr:col>
      <xdr:colOff>33565</xdr:colOff>
      <xdr:row>104</xdr:row>
      <xdr:rowOff>69850</xdr:rowOff>
    </xdr:from>
    <xdr:to>
      <xdr:col>10</xdr:col>
      <xdr:colOff>514379</xdr:colOff>
      <xdr:row>135</xdr:row>
      <xdr:rowOff>159683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calibr_choke_fr"/>
      <definedName name="MF_p_choke_atma"/>
      <definedName name="MF_qliq_choke_sm3day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V101"/>
  <sheetViews>
    <sheetView tabSelected="1" topLeftCell="C11" zoomScaleNormal="100" workbookViewId="0">
      <selection activeCell="C24" sqref="C24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85546875" bestFit="1" customWidth="1"/>
    <col min="10" max="10" width="11.28515625" customWidth="1"/>
    <col min="11" max="12" width="10.140625" customWidth="1"/>
    <col min="13" max="13" width="10.85546875" bestFit="1" customWidth="1"/>
    <col min="14" max="14" width="12.140625" bestFit="1" customWidth="1"/>
    <col min="15" max="21" width="10.28515625" bestFit="1" customWidth="1"/>
    <col min="22" max="32" width="9.140625" customWidth="1"/>
  </cols>
  <sheetData>
    <row r="1" spans="1:7" x14ac:dyDescent="0.2">
      <c r="A1" s="1" t="s">
        <v>18</v>
      </c>
      <c r="F1" t="s">
        <v>19</v>
      </c>
      <c r="G1" t="str">
        <f>[1]!getUFVersion()</f>
        <v>7.14</v>
      </c>
    </row>
    <row r="2" spans="1:7" x14ac:dyDescent="0.2">
      <c r="A2" t="s">
        <v>17</v>
      </c>
    </row>
    <row r="6" spans="1:7" x14ac:dyDescent="0.2">
      <c r="A6" s="1" t="s">
        <v>0</v>
      </c>
    </row>
    <row r="7" spans="1:7" ht="18.75" outlineLevel="1" x14ac:dyDescent="0.35">
      <c r="B7" s="9" t="s">
        <v>29</v>
      </c>
      <c r="C7" s="2">
        <v>0.87</v>
      </c>
      <c r="D7" s="17"/>
      <c r="E7" s="13">
        <f>gamma_oil_*1000</f>
        <v>870</v>
      </c>
      <c r="F7" s="15" t="s">
        <v>38</v>
      </c>
    </row>
    <row r="8" spans="1:7" ht="18.75" outlineLevel="1" x14ac:dyDescent="0.35">
      <c r="B8" s="10" t="s">
        <v>30</v>
      </c>
      <c r="C8" s="2">
        <v>1</v>
      </c>
      <c r="D8" s="17"/>
      <c r="E8" s="13">
        <f>gamma_wat_*1000</f>
        <v>1000</v>
      </c>
      <c r="F8" s="15" t="s">
        <v>38</v>
      </c>
    </row>
    <row r="9" spans="1:7" ht="18.75" outlineLevel="1" x14ac:dyDescent="0.35">
      <c r="B9" s="10" t="s">
        <v>31</v>
      </c>
      <c r="C9" s="2">
        <v>0.8</v>
      </c>
      <c r="D9" s="17"/>
      <c r="E9" s="13">
        <f>gamma_gas_*1.22</f>
        <v>0.97599999999999998</v>
      </c>
      <c r="F9" s="15" t="s">
        <v>38</v>
      </c>
    </row>
    <row r="10" spans="1:7" ht="18.75" outlineLevel="1" x14ac:dyDescent="0.35">
      <c r="B10" s="11" t="s">
        <v>32</v>
      </c>
      <c r="C10" s="2">
        <v>80</v>
      </c>
      <c r="D10" s="10" t="s">
        <v>41</v>
      </c>
      <c r="E10" s="14">
        <f>Rsb_/gamma_oil_</f>
        <v>91.954022988505741</v>
      </c>
      <c r="F10" s="15" t="s">
        <v>39</v>
      </c>
    </row>
    <row r="11" spans="1:7" ht="18.75" outlineLevel="1" x14ac:dyDescent="0.35">
      <c r="B11" s="11" t="s">
        <v>33</v>
      </c>
      <c r="C11" s="2">
        <v>80</v>
      </c>
      <c r="D11" s="10" t="s">
        <v>41</v>
      </c>
      <c r="E11" s="14">
        <f>Rsb_/gamma_oil_</f>
        <v>91.954022988505741</v>
      </c>
      <c r="F11" s="15" t="s">
        <v>39</v>
      </c>
    </row>
    <row r="12" spans="1:7" ht="18" outlineLevel="1" x14ac:dyDescent="0.35">
      <c r="B12" s="10" t="s">
        <v>34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35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36</v>
      </c>
      <c r="C14" s="2">
        <v>1.2</v>
      </c>
      <c r="D14" s="18" t="s">
        <v>1</v>
      </c>
    </row>
    <row r="15" spans="1:7" ht="18" outlineLevel="1" x14ac:dyDescent="0.35">
      <c r="B15" s="12" t="s">
        <v>37</v>
      </c>
      <c r="C15" s="2">
        <v>1</v>
      </c>
      <c r="D15" s="17" t="s">
        <v>4</v>
      </c>
    </row>
    <row r="16" spans="1:7" ht="18.75" outlineLevel="1" x14ac:dyDescent="0.35">
      <c r="B16" s="10" t="s">
        <v>30</v>
      </c>
      <c r="C16" s="2">
        <v>1.2</v>
      </c>
      <c r="D16" s="30"/>
      <c r="E16" s="13">
        <f>gamma_wat_kf_*1000</f>
        <v>1200</v>
      </c>
      <c r="F16" s="15" t="s">
        <v>38</v>
      </c>
    </row>
    <row r="17" spans="1:22" x14ac:dyDescent="0.2">
      <c r="A17" s="1" t="s">
        <v>9</v>
      </c>
      <c r="C17" s="8"/>
    </row>
    <row r="18" spans="1:22" ht="15.75" x14ac:dyDescent="0.3">
      <c r="B18" s="12" t="s">
        <v>40</v>
      </c>
      <c r="C18" s="2">
        <v>20</v>
      </c>
      <c r="D18" s="17" t="s">
        <v>3</v>
      </c>
    </row>
    <row r="19" spans="1:22" x14ac:dyDescent="0.2">
      <c r="B19" s="19" t="s">
        <v>15</v>
      </c>
      <c r="C19" s="2">
        <v>30</v>
      </c>
      <c r="D19" s="17" t="s">
        <v>2</v>
      </c>
    </row>
    <row r="20" spans="1:22" x14ac:dyDescent="0.2">
      <c r="A20" s="1" t="s">
        <v>11</v>
      </c>
      <c r="C20" s="3"/>
      <c r="D20" s="3"/>
    </row>
    <row r="21" spans="1:22" x14ac:dyDescent="0.2">
      <c r="B21" s="20" t="s">
        <v>13</v>
      </c>
      <c r="C21" s="2">
        <v>70</v>
      </c>
      <c r="D21" s="17" t="s">
        <v>12</v>
      </c>
    </row>
    <row r="22" spans="1:22" x14ac:dyDescent="0.2">
      <c r="B22" s="19" t="s">
        <v>14</v>
      </c>
      <c r="C22" s="2">
        <v>10</v>
      </c>
      <c r="D22" s="17" t="s">
        <v>12</v>
      </c>
    </row>
    <row r="23" spans="1:22" x14ac:dyDescent="0.2">
      <c r="B23" s="6"/>
    </row>
    <row r="24" spans="1:22" x14ac:dyDescent="0.2">
      <c r="B24" s="20" t="s">
        <v>20</v>
      </c>
      <c r="C24" s="29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">
      <c r="B25" s="20" t="s">
        <v>42</v>
      </c>
      <c r="C25" s="29" t="str">
        <f>[1]!PVT_encode_string(gamma_gas_,gamma_oil_,gamma_wat_,Rsb_,Rp_,Pb_,Tres_,Bob_,muob_,,,,,1)</f>
        <v>gamma_gas:0.800;gamma_oil:0.870;gamma_wat:1.000;rsb_m3m3:80.000;rp_m3m3:80.000;pb_atma:120.000;tres_C:100.000;bob_m3m3:1.200;muob_cP:1.000;PVTcorr:0;ksep_fr:0.000;p_ksep_atma:-1.000;t_ksep_C:-1.000;gas_only:True;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">
      <c r="B26" s="20" t="s">
        <v>43</v>
      </c>
      <c r="C26" s="29" t="str">
        <f>[1]!PVT_encode_string(gamma_gas_,gamma_oil_,gamma_wat_kf_,Rsb_,Rp_,Pb_,Tres_,Bob_,muob_)</f>
        <v>gamma_gas:0.800;gamma_oil:0.870;gamma_wat:1.200;rsb_m3m3:80.000;rp_m3m3:80.000;pb_atma:120.000;tres_C:100.000;bob_m3m3:1.200;muob_cP:1.000;PVTcorr:0;ksep_fr:0.000;p_ksep_atma:-1.000;t_ksep_C:-1.000;gas_only:False;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">
      <c r="B27" s="6"/>
    </row>
    <row r="28" spans="1:22" x14ac:dyDescent="0.2">
      <c r="B28" t="s">
        <v>44</v>
      </c>
    </row>
    <row r="30" spans="1:22" x14ac:dyDescent="0.2">
      <c r="B30" s="20" t="s">
        <v>8</v>
      </c>
      <c r="C30" s="2">
        <v>25</v>
      </c>
      <c r="D30" s="17" t="s">
        <v>21</v>
      </c>
    </row>
    <row r="31" spans="1:22" x14ac:dyDescent="0.2">
      <c r="B31" s="20" t="s">
        <v>22</v>
      </c>
      <c r="C31" s="2">
        <v>26</v>
      </c>
      <c r="D31" s="17" t="s">
        <v>23</v>
      </c>
    </row>
    <row r="32" spans="1:22" x14ac:dyDescent="0.2">
      <c r="B32" s="26" t="s">
        <v>24</v>
      </c>
      <c r="C32" s="23">
        <f t="array" ref="C32:G33">[1]!MF_p_choke_atma(Qliq_,fw_,d_choke,Pbuf_,1,d_pipe,T_choke,,PVTstr_)</f>
        <v>25.7445068359375</v>
      </c>
      <c r="D32" s="23">
        <v>26</v>
      </c>
      <c r="E32" s="23">
        <v>25.7445068359375</v>
      </c>
      <c r="F32" s="23">
        <v>30</v>
      </c>
      <c r="G32" s="23">
        <v>1</v>
      </c>
    </row>
    <row r="33" spans="2:7" x14ac:dyDescent="0.2">
      <c r="C33" s="23" t="str">
        <v>Pout, atma</v>
      </c>
      <c r="D33" s="23" t="str">
        <v>p_intake_atma</v>
      </c>
      <c r="E33" s="23" t="str">
        <v>p_out_atma</v>
      </c>
      <c r="F33" s="23" t="str">
        <v>t_choke_C</v>
      </c>
      <c r="G33" s="23" t="str">
        <v>c_calibr_fr</v>
      </c>
    </row>
    <row r="35" spans="2:7" x14ac:dyDescent="0.2">
      <c r="B35" s="20" t="s">
        <v>25</v>
      </c>
      <c r="C35" s="21">
        <v>5</v>
      </c>
      <c r="D35" s="22" t="s">
        <v>23</v>
      </c>
    </row>
    <row r="36" spans="2:7" x14ac:dyDescent="0.2">
      <c r="B36" s="26" t="s">
        <v>26</v>
      </c>
      <c r="C36" s="23">
        <f t="array" ref="C36:G37">[1]!MF_p_choke_atma(Qliq_,fw_,d_choke,Plin_,0,d_pipe,T_choke,,PVTstr_)</f>
        <v>6.3916015625</v>
      </c>
      <c r="D36" s="23">
        <v>6.3916015625</v>
      </c>
      <c r="E36" s="23">
        <v>5</v>
      </c>
      <c r="F36" s="23">
        <v>30</v>
      </c>
      <c r="G36" s="23">
        <v>1</v>
      </c>
    </row>
    <row r="37" spans="2:7" x14ac:dyDescent="0.2">
      <c r="C37" s="23" t="str">
        <v>Pin, atma</v>
      </c>
      <c r="D37" s="23" t="str">
        <v>p_intake_atma</v>
      </c>
      <c r="E37" s="23" t="str">
        <v>p_out_atma</v>
      </c>
      <c r="F37" s="23" t="str">
        <v>t_choke_C</v>
      </c>
      <c r="G37" s="23" t="str">
        <v>c_calibr_fr</v>
      </c>
    </row>
    <row r="38" spans="2:7" outlineLevel="1" x14ac:dyDescent="0.2"/>
    <row r="39" spans="2:7" outlineLevel="1" x14ac:dyDescent="0.2">
      <c r="B39" t="s">
        <v>27</v>
      </c>
    </row>
    <row r="40" spans="2:7" outlineLevel="1" x14ac:dyDescent="0.2">
      <c r="C40" s="7">
        <f t="array" ref="C40:G41">[1]!MF_calibr_choke_fr(Qliq_,fw_,d_choke,Pbuf_,Plin_,d_pipe,T_choke,PVTstr_)</f>
        <v>0.20597524534024222</v>
      </c>
      <c r="D40" s="25">
        <v>26</v>
      </c>
      <c r="E40" s="25">
        <v>5</v>
      </c>
      <c r="F40" s="25">
        <v>30</v>
      </c>
      <c r="G40" s="7">
        <v>0.20597524534024222</v>
      </c>
    </row>
    <row r="41" spans="2:7" outlineLevel="1" x14ac:dyDescent="0.2">
      <c r="C41" s="25" t="str">
        <v>c_calibr_fr</v>
      </c>
      <c r="D41" s="25" t="str">
        <v>p_intake_atma</v>
      </c>
      <c r="E41" s="25" t="str">
        <v>p_out_atma</v>
      </c>
      <c r="F41" s="25" t="str">
        <v>t_choke_C</v>
      </c>
      <c r="G41" s="25" t="str">
        <v>c_calibr_fr</v>
      </c>
    </row>
    <row r="42" spans="2:7" outlineLevel="1" x14ac:dyDescent="0.2"/>
    <row r="43" spans="2:7" outlineLevel="1" x14ac:dyDescent="0.2">
      <c r="B43" t="s">
        <v>28</v>
      </c>
    </row>
    <row r="44" spans="2:7" outlineLevel="1" x14ac:dyDescent="0.2">
      <c r="C44" s="24">
        <f t="array" ref="C44:G45">[1]!MF_qliq_choke_sm3day(fw_,d_choke,Pbuf_,Plin_,d_pipe,T_choke,C40,PVTstr_)</f>
        <v>24.999999999999996</v>
      </c>
      <c r="D44" s="24">
        <v>26</v>
      </c>
      <c r="E44" s="24">
        <v>5</v>
      </c>
      <c r="F44" s="24">
        <v>30</v>
      </c>
      <c r="G44" s="7">
        <v>0.20597524534024222</v>
      </c>
    </row>
    <row r="45" spans="2:7" outlineLevel="1" x14ac:dyDescent="0.2">
      <c r="C45" s="24" t="str">
        <v>Qliq</v>
      </c>
      <c r="D45" s="24" t="str">
        <v>p_intake_atma</v>
      </c>
      <c r="E45" s="24" t="str">
        <v>p_out_atma</v>
      </c>
      <c r="F45" s="24" t="str">
        <v>t_choke_C</v>
      </c>
      <c r="G45" s="24" t="str">
        <v>c_calibr_fr</v>
      </c>
    </row>
    <row r="46" spans="2:7" outlineLevel="1" x14ac:dyDescent="0.2"/>
    <row r="47" spans="2:7" outlineLevel="1" x14ac:dyDescent="0.2"/>
    <row r="48" spans="2:7" outlineLevel="1" x14ac:dyDescent="0.2"/>
    <row r="49" spans="2:15" outlineLevel="1" x14ac:dyDescent="0.2">
      <c r="B49" t="s">
        <v>10</v>
      </c>
    </row>
    <row r="50" spans="2:15" outlineLevel="1" x14ac:dyDescent="0.2">
      <c r="J50" s="3"/>
      <c r="K50" s="3"/>
      <c r="L50" s="3"/>
    </row>
    <row r="51" spans="2:15" outlineLevel="1" x14ac:dyDescent="0.2">
      <c r="C51" s="32" t="s">
        <v>8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</row>
    <row r="52" spans="2:15" outlineLevel="1" x14ac:dyDescent="0.2">
      <c r="B52" s="17" t="s">
        <v>16</v>
      </c>
      <c r="C52" s="2">
        <v>0</v>
      </c>
      <c r="D52" s="2">
        <v>1</v>
      </c>
      <c r="E52" s="27">
        <v>10</v>
      </c>
      <c r="F52" s="2">
        <v>20</v>
      </c>
      <c r="G52" s="28">
        <v>30</v>
      </c>
      <c r="H52" s="2">
        <v>40</v>
      </c>
      <c r="I52" s="2">
        <v>50</v>
      </c>
      <c r="J52" s="2">
        <v>100</v>
      </c>
      <c r="K52" s="2">
        <v>150</v>
      </c>
      <c r="L52" s="2">
        <v>200</v>
      </c>
      <c r="M52" s="2">
        <v>300</v>
      </c>
      <c r="N52" s="2">
        <v>400</v>
      </c>
    </row>
    <row r="53" spans="2:15" outlineLevel="1" x14ac:dyDescent="0.2">
      <c r="B53" s="2">
        <v>2</v>
      </c>
      <c r="C53" s="25">
        <f>[1]!MF_p_choke_atma(C$52,fw_,d_choke,$B53,0,d_pipe,T_choke,,PVTstr_)</f>
        <v>2</v>
      </c>
      <c r="D53" s="25">
        <f>[1]!MF_p_choke_atma(D$52,fw_,d_choke,$B53,0,d_pipe,T_choke,,PVTstr_)</f>
        <v>2.0049285888671875</v>
      </c>
      <c r="E53" s="25">
        <f>[1]!MF_p_choke_atma(E$52,fw_,d_choke,$B53,0,d_pipe,T_choke,,PVTstr_)</f>
        <v>2.55859375</v>
      </c>
      <c r="F53" s="25">
        <f>[1]!MF_p_choke_atma(F$52,fw_,d_choke,$B53,0,d_pipe,T_choke,,PVTstr_)</f>
        <v>4.6171875</v>
      </c>
      <c r="G53" s="25">
        <f>[1]!MF_p_choke_atma(G$52,fw_,d_choke,$B53,0,d_pipe,T_choke,,PVTstr_)</f>
        <v>6.890625</v>
      </c>
      <c r="H53" s="25">
        <f>[1]!MF_p_choke_atma(H$52,fw_,d_choke,$B53,0,d_pipe,T_choke,,PVTstr_)</f>
        <v>9.125</v>
      </c>
      <c r="I53" s="25">
        <f>[1]!MF_p_choke_atma(I$52,fw_,d_choke,$B53,0,d_pipe,T_choke,,PVTstr_)</f>
        <v>11.328125</v>
      </c>
      <c r="J53" s="25">
        <f>[1]!MF_p_choke_atma(J$52,fw_,d_choke,$B53,0,d_pipe,T_choke,,PVTstr_)</f>
        <v>21.8125</v>
      </c>
      <c r="K53" s="25">
        <f>[1]!MF_p_choke_atma(K$52,fw_,d_choke,$B53,0,d_pipe,T_choke,,PVTstr_)</f>
        <v>31.375</v>
      </c>
      <c r="L53" s="25">
        <f>[1]!MF_p_choke_atma(L$52,fw_,d_choke,$B53,0,d_pipe,T_choke,,PVTstr_)</f>
        <v>40.0625</v>
      </c>
      <c r="M53" s="25">
        <f>[1]!MF_p_choke_atma(M$52,fw_,d_choke,$B53,0,d_pipe,T_choke,,PVTstr_)</f>
        <v>55.375</v>
      </c>
      <c r="N53" s="25">
        <f>[1]!MF_p_choke_atma(N$52,fw_,d_choke,$B53,0,d_pipe,T_choke,,PVTstr_)</f>
        <v>68.125</v>
      </c>
      <c r="O53" s="3"/>
    </row>
    <row r="54" spans="2:15" outlineLevel="1" x14ac:dyDescent="0.2">
      <c r="B54" s="2">
        <v>10</v>
      </c>
      <c r="C54" s="25">
        <f>[1]!MF_p_choke_atma(C$52,fw_,d_choke,$B54,0,d_pipe,T_choke,,PVTstr_)</f>
        <v>10</v>
      </c>
      <c r="D54" s="25">
        <f>[1]!MF_p_choke_atma(D$52,fw_,d_choke,$B54,0,d_pipe,T_choke,,PVTstr_)</f>
        <v>10.001015663146973</v>
      </c>
      <c r="E54" s="25">
        <f>[1]!MF_p_choke_atma(E$52,fw_,d_choke,$B54,0,d_pipe,T_choke,,PVTstr_)</f>
        <v>10.1019287109375</v>
      </c>
      <c r="F54" s="25">
        <f>[1]!MF_p_choke_atma(F$52,fw_,d_choke,$B54,0,d_pipe,T_choke,,PVTstr_)</f>
        <v>10.411376953125</v>
      </c>
      <c r="G54" s="25">
        <f>[1]!MF_p_choke_atma(G$52,fw_,d_choke,$B54,0,d_pipe,T_choke,,PVTstr_)</f>
        <v>10.9423828125</v>
      </c>
      <c r="H54" s="25">
        <f>[1]!MF_p_choke_atma(H$52,fw_,d_choke,$B54,0,d_pipe,T_choke,,PVTstr_)</f>
        <v>11.708984375</v>
      </c>
      <c r="I54" s="25">
        <f>[1]!MF_p_choke_atma(I$52,fw_,d_choke,$B54,0,d_pipe,T_choke,,PVTstr_)</f>
        <v>12.75390625</v>
      </c>
      <c r="J54" s="25">
        <f>[1]!MF_p_choke_atma(J$52,fw_,d_choke,$B54,0,d_pipe,T_choke,,PVTstr_)</f>
        <v>21.796875</v>
      </c>
      <c r="K54" s="25">
        <f>[1]!MF_p_choke_atma(K$52,fw_,d_choke,$B54,0,d_pipe,T_choke,,PVTstr_)</f>
        <v>31.3671875</v>
      </c>
      <c r="L54" s="25">
        <f>[1]!MF_p_choke_atma(L$52,fw_,d_choke,$B54,0,d_pipe,T_choke,,PVTstr_)</f>
        <v>40.078125</v>
      </c>
      <c r="M54" s="25">
        <f>[1]!MF_p_choke_atma(M$52,fw_,d_choke,$B54,0,d_pipe,T_choke,,PVTstr_)</f>
        <v>55.3125</v>
      </c>
      <c r="N54" s="25">
        <f>[1]!MF_p_choke_atma(N$52,fw_,d_choke,$B54,0,d_pipe,T_choke,,PVTstr_)</f>
        <v>68.125</v>
      </c>
      <c r="O54" s="3"/>
    </row>
    <row r="55" spans="2:15" outlineLevel="1" x14ac:dyDescent="0.2">
      <c r="B55" s="2">
        <v>20</v>
      </c>
      <c r="C55" s="25">
        <f>[1]!MF_p_choke_atma(C$52,fw_,d_choke,$B55,0,d_pipe,T_choke,,PVTstr_)</f>
        <v>20</v>
      </c>
      <c r="D55" s="25">
        <f>[1]!MF_p_choke_atma(D$52,fw_,d_choke,$B55,0,d_pipe,T_choke,,PVTstr_)</f>
        <v>20.000519752502441</v>
      </c>
      <c r="E55" s="25">
        <f>[1]!MF_p_choke_atma(E$52,fw_,d_choke,$B55,0,d_pipe,T_choke,,PVTstr_)</f>
        <v>20.0518798828125</v>
      </c>
      <c r="F55" s="25">
        <f>[1]!MF_p_choke_atma(F$52,fw_,d_choke,$B55,0,d_pipe,T_choke,,PVTstr_)</f>
        <v>20.2081298828125</v>
      </c>
      <c r="G55" s="25">
        <f>[1]!MF_p_choke_atma(G$52,fw_,d_choke,$B55,0,d_pipe,T_choke,,PVTstr_)</f>
        <v>20.46875</v>
      </c>
      <c r="H55" s="25">
        <f>[1]!MF_p_choke_atma(H$52,fw_,d_choke,$B55,0,d_pipe,T_choke,,PVTstr_)</f>
        <v>20.8349609375</v>
      </c>
      <c r="I55" s="25">
        <f>[1]!MF_p_choke_atma(I$52,fw_,d_choke,$B55,0,d_pipe,T_choke,,PVTstr_)</f>
        <v>21.30859375</v>
      </c>
      <c r="J55" s="25">
        <f>[1]!MF_p_choke_atma(J$52,fw_,d_choke,$B55,0,d_pipe,T_choke,,PVTstr_)</f>
        <v>25.3125</v>
      </c>
      <c r="K55" s="25">
        <f>[1]!MF_p_choke_atma(K$52,fw_,d_choke,$B55,0,d_pipe,T_choke,,PVTstr_)</f>
        <v>31.875</v>
      </c>
      <c r="L55" s="25">
        <f>[1]!MF_p_choke_atma(L$52,fw_,d_choke,$B55,0,d_pipe,T_choke,,PVTstr_)</f>
        <v>40.078125</v>
      </c>
      <c r="M55" s="25">
        <f>[1]!MF_p_choke_atma(M$52,fw_,d_choke,$B55,0,d_pipe,T_choke,,PVTstr_)</f>
        <v>55.3125</v>
      </c>
      <c r="N55" s="25">
        <f>[1]!MF_p_choke_atma(N$52,fw_,d_choke,$B55,0,d_pipe,T_choke,,PVTstr_)</f>
        <v>68.125</v>
      </c>
      <c r="O55" s="3"/>
    </row>
    <row r="56" spans="2:15" outlineLevel="1" x14ac:dyDescent="0.2">
      <c r="B56" s="2">
        <v>30</v>
      </c>
      <c r="C56" s="25">
        <f>[1]!MF_p_choke_atma(C$52,fw_,d_choke,$B56,0,d_pipe,T_choke,,PVTstr_)</f>
        <v>30</v>
      </c>
      <c r="D56" s="25">
        <f>[1]!MF_p_choke_atma(D$52,fw_,d_choke,$B56,0,d_pipe,T_choke,,PVTstr_)</f>
        <v>30.000352263450623</v>
      </c>
      <c r="E56" s="25">
        <f>[1]!MF_p_choke_atma(E$52,fw_,d_choke,$B56,0,d_pipe,T_choke,,PVTstr_)</f>
        <v>30.035247802734375</v>
      </c>
      <c r="F56" s="25">
        <f>[1]!MF_p_choke_atma(F$52,fw_,d_choke,$B56,0,d_pipe,T_choke,,PVTstr_)</f>
        <v>30.1409912109375</v>
      </c>
      <c r="G56" s="25">
        <f>[1]!MF_p_choke_atma(G$52,fw_,d_choke,$B56,0,d_pipe,T_choke,,PVTstr_)</f>
        <v>30.31768798828125</v>
      </c>
      <c r="H56" s="25">
        <f>[1]!MF_p_choke_atma(H$52,fw_,d_choke,$B56,0,d_pipe,T_choke,,PVTstr_)</f>
        <v>30.56396484375</v>
      </c>
      <c r="I56" s="25">
        <f>[1]!MF_p_choke_atma(I$52,fw_,d_choke,$B56,0,d_pipe,T_choke,,PVTstr_)</f>
        <v>30.882568359375</v>
      </c>
      <c r="J56" s="25">
        <f>[1]!MF_p_choke_atma(J$52,fw_,d_choke,$B56,0,d_pipe,T_choke,,PVTstr_)</f>
        <v>33.5009765625</v>
      </c>
      <c r="K56" s="25">
        <f>[1]!MF_p_choke_atma(K$52,fw_,d_choke,$B56,0,d_pipe,T_choke,,PVTstr_)</f>
        <v>37.734375</v>
      </c>
      <c r="L56" s="25">
        <f>[1]!MF_p_choke_atma(L$52,fw_,d_choke,$B56,0,d_pipe,T_choke,,PVTstr_)</f>
        <v>43.2421875</v>
      </c>
      <c r="M56" s="25">
        <f>[1]!MF_p_choke_atma(M$52,fw_,d_choke,$B56,0,d_pipe,T_choke,,PVTstr_)</f>
        <v>56.015625</v>
      </c>
      <c r="N56" s="25">
        <f>[1]!MF_p_choke_atma(N$52,fw_,d_choke,$B56,0,d_pipe,T_choke,,PVTstr_)</f>
        <v>68.37890625</v>
      </c>
      <c r="O56" s="3"/>
    </row>
    <row r="57" spans="2:15" outlineLevel="1" x14ac:dyDescent="0.2">
      <c r="B57" s="2">
        <v>40</v>
      </c>
      <c r="C57" s="25">
        <f>[1]!MF_p_choke_atma(C$52,fw_,d_choke,$B57,0,d_pipe,T_choke,,PVTstr_)</f>
        <v>40</v>
      </c>
      <c r="D57" s="25">
        <f>[1]!MF_p_choke_atma(D$52,fw_,d_choke,$B57,0,d_pipe,T_choke,,PVTstr_)</f>
        <v>40.000269412994385</v>
      </c>
      <c r="E57" s="25">
        <f>[1]!MF_p_choke_atma(E$52,fw_,d_choke,$B57,0,d_pipe,T_choke,,PVTstr_)</f>
        <v>40.027008056640625</v>
      </c>
      <c r="F57" s="25">
        <f>[1]!MF_p_choke_atma(F$52,fw_,d_choke,$B57,0,d_pipe,T_choke,,PVTstr_)</f>
        <v>40.1080322265625</v>
      </c>
      <c r="G57" s="25">
        <f>[1]!MF_p_choke_atma(G$52,fw_,d_choke,$B57,0,d_pipe,T_choke,,PVTstr_)</f>
        <v>40.242919921875</v>
      </c>
      <c r="H57" s="25">
        <f>[1]!MF_p_choke_atma(H$52,fw_,d_choke,$B57,0,d_pipe,T_choke,,PVTstr_)</f>
        <v>40.430908203125</v>
      </c>
      <c r="I57" s="25">
        <f>[1]!MF_p_choke_atma(I$52,fw_,d_choke,$B57,0,d_pipe,T_choke,,PVTstr_)</f>
        <v>40.67138671875</v>
      </c>
      <c r="J57" s="25">
        <f>[1]!MF_p_choke_atma(J$52,fw_,d_choke,$B57,0,d_pipe,T_choke,,PVTstr_)</f>
        <v>42.65625</v>
      </c>
      <c r="K57" s="25">
        <f>[1]!MF_p_choke_atma(K$52,fw_,d_choke,$B57,0,d_pipe,T_choke,,PVTstr_)</f>
        <v>45.859375</v>
      </c>
      <c r="L57" s="25">
        <f>[1]!MF_p_choke_atma(L$52,fw_,d_choke,$B57,0,d_pipe,T_choke,,PVTstr_)</f>
        <v>50.078125</v>
      </c>
      <c r="M57" s="25">
        <f>[1]!MF_p_choke_atma(M$52,fw_,d_choke,$B57,0,d_pipe,T_choke,,PVTstr_)</f>
        <v>60.46875</v>
      </c>
      <c r="N57" s="25">
        <f>[1]!MF_p_choke_atma(N$52,fw_,d_choke,$B57,0,d_pipe,T_choke,,PVTstr_)</f>
        <v>71.71875</v>
      </c>
      <c r="O57" s="3"/>
    </row>
    <row r="58" spans="2:15" outlineLevel="1" x14ac:dyDescent="0.2">
      <c r="B58" s="2">
        <v>50</v>
      </c>
      <c r="C58" s="25">
        <f>[1]!MF_p_choke_atma(C$52,fw_,d_choke,$B58,0,d_pipe,T_choke,,PVTstr_)</f>
        <v>50</v>
      </c>
      <c r="D58" s="25">
        <f>[1]!MF_p_choke_atma(D$52,fw_,d_choke,$B58,0,d_pipe,T_choke,,PVTstr_)</f>
        <v>50.000221282243729</v>
      </c>
      <c r="E58" s="25">
        <f>[1]!MF_p_choke_atma(E$52,fw_,d_choke,$B58,0,d_pipe,T_choke,,PVTstr_)</f>
        <v>50.022125244140625</v>
      </c>
      <c r="F58" s="25">
        <f>[1]!MF_p_choke_atma(F$52,fw_,d_choke,$B58,0,d_pipe,T_choke,,PVTstr_)</f>
        <v>50.0885009765625</v>
      </c>
      <c r="G58" s="25">
        <f>[1]!MF_p_choke_atma(G$52,fw_,d_choke,$B58,0,d_pipe,T_choke,,PVTstr_)</f>
        <v>50.199127197265625</v>
      </c>
      <c r="H58" s="25">
        <f>[1]!MF_p_choke_atma(H$52,fw_,d_choke,$B58,0,d_pipe,T_choke,,PVTstr_)</f>
        <v>50.35247802734375</v>
      </c>
      <c r="I58" s="25">
        <f>[1]!MF_p_choke_atma(I$52,fw_,d_choke,$B58,0,d_pipe,T_choke,,PVTstr_)</f>
        <v>50.55084228515625</v>
      </c>
      <c r="J58" s="25">
        <f>[1]!MF_p_choke_atma(J$52,fw_,d_choke,$B58,0,d_pipe,T_choke,,PVTstr_)</f>
        <v>52.178955078125</v>
      </c>
      <c r="K58" s="25">
        <f>[1]!MF_p_choke_atma(K$52,fw_,d_choke,$B58,0,d_pipe,T_choke,,PVTstr_)</f>
        <v>54.8095703125</v>
      </c>
      <c r="L58" s="25">
        <f>[1]!MF_p_choke_atma(L$52,fw_,d_choke,$B58,0,d_pipe,T_choke,,PVTstr_)</f>
        <v>58.30078125</v>
      </c>
      <c r="M58" s="25">
        <f>[1]!MF_p_choke_atma(M$52,fw_,d_choke,$B58,0,d_pipe,T_choke,,PVTstr_)</f>
        <v>67.236328125</v>
      </c>
      <c r="N58" s="25">
        <f>[1]!MF_p_choke_atma(N$52,fw_,d_choke,$B58,0,d_pipe,T_choke,,PVTstr_)</f>
        <v>77.44140625</v>
      </c>
    </row>
    <row r="59" spans="2:15" outlineLevel="1" x14ac:dyDescent="0.2">
      <c r="C59" s="3"/>
      <c r="D59" s="3"/>
      <c r="E59" s="4"/>
      <c r="F59" s="5"/>
      <c r="G59" s="5"/>
      <c r="I59" s="3"/>
    </row>
    <row r="60" spans="2:15" outlineLevel="1" x14ac:dyDescent="0.2">
      <c r="C60" s="3"/>
      <c r="D60" s="3"/>
      <c r="E60" s="4"/>
      <c r="F60" s="5"/>
      <c r="G60" s="5"/>
      <c r="I60" s="3"/>
    </row>
    <row r="61" spans="2:15" outlineLevel="1" x14ac:dyDescent="0.2">
      <c r="C61" s="3"/>
      <c r="D61" s="3"/>
      <c r="E61" s="4"/>
      <c r="F61" s="5"/>
      <c r="G61" s="5"/>
      <c r="I61" s="3"/>
    </row>
    <row r="62" spans="2:15" outlineLevel="1" x14ac:dyDescent="0.2">
      <c r="C62" s="3"/>
      <c r="D62" s="3"/>
      <c r="E62" s="4"/>
      <c r="F62" s="5"/>
      <c r="G62" s="5"/>
      <c r="I62" s="3"/>
    </row>
    <row r="63" spans="2:15" outlineLevel="1" x14ac:dyDescent="0.2">
      <c r="C63" s="3"/>
      <c r="D63" s="3"/>
      <c r="E63" s="4"/>
      <c r="F63" s="5"/>
      <c r="G63" s="5"/>
      <c r="I63" s="3"/>
    </row>
    <row r="64" spans="2:15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>
      <c r="C75" s="3"/>
      <c r="D75" s="3"/>
      <c r="E75" s="4"/>
      <c r="F75" s="5"/>
      <c r="G75" s="5"/>
      <c r="I75" s="3"/>
    </row>
    <row r="76" spans="3:9" outlineLevel="1" x14ac:dyDescent="0.2">
      <c r="C76" s="3"/>
      <c r="D76" s="3"/>
      <c r="E76" s="4"/>
      <c r="F76" s="5"/>
      <c r="G76" s="5"/>
      <c r="I76" s="3"/>
    </row>
    <row r="77" spans="3:9" outlineLevel="1" x14ac:dyDescent="0.2">
      <c r="C77" s="3"/>
      <c r="D77" s="3"/>
      <c r="E77" s="4"/>
      <c r="F77" s="5"/>
      <c r="G77" s="5"/>
      <c r="I77" s="3"/>
    </row>
    <row r="78" spans="3:9" outlineLevel="1" x14ac:dyDescent="0.2"/>
    <row r="93" spans="2:22" x14ac:dyDescent="0.2">
      <c r="B93" s="31" t="s">
        <v>46</v>
      </c>
      <c r="C93" s="25">
        <f>[1]!MF_qliq_choke_sm3day(fw_,d_choke,B101,1,d_pipe,T_choke,,PVTstr_)</f>
        <v>170.27102752455599</v>
      </c>
    </row>
    <row r="94" spans="2:22" x14ac:dyDescent="0.2">
      <c r="C94" s="33" t="s">
        <v>8</v>
      </c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</row>
    <row r="95" spans="2:22" x14ac:dyDescent="0.2">
      <c r="B95" s="30" t="s">
        <v>45</v>
      </c>
      <c r="C95" s="2">
        <v>0</v>
      </c>
      <c r="D95" s="27">
        <f>C95+$C$93/19</f>
        <v>8.9616330276082099</v>
      </c>
      <c r="E95" s="27">
        <f t="shared" ref="E95:V95" si="0">D95+$C$93/19</f>
        <v>17.92326605521642</v>
      </c>
      <c r="F95" s="27">
        <f t="shared" si="0"/>
        <v>26.884899082824631</v>
      </c>
      <c r="G95" s="27">
        <f t="shared" si="0"/>
        <v>35.84653211043284</v>
      </c>
      <c r="H95" s="27">
        <f t="shared" si="0"/>
        <v>44.808165138041048</v>
      </c>
      <c r="I95" s="27">
        <f t="shared" si="0"/>
        <v>53.769798165649256</v>
      </c>
      <c r="J95" s="27">
        <f t="shared" si="0"/>
        <v>62.731431193257464</v>
      </c>
      <c r="K95" s="27">
        <f t="shared" si="0"/>
        <v>71.693064220865679</v>
      </c>
      <c r="L95" s="27">
        <f t="shared" si="0"/>
        <v>80.654697248473894</v>
      </c>
      <c r="M95" s="27">
        <f t="shared" si="0"/>
        <v>89.61633027608211</v>
      </c>
      <c r="N95" s="27">
        <f t="shared" si="0"/>
        <v>98.577963303690325</v>
      </c>
      <c r="O95" s="27">
        <f t="shared" si="0"/>
        <v>107.53959633129854</v>
      </c>
      <c r="P95" s="27">
        <f t="shared" si="0"/>
        <v>116.50122935890676</v>
      </c>
      <c r="Q95" s="27">
        <f t="shared" si="0"/>
        <v>125.46286238651497</v>
      </c>
      <c r="R95" s="27">
        <f t="shared" si="0"/>
        <v>134.42449541412319</v>
      </c>
      <c r="S95" s="27">
        <f t="shared" si="0"/>
        <v>143.38612844173139</v>
      </c>
      <c r="T95" s="27">
        <f t="shared" si="0"/>
        <v>152.34776146933959</v>
      </c>
      <c r="U95" s="27">
        <f t="shared" si="0"/>
        <v>161.30939449694779</v>
      </c>
      <c r="V95" s="27">
        <f t="shared" si="0"/>
        <v>170.27102752455599</v>
      </c>
    </row>
    <row r="96" spans="2:22" x14ac:dyDescent="0.2">
      <c r="B96" s="2">
        <v>10</v>
      </c>
      <c r="C96" s="25">
        <f>[1]!MF_p_choke_atma(C$95,fw_,d_choke,$B96,1,d_pipe,T_choke,,PVTstr_)</f>
        <v>10</v>
      </c>
      <c r="D96" s="25">
        <f>[1]!MF_p_choke_atma(D$95,fw_,d_choke,$B96,1,d_pipe,T_choke,,PVTstr_)</f>
        <v>9.9176025390625</v>
      </c>
      <c r="E96" s="25">
        <f>[1]!MF_p_choke_atma(E$95,fw_,d_choke,$B96,1,d_pipe,T_choke,,PVTstr_)</f>
        <v>9.658203125</v>
      </c>
      <c r="F96" s="25">
        <f>[1]!MF_p_choke_atma(F$95,fw_,d_choke,$B96,1,d_pipe,T_choke,,PVTstr_)</f>
        <v>9.1796875</v>
      </c>
      <c r="G96" s="25">
        <f>[1]!MF_p_choke_atma(G$95,fw_,d_choke,$B96,1,d_pipe,T_choke,,PVTstr_)</f>
        <v>8.330078125</v>
      </c>
      <c r="H96" s="25">
        <f>[1]!MF_p_choke_atma(H$95,fw_,d_choke,$B96,1,d_pipe,T_choke,,PVTstr_)</f>
        <v>-1</v>
      </c>
      <c r="I96" s="25">
        <f>[1]!MF_p_choke_atma(I$95,fw_,d_choke,$B96,1,d_pipe,T_choke,,PVTstr_)</f>
        <v>-1</v>
      </c>
      <c r="J96" s="25">
        <f>[1]!MF_p_choke_atma(J$95,fw_,d_choke,$B96,1,d_pipe,T_choke,,PVTstr_)</f>
        <v>-1</v>
      </c>
      <c r="K96" s="25">
        <f>[1]!MF_p_choke_atma(K$95,fw_,d_choke,$B96,1,d_pipe,T_choke,,PVTstr_)</f>
        <v>-1</v>
      </c>
      <c r="L96" s="25">
        <f>[1]!MF_p_choke_atma(L$95,fw_,d_choke,$B96,1,d_pipe,T_choke,,PVTstr_)</f>
        <v>-1</v>
      </c>
      <c r="M96" s="25">
        <f>[1]!MF_p_choke_atma(M$95,fw_,d_choke,$B96,1,d_pipe,T_choke,,PVTstr_)</f>
        <v>-1</v>
      </c>
      <c r="N96" s="25">
        <f>[1]!MF_p_choke_atma(N$95,fw_,d_choke,$B96,1,d_pipe,T_choke,,PVTstr_)</f>
        <v>-1</v>
      </c>
      <c r="O96" s="25">
        <f>[1]!MF_p_choke_atma(O$95,fw_,d_choke,$B96,1,d_pipe,T_choke,,PVTstr_)</f>
        <v>-1</v>
      </c>
      <c r="P96" s="25">
        <f>[1]!MF_p_choke_atma(P$95,fw_,d_choke,$B96,1,d_pipe,T_choke,,PVTstr_)</f>
        <v>-1</v>
      </c>
      <c r="Q96" s="25">
        <f>[1]!MF_p_choke_atma(Q$95,fw_,d_choke,$B96,1,d_pipe,T_choke,,PVTstr_)</f>
        <v>-1</v>
      </c>
      <c r="R96" s="25">
        <f>[1]!MF_p_choke_atma(R$95,fw_,d_choke,$B96,1,d_pipe,T_choke,,PVTstr_)</f>
        <v>-1</v>
      </c>
      <c r="S96" s="25">
        <f>[1]!MF_p_choke_atma(S$95,fw_,d_choke,$B96,1,d_pipe,T_choke,,PVTstr_)</f>
        <v>-1</v>
      </c>
      <c r="T96" s="25">
        <f>[1]!MF_p_choke_atma(T$95,fw_,d_choke,$B96,1,d_pipe,T_choke,,PVTstr_)</f>
        <v>-1</v>
      </c>
      <c r="U96" s="25">
        <f>[1]!MF_p_choke_atma(U$95,fw_,d_choke,$B96,1,d_pipe,T_choke,,PVTstr_)</f>
        <v>-1</v>
      </c>
      <c r="V96" s="25">
        <f>[1]!MF_p_choke_atma(V$95,fw_,d_choke,$B96,1,d_pipe,T_choke,,PVTstr_)</f>
        <v>-1</v>
      </c>
    </row>
    <row r="97" spans="2:22" x14ac:dyDescent="0.2">
      <c r="B97" s="2">
        <v>15</v>
      </c>
      <c r="C97" s="25">
        <f>[1]!MF_p_choke_atma(C$95,fw_,d_choke,$B97,1,d_pipe,T_choke,,PVTstr_)</f>
        <v>15</v>
      </c>
      <c r="D97" s="25">
        <f>[1]!MF_p_choke_atma(D$95,fw_,d_choke,$B97,1,d_pipe,T_choke,,PVTstr_)</f>
        <v>14.944610595703125</v>
      </c>
      <c r="E97" s="25">
        <f>[1]!MF_p_choke_atma(E$95,fw_,d_choke,$B97,1,d_pipe,T_choke,,PVTstr_)</f>
        <v>14.77569580078125</v>
      </c>
      <c r="F97" s="25">
        <f>[1]!MF_p_choke_atma(F$95,fw_,d_choke,$B97,1,d_pipe,T_choke,,PVTstr_)</f>
        <v>14.483642578125</v>
      </c>
      <c r="G97" s="25">
        <f>[1]!MF_p_choke_atma(G$95,fw_,d_choke,$B97,1,d_pipe,T_choke,,PVTstr_)</f>
        <v>14.0478515625</v>
      </c>
      <c r="H97" s="25">
        <f>[1]!MF_p_choke_atma(H$95,fw_,d_choke,$B97,1,d_pipe,T_choke,,PVTstr_)</f>
        <v>13.42529296875</v>
      </c>
      <c r="I97" s="25">
        <f>[1]!MF_p_choke_atma(I$95,fw_,d_choke,$B97,1,d_pipe,T_choke,,PVTstr_)</f>
        <v>12.5244140625</v>
      </c>
      <c r="J97" s="25">
        <f>[1]!MF_p_choke_atma(J$95,fw_,d_choke,$B97,1,d_pipe,T_choke,,PVTstr_)</f>
        <v>11.015625</v>
      </c>
      <c r="K97" s="25">
        <f>[1]!MF_p_choke_atma(K$95,fw_,d_choke,$B97,1,d_pipe,T_choke,,PVTstr_)</f>
        <v>-1</v>
      </c>
      <c r="L97" s="25">
        <f>[1]!MF_p_choke_atma(L$95,fw_,d_choke,$B97,1,d_pipe,T_choke,,PVTstr_)</f>
        <v>-1</v>
      </c>
      <c r="M97" s="25">
        <f>[1]!MF_p_choke_atma(M$95,fw_,d_choke,$B97,1,d_pipe,T_choke,,PVTstr_)</f>
        <v>-1</v>
      </c>
      <c r="N97" s="25">
        <f>[1]!MF_p_choke_atma(N$95,fw_,d_choke,$B97,1,d_pipe,T_choke,,PVTstr_)</f>
        <v>-1</v>
      </c>
      <c r="O97" s="25">
        <f>[1]!MF_p_choke_atma(O$95,fw_,d_choke,$B97,1,d_pipe,T_choke,,PVTstr_)</f>
        <v>-1</v>
      </c>
      <c r="P97" s="25">
        <f>[1]!MF_p_choke_atma(P$95,fw_,d_choke,$B97,1,d_pipe,T_choke,,PVTstr_)</f>
        <v>-1</v>
      </c>
      <c r="Q97" s="25">
        <f>[1]!MF_p_choke_atma(Q$95,fw_,d_choke,$B97,1,d_pipe,T_choke,,PVTstr_)</f>
        <v>-1</v>
      </c>
      <c r="R97" s="25">
        <f>[1]!MF_p_choke_atma(R$95,fw_,d_choke,$B97,1,d_pipe,T_choke,,PVTstr_)</f>
        <v>-1</v>
      </c>
      <c r="S97" s="25">
        <f>[1]!MF_p_choke_atma(S$95,fw_,d_choke,$B97,1,d_pipe,T_choke,,PVTstr_)</f>
        <v>-1</v>
      </c>
      <c r="T97" s="25">
        <f>[1]!MF_p_choke_atma(T$95,fw_,d_choke,$B97,1,d_pipe,T_choke,,PVTstr_)</f>
        <v>-1</v>
      </c>
      <c r="U97" s="25">
        <f>[1]!MF_p_choke_atma(U$95,fw_,d_choke,$B97,1,d_pipe,T_choke,,PVTstr_)</f>
        <v>-1</v>
      </c>
      <c r="V97" s="25">
        <f>[1]!MF_p_choke_atma(V$95,fw_,d_choke,$B97,1,d_pipe,T_choke,,PVTstr_)</f>
        <v>-1</v>
      </c>
    </row>
    <row r="98" spans="2:22" x14ac:dyDescent="0.2">
      <c r="B98" s="2">
        <v>20</v>
      </c>
      <c r="C98" s="25">
        <f>[1]!MF_p_choke_atma(C$95,fw_,d_choke,$B98,1,d_pipe,T_choke,,PVTstr_)</f>
        <v>20</v>
      </c>
      <c r="D98" s="25">
        <f>[1]!MF_p_choke_atma(D$95,fw_,d_choke,$B98,1,d_pipe,T_choke,,PVTstr_)</f>
        <v>19.95819091796875</v>
      </c>
      <c r="E98" s="25">
        <f>[1]!MF_p_choke_atma(E$95,fw_,d_choke,$B98,1,d_pipe,T_choke,,PVTstr_)</f>
        <v>19.83154296875</v>
      </c>
      <c r="F98" s="25">
        <f>[1]!MF_p_choke_atma(F$95,fw_,d_choke,$B98,1,d_pipe,T_choke,,PVTstr_)</f>
        <v>19.61669921875</v>
      </c>
      <c r="G98" s="25">
        <f>[1]!MF_p_choke_atma(G$95,fw_,d_choke,$B98,1,d_pipe,T_choke,,PVTstr_)</f>
        <v>19.306640625</v>
      </c>
      <c r="H98" s="25">
        <f>[1]!MF_p_choke_atma(H$95,fw_,d_choke,$B98,1,d_pipe,T_choke,,PVTstr_)</f>
        <v>18.88671875</v>
      </c>
      <c r="I98" s="25">
        <f>[1]!MF_p_choke_atma(I$95,fw_,d_choke,$B98,1,d_pipe,T_choke,,PVTstr_)</f>
        <v>18.3447265625</v>
      </c>
      <c r="J98" s="25">
        <f>[1]!MF_p_choke_atma(J$95,fw_,d_choke,$B98,1,d_pipe,T_choke,,PVTstr_)</f>
        <v>17.646484375</v>
      </c>
      <c r="K98" s="25">
        <f>[1]!MF_p_choke_atma(K$95,fw_,d_choke,$B98,1,d_pipe,T_choke,,PVTstr_)</f>
        <v>16.71875</v>
      </c>
      <c r="L98" s="25">
        <f>[1]!MF_p_choke_atma(L$95,fw_,d_choke,$B98,1,d_pipe,T_choke,,PVTstr_)</f>
        <v>15.4296875</v>
      </c>
      <c r="M98" s="25">
        <f>[1]!MF_p_choke_atma(M$95,fw_,d_choke,$B98,1,d_pipe,T_choke,,PVTstr_)</f>
        <v>12.96875</v>
      </c>
      <c r="N98" s="25">
        <f>[1]!MF_p_choke_atma(N$95,fw_,d_choke,$B98,1,d_pipe,T_choke,,PVTstr_)</f>
        <v>-1</v>
      </c>
      <c r="O98" s="25">
        <f>[1]!MF_p_choke_atma(O$95,fw_,d_choke,$B98,1,d_pipe,T_choke,,PVTstr_)</f>
        <v>-1</v>
      </c>
      <c r="P98" s="25">
        <f>[1]!MF_p_choke_atma(P$95,fw_,d_choke,$B98,1,d_pipe,T_choke,,PVTstr_)</f>
        <v>-1</v>
      </c>
      <c r="Q98" s="25">
        <f>[1]!MF_p_choke_atma(Q$95,fw_,d_choke,$B98,1,d_pipe,T_choke,,PVTstr_)</f>
        <v>-1</v>
      </c>
      <c r="R98" s="25">
        <f>[1]!MF_p_choke_atma(R$95,fw_,d_choke,$B98,1,d_pipe,T_choke,,PVTstr_)</f>
        <v>-1</v>
      </c>
      <c r="S98" s="25">
        <f>[1]!MF_p_choke_atma(S$95,fw_,d_choke,$B98,1,d_pipe,T_choke,,PVTstr_)</f>
        <v>-1</v>
      </c>
      <c r="T98" s="25">
        <f>[1]!MF_p_choke_atma(T$95,fw_,d_choke,$B98,1,d_pipe,T_choke,,PVTstr_)</f>
        <v>-1</v>
      </c>
      <c r="U98" s="25">
        <f>[1]!MF_p_choke_atma(U$95,fw_,d_choke,$B98,1,d_pipe,T_choke,,PVTstr_)</f>
        <v>-1</v>
      </c>
      <c r="V98" s="25">
        <f>[1]!MF_p_choke_atma(V$95,fw_,d_choke,$B98,1,d_pipe,T_choke,,PVTstr_)</f>
        <v>-1</v>
      </c>
    </row>
    <row r="99" spans="2:22" x14ac:dyDescent="0.2">
      <c r="B99" s="2">
        <v>25</v>
      </c>
      <c r="C99" s="25">
        <f>[1]!MF_p_choke_atma(C$95,fw_,d_choke,$B99,1,d_pipe,T_choke,,PVTstr_)</f>
        <v>25</v>
      </c>
      <c r="D99" s="25">
        <f>[1]!MF_p_choke_atma(D$95,fw_,d_choke,$B99,1,d_pipe,T_choke,,PVTstr_)</f>
        <v>24.966239929199219</v>
      </c>
      <c r="E99" s="25">
        <f>[1]!MF_p_choke_atma(E$95,fw_,d_choke,$B99,1,d_pipe,T_choke,,PVTstr_)</f>
        <v>24.86419677734375</v>
      </c>
      <c r="F99" s="25">
        <f>[1]!MF_p_choke_atma(F$95,fw_,d_choke,$B99,1,d_pipe,T_choke,,PVTstr_)</f>
        <v>24.69329833984375</v>
      </c>
      <c r="G99" s="25">
        <f>[1]!MF_p_choke_atma(G$95,fw_,d_choke,$B99,1,d_pipe,T_choke,,PVTstr_)</f>
        <v>24.4476318359375</v>
      </c>
      <c r="H99" s="25">
        <f>[1]!MF_p_choke_atma(H$95,fw_,d_choke,$B99,1,d_pipe,T_choke,,PVTstr_)</f>
        <v>24.127197265625</v>
      </c>
      <c r="I99" s="25">
        <f>[1]!MF_p_choke_atma(I$95,fw_,d_choke,$B99,1,d_pipe,T_choke,,PVTstr_)</f>
        <v>23.71826171875</v>
      </c>
      <c r="J99" s="25">
        <f>[1]!MF_p_choke_atma(J$95,fw_,d_choke,$B99,1,d_pipe,T_choke,,PVTstr_)</f>
        <v>23.2177734375</v>
      </c>
      <c r="K99" s="25">
        <f>[1]!MF_p_choke_atma(K$95,fw_,d_choke,$B99,1,d_pipe,T_choke,,PVTstr_)</f>
        <v>22.607421875</v>
      </c>
      <c r="L99" s="25">
        <f>[1]!MF_p_choke_atma(L$95,fw_,d_choke,$B99,1,d_pipe,T_choke,,PVTstr_)</f>
        <v>21.86279296875</v>
      </c>
      <c r="M99" s="25">
        <f>[1]!MF_p_choke_atma(M$95,fw_,d_choke,$B99,1,d_pipe,T_choke,,PVTstr_)</f>
        <v>20.947265625</v>
      </c>
      <c r="N99" s="25">
        <f>[1]!MF_p_choke_atma(N$95,fw_,d_choke,$B99,1,d_pipe,T_choke,,PVTstr_)</f>
        <v>19.775390625</v>
      </c>
      <c r="O99" s="25">
        <f>[1]!MF_p_choke_atma(O$95,fw_,d_choke,$B99,1,d_pipe,T_choke,,PVTstr_)</f>
        <v>18.115234375</v>
      </c>
      <c r="P99" s="25">
        <f>[1]!MF_p_choke_atma(P$95,fw_,d_choke,$B99,1,d_pipe,T_choke,,PVTstr_)</f>
        <v>-1</v>
      </c>
      <c r="Q99" s="25">
        <f>[1]!MF_p_choke_atma(Q$95,fw_,d_choke,$B99,1,d_pipe,T_choke,,PVTstr_)</f>
        <v>-1</v>
      </c>
      <c r="R99" s="25">
        <f>[1]!MF_p_choke_atma(R$95,fw_,d_choke,$B99,1,d_pipe,T_choke,,PVTstr_)</f>
        <v>-1</v>
      </c>
      <c r="S99" s="25">
        <f>[1]!MF_p_choke_atma(S$95,fw_,d_choke,$B99,1,d_pipe,T_choke,,PVTstr_)</f>
        <v>-1</v>
      </c>
      <c r="T99" s="25">
        <f>[1]!MF_p_choke_atma(T$95,fw_,d_choke,$B99,1,d_pipe,T_choke,,PVTstr_)</f>
        <v>-1</v>
      </c>
      <c r="U99" s="25">
        <f>[1]!MF_p_choke_atma(U$95,fw_,d_choke,$B99,1,d_pipe,T_choke,,PVTstr_)</f>
        <v>-1</v>
      </c>
      <c r="V99" s="25">
        <f>[1]!MF_p_choke_atma(V$95,fw_,d_choke,$B99,1,d_pipe,T_choke,,PVTstr_)</f>
        <v>-1</v>
      </c>
    </row>
    <row r="100" spans="2:22" x14ac:dyDescent="0.2">
      <c r="B100" s="2">
        <v>30</v>
      </c>
      <c r="C100" s="25">
        <f>[1]!MF_p_choke_atma(C$95,fw_,d_choke,$B100,1,d_pipe,T_choke,,PVTstr_)</f>
        <v>30</v>
      </c>
      <c r="D100" s="25">
        <f>[1]!MF_p_choke_atma(D$95,fw_,d_choke,$B100,1,d_pipe,T_choke,,PVTstr_)</f>
        <v>29.97161865234375</v>
      </c>
      <c r="E100" s="25">
        <f>[1]!MF_p_choke_atma(E$95,fw_,d_choke,$B100,1,d_pipe,T_choke,,PVTstr_)</f>
        <v>29.886474609375</v>
      </c>
      <c r="F100" s="25">
        <f>[1]!MF_p_choke_atma(F$95,fw_,d_choke,$B100,1,d_pipe,T_choke,,PVTstr_)</f>
        <v>29.74273681640625</v>
      </c>
      <c r="G100" s="25">
        <f>[1]!MF_p_choke_atma(G$95,fw_,d_choke,$B100,1,d_pipe,T_choke,,PVTstr_)</f>
        <v>29.5404052734375</v>
      </c>
      <c r="H100" s="25">
        <f>[1]!MF_p_choke_atma(H$95,fw_,d_choke,$B100,1,d_pipe,T_choke,,PVTstr_)</f>
        <v>29.27490234375</v>
      </c>
      <c r="I100" s="25">
        <f>[1]!MF_p_choke_atma(I$95,fw_,d_choke,$B100,1,d_pipe,T_choke,,PVTstr_)</f>
        <v>28.9453125</v>
      </c>
      <c r="J100" s="25">
        <f>[1]!MF_p_choke_atma(J$95,fw_,d_choke,$B100,1,d_pipe,T_choke,,PVTstr_)</f>
        <v>28.546142578125</v>
      </c>
      <c r="K100" s="25">
        <f>[1]!MF_p_choke_atma(K$95,fw_,d_choke,$B100,1,d_pipe,T_choke,,PVTstr_)</f>
        <v>28.07373046875</v>
      </c>
      <c r="L100" s="25">
        <f>[1]!MF_p_choke_atma(L$95,fw_,d_choke,$B100,1,d_pipe,T_choke,,PVTstr_)</f>
        <v>27.509765625</v>
      </c>
      <c r="M100" s="25">
        <f>[1]!MF_p_choke_atma(M$95,fw_,d_choke,$B100,1,d_pipe,T_choke,,PVTstr_)</f>
        <v>26.865234375</v>
      </c>
      <c r="N100" s="25">
        <f>[1]!MF_p_choke_atma(N$95,fw_,d_choke,$B100,1,d_pipe,T_choke,,PVTstr_)</f>
        <v>26.0888671875</v>
      </c>
      <c r="O100" s="25">
        <f>[1]!MF_p_choke_atma(O$95,fw_,d_choke,$B100,1,d_pipe,T_choke,,PVTstr_)</f>
        <v>25.1806640625</v>
      </c>
      <c r="P100" s="25">
        <f>[1]!MF_p_choke_atma(P$95,fw_,d_choke,$B100,1,d_pipe,T_choke,,PVTstr_)</f>
        <v>24.08203125</v>
      </c>
      <c r="Q100" s="25">
        <f>[1]!MF_p_choke_atma(Q$95,fw_,d_choke,$B100,1,d_pipe,T_choke,,PVTstr_)</f>
        <v>22.734375</v>
      </c>
      <c r="R100" s="25">
        <f>[1]!MF_p_choke_atma(R$95,fw_,d_choke,$B100,1,d_pipe,T_choke,,PVTstr_)</f>
        <v>20.80078125</v>
      </c>
      <c r="S100" s="25">
        <f>[1]!MF_p_choke_atma(S$95,fw_,d_choke,$B100,1,d_pipe,T_choke,,PVTstr_)</f>
        <v>-1</v>
      </c>
      <c r="T100" s="25">
        <f>[1]!MF_p_choke_atma(T$95,fw_,d_choke,$B100,1,d_pipe,T_choke,,PVTstr_)</f>
        <v>-1</v>
      </c>
      <c r="U100" s="25">
        <f>[1]!MF_p_choke_atma(U$95,fw_,d_choke,$B100,1,d_pipe,T_choke,,PVTstr_)</f>
        <v>-1</v>
      </c>
      <c r="V100" s="25">
        <f>[1]!MF_p_choke_atma(V$95,fw_,d_choke,$B100,1,d_pipe,T_choke,,PVTstr_)</f>
        <v>-1</v>
      </c>
    </row>
    <row r="101" spans="2:22" x14ac:dyDescent="0.2">
      <c r="B101" s="2">
        <v>35</v>
      </c>
      <c r="C101" s="25">
        <f>[1]!MF_p_choke_atma(C$95,fw_,d_choke,$B101,1,d_pipe,T_choke,,PVTstr_)</f>
        <v>35</v>
      </c>
      <c r="D101" s="25">
        <f>[1]!MF_p_choke_atma(D$95,fw_,d_choke,$B101,1,d_pipe,T_choke,,PVTstr_)</f>
        <v>34.975433349609375</v>
      </c>
      <c r="E101" s="25">
        <f>[1]!MF_p_choke_atma(E$95,fw_,d_choke,$B101,1,d_pipe,T_choke,,PVTstr_)</f>
        <v>34.9017333984375</v>
      </c>
      <c r="F101" s="25">
        <f>[1]!MF_p_choke_atma(F$95,fw_,d_choke,$B101,1,d_pipe,T_choke,,PVTstr_)</f>
        <v>34.77783203125</v>
      </c>
      <c r="G101" s="25">
        <f>[1]!MF_p_choke_atma(G$95,fw_,d_choke,$B101,1,d_pipe,T_choke,,PVTstr_)</f>
        <v>34.60479736328125</v>
      </c>
      <c r="H101" s="25">
        <f>[1]!MF_p_choke_atma(H$95,fw_,d_choke,$B101,1,d_pipe,T_choke,,PVTstr_)</f>
        <v>34.37835693359375</v>
      </c>
      <c r="I101" s="25">
        <f>[1]!MF_p_choke_atma(I$95,fw_,d_choke,$B101,1,d_pipe,T_choke,,PVTstr_)</f>
        <v>34.0985107421875</v>
      </c>
      <c r="J101" s="25">
        <f>[1]!MF_p_choke_atma(J$95,fw_,d_choke,$B101,1,d_pipe,T_choke,,PVTstr_)</f>
        <v>33.760986328125</v>
      </c>
      <c r="K101" s="25">
        <f>[1]!MF_p_choke_atma(K$95,fw_,d_choke,$B101,1,d_pipe,T_choke,,PVTstr_)</f>
        <v>33.367919921875</v>
      </c>
      <c r="L101" s="25">
        <f>[1]!MF_p_choke_atma(L$95,fw_,d_choke,$B101,1,d_pipe,T_choke,,PVTstr_)</f>
        <v>32.9150390625</v>
      </c>
      <c r="M101" s="25">
        <f>[1]!MF_p_choke_atma(M$95,fw_,d_choke,$B101,1,d_pipe,T_choke,,PVTstr_)</f>
        <v>32.38525390625</v>
      </c>
      <c r="N101" s="25">
        <f>[1]!MF_p_choke_atma(N$95,fw_,d_choke,$B101,1,d_pipe,T_choke,,PVTstr_)</f>
        <v>31.787109375</v>
      </c>
      <c r="O101" s="25">
        <f>[1]!MF_p_choke_atma(O$95,fw_,d_choke,$B101,1,d_pipe,T_choke,,PVTstr_)</f>
        <v>31.103515625</v>
      </c>
      <c r="P101" s="25">
        <f>[1]!MF_p_choke_atma(P$95,fw_,d_choke,$B101,1,d_pipe,T_choke,,PVTstr_)</f>
        <v>30.3173828125</v>
      </c>
      <c r="Q101" s="25">
        <f>[1]!MF_p_choke_atma(Q$95,fw_,d_choke,$B101,1,d_pipe,T_choke,,PVTstr_)</f>
        <v>29.4287109375</v>
      </c>
      <c r="R101" s="25">
        <f>[1]!MF_p_choke_atma(R$95,fw_,d_choke,$B101,1,d_pipe,T_choke,,PVTstr_)</f>
        <v>28.4033203125</v>
      </c>
      <c r="S101" s="25">
        <f>[1]!MF_p_choke_atma(S$95,fw_,d_choke,$B101,1,d_pipe,T_choke,,PVTstr_)</f>
        <v>27.1728515625</v>
      </c>
      <c r="T101" s="25">
        <f>[1]!MF_p_choke_atma(T$95,fw_,d_choke,$B101,1,d_pipe,T_choke,,PVTstr_)</f>
        <v>25.6689453125</v>
      </c>
      <c r="U101" s="25">
        <f>[1]!MF_p_choke_atma(U$95,fw_,d_choke,$B101,1,d_pipe,T_choke,,PVTstr_)</f>
        <v>23.65234375</v>
      </c>
      <c r="V101" s="25">
        <f>[1]!MF_p_choke_atma(V$95,fw_,d_choke,$B101,1,d_pipe,T_choke,,PVTstr_)</f>
        <v>0</v>
      </c>
    </row>
  </sheetData>
  <mergeCells count="2">
    <mergeCell ref="C51:N51"/>
    <mergeCell ref="C94:N9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21</vt:i4>
      </vt:variant>
    </vt:vector>
  </HeadingPairs>
  <TitlesOfParts>
    <vt:vector size="22" baseType="lpstr">
      <vt:lpstr>Choke</vt:lpstr>
      <vt:lpstr>Choke!Bob_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PVT_str_gas_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2020-03-15T09:09:40Z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