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E08EC421-8D6F-4382-9817-CCA2C86B0AD3}" xr6:coauthVersionLast="43" xr6:coauthVersionMax="43" xr10:uidLastSave="{00000000-0000-0000-0000-000000000000}"/>
  <bookViews>
    <workbookView xWindow="3120" yWindow="3105" windowWidth="28800" windowHeight="15495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'!#REF!</definedName>
    <definedName name="betta_gas2_" localSheetId="0">'MF 1 '!#REF!</definedName>
    <definedName name="betta_gas3_" localSheetId="0">'MF 1 '!#REF!</definedName>
    <definedName name="Bob_" localSheetId="0">'MF 1 '!$C$14</definedName>
    <definedName name="fw_" localSheetId="0">'MF 1 '!$C$18</definedName>
    <definedName name="gamma_gas_" localSheetId="0">'MF 1 '!$C$9</definedName>
    <definedName name="gamma_oil_" localSheetId="0">'MF 1 '!$C$7</definedName>
    <definedName name="gamma_wat_" localSheetId="0">'MF 1 '!$C$8</definedName>
    <definedName name="Hydr_corr_">'MF 1 '!$H$20</definedName>
    <definedName name="id_">'MF 1 '!$C$21</definedName>
    <definedName name="L_">'MF 1 '!$C$20</definedName>
    <definedName name="l0_">'MF 1 '!$C$32</definedName>
    <definedName name="muob_" localSheetId="0">'MF 1 '!$C$15</definedName>
    <definedName name="n_">'MF 1 '!$A$57</definedName>
    <definedName name="p0_">'MF 1 '!$C$23</definedName>
    <definedName name="p1_">'MF 1 '!$C$24</definedName>
    <definedName name="Pb_" localSheetId="0">'MF 1 '!$C$12</definedName>
    <definedName name="PVRstr1_">'MF 1 '!$C$28</definedName>
    <definedName name="Q_" localSheetId="0">'MF 1 '!$C$17</definedName>
    <definedName name="Rp_" localSheetId="0">'MF 1 '!$C$11</definedName>
    <definedName name="Rsb_" localSheetId="0">'MF 1 '!$C$10</definedName>
    <definedName name="t0_">'MF 1 '!$C$25</definedName>
    <definedName name="t1_">'MF 1 '!$C$26</definedName>
    <definedName name="theta_">'MF 1 '!$C$22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7" i="118" l="1"/>
  <c r="F32" i="118"/>
  <c r="E32" i="118" l="1"/>
  <c r="C28" i="118"/>
  <c r="G1" i="118"/>
  <c r="E57" i="118" a="1"/>
  <c r="E53" i="118" a="1"/>
  <c r="E50" i="118" a="1"/>
  <c r="E46" i="118" a="1"/>
  <c r="E34" i="118" a="1"/>
  <c r="E55" i="118" a="1"/>
  <c r="E51" i="118" a="1"/>
  <c r="E47" i="118" a="1"/>
  <c r="E43" i="118" a="1"/>
  <c r="E39" i="118" a="1"/>
  <c r="E35" i="118" a="1"/>
  <c r="E54" i="118" a="1"/>
  <c r="E42" i="118" a="1"/>
  <c r="E38" i="118" a="1"/>
  <c r="E56" i="118" a="1"/>
  <c r="E52" i="118" a="1"/>
  <c r="E48" i="118" a="1"/>
  <c r="E44" i="118" a="1"/>
  <c r="E40" i="118" a="1"/>
  <c r="E36" i="118" a="1"/>
  <c r="E49" i="118" a="1"/>
  <c r="E45" i="118" a="1"/>
  <c r="E41" i="118" a="1"/>
  <c r="E37" i="118" a="1"/>
  <c r="G54" i="118" a="1"/>
  <c r="G38" i="118" a="1"/>
  <c r="G34" i="118" a="1"/>
  <c r="G55" i="118" a="1"/>
  <c r="G51" i="118" a="1"/>
  <c r="G47" i="118" a="1"/>
  <c r="G43" i="118" a="1"/>
  <c r="G39" i="118" a="1"/>
  <c r="G35" i="118" a="1"/>
  <c r="G46" i="118" a="1"/>
  <c r="G52" i="118" a="1"/>
  <c r="G48" i="118" a="1"/>
  <c r="G44" i="118" a="1"/>
  <c r="G40" i="118" a="1"/>
  <c r="G36" i="118" a="1"/>
  <c r="G50" i="118" a="1"/>
  <c r="G42" i="118" a="1"/>
  <c r="G56" i="118" a="1"/>
  <c r="G53" i="118" a="1"/>
  <c r="G49" i="118" a="1"/>
  <c r="G45" i="118" a="1"/>
  <c r="G41" i="118" a="1"/>
  <c r="G37" i="118" a="1"/>
  <c r="G33" i="118" a="1"/>
  <c r="E33" i="118" a="1"/>
  <c r="F33" i="118" l="1"/>
  <c r="E33" i="118"/>
  <c r="H33" i="118"/>
  <c r="G33" i="118"/>
  <c r="G37" i="118"/>
  <c r="H37" i="118"/>
  <c r="G41" i="118"/>
  <c r="H41" i="118"/>
  <c r="G45" i="118"/>
  <c r="H45" i="118"/>
  <c r="G49" i="118"/>
  <c r="H49" i="118"/>
  <c r="G53" i="118"/>
  <c r="H53" i="118"/>
  <c r="H56" i="118"/>
  <c r="G56" i="118"/>
  <c r="G42" i="118"/>
  <c r="H42" i="118"/>
  <c r="G50" i="118"/>
  <c r="H50" i="118"/>
  <c r="H36" i="118"/>
  <c r="G36" i="118"/>
  <c r="H40" i="118"/>
  <c r="G40" i="118"/>
  <c r="H44" i="118"/>
  <c r="G44" i="118"/>
  <c r="H48" i="118"/>
  <c r="G48" i="118"/>
  <c r="G52" i="118"/>
  <c r="H52" i="118"/>
  <c r="G46" i="118"/>
  <c r="H46" i="118"/>
  <c r="H35" i="118"/>
  <c r="G35" i="118"/>
  <c r="G39" i="118"/>
  <c r="H39" i="118"/>
  <c r="H43" i="118"/>
  <c r="G43" i="118"/>
  <c r="H47" i="118"/>
  <c r="G47" i="118"/>
  <c r="H51" i="118"/>
  <c r="G51" i="118"/>
  <c r="H55" i="118"/>
  <c r="G55" i="118"/>
  <c r="G34" i="118"/>
  <c r="H34" i="118"/>
  <c r="G38" i="118"/>
  <c r="H38" i="118"/>
  <c r="G54" i="118"/>
  <c r="H54" i="118"/>
  <c r="E37" i="118"/>
  <c r="F37" i="118"/>
  <c r="E41" i="118"/>
  <c r="F41" i="118"/>
  <c r="E45" i="118"/>
  <c r="F45" i="118"/>
  <c r="F49" i="118"/>
  <c r="E49" i="118"/>
  <c r="F36" i="118"/>
  <c r="E36" i="118"/>
  <c r="E40" i="118"/>
  <c r="F40" i="118"/>
  <c r="E44" i="118"/>
  <c r="F44" i="118"/>
  <c r="F48" i="118"/>
  <c r="E48" i="118"/>
  <c r="F52" i="118"/>
  <c r="E52" i="118"/>
  <c r="E56" i="118"/>
  <c r="F56" i="118"/>
  <c r="E38" i="118"/>
  <c r="F38" i="118"/>
  <c r="E42" i="118"/>
  <c r="F42" i="118"/>
  <c r="F54" i="118"/>
  <c r="E54" i="118"/>
  <c r="F35" i="118"/>
  <c r="E35" i="118"/>
  <c r="F39" i="118"/>
  <c r="E39" i="118"/>
  <c r="F43" i="118"/>
  <c r="E43" i="118"/>
  <c r="F47" i="118"/>
  <c r="E47" i="118"/>
  <c r="E51" i="118"/>
  <c r="F51" i="118"/>
  <c r="F55" i="118"/>
  <c r="E55" i="118"/>
  <c r="E34" i="118"/>
  <c r="F34" i="118"/>
  <c r="E46" i="118"/>
  <c r="F46" i="118"/>
  <c r="F50" i="118"/>
  <c r="E50" i="118"/>
  <c r="E53" i="118"/>
  <c r="F53" i="118"/>
  <c r="E57" i="118"/>
  <c r="F57" i="118"/>
  <c r="C33" i="118"/>
  <c r="S32" i="118"/>
  <c r="C34" i="118" l="1"/>
  <c r="E8" i="118"/>
  <c r="C35" i="118" l="1"/>
  <c r="E13" i="118"/>
  <c r="E12" i="118"/>
  <c r="E11" i="118"/>
  <c r="E10" i="118"/>
  <c r="E9" i="118"/>
  <c r="E7" i="118"/>
  <c r="C36" i="118" l="1"/>
  <c r="C37" i="118" l="1"/>
  <c r="C38" i="118" l="1"/>
  <c r="C39" i="118" l="1"/>
  <c r="C40" i="118" l="1"/>
  <c r="C41" i="118" l="1"/>
  <c r="C42" i="118" l="1"/>
  <c r="C43" i="118" l="1"/>
  <c r="C44" i="118" l="1"/>
  <c r="C45" i="118" l="1"/>
  <c r="C46" i="118" l="1"/>
  <c r="C47" i="118" l="1"/>
  <c r="C48" i="118" l="1"/>
  <c r="C49" i="118" l="1"/>
  <c r="C50" i="118" l="1"/>
  <c r="C51" i="118" l="1"/>
  <c r="C52" i="118" l="1"/>
  <c r="C53" i="118" l="1"/>
  <c r="C54" i="118" l="1"/>
  <c r="C55" i="118" l="1"/>
  <c r="C56" i="118" l="1"/>
  <c r="C57" i="118" l="1"/>
  <c r="G57" i="118" l="1"/>
  <c r="G32" i="118" a="1"/>
  <c r="G32" i="118" l="1"/>
  <c r="H32" i="118"/>
</calcChain>
</file>

<file path=xl/sharedStrings.xml><?xml version="1.0" encoding="utf-8"?>
<sst xmlns="http://schemas.openxmlformats.org/spreadsheetml/2006/main" count="54" uniqueCount="43">
  <si>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</si>
  <si>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</si>
  <si>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</si>
  <si>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</si>
  <si>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</si>
  <si>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</si>
  <si>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</si>
  <si>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</si>
  <si>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</si>
  <si>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</si>
  <si>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</si>
  <si>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</si>
  <si>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</si>
  <si>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</si>
  <si>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</si>
  <si>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</si>
  <si>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</si>
  <si>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</si>
  <si>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</si>
  <si>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</si>
  <si>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</si>
  <si>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</si>
  <si>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</si>
  <si>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</si>
  <si>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</si>
  <si>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</si>
  <si>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</si>
  <si>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</si>
  <si>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</si>
  <si>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</si>
  <si>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</si>
  <si>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</si>
  <si>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</si>
  <si>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</si>
  <si>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</si>
  <si>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</si>
  <si>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</si>
  <si>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</si>
  <si>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</si>
  <si>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</si>
  <si>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</si>
  <si>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</si>
  <si>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Корреляция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</si>
</sst>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sz val="10"/>
      <color rgb="FFFF0000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2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9" fillId="0" borderId="0" xfId="0" applyFont="1"/>
    <xf numFmtId="1" fontId="0" fillId="2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'!$E$31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'!$E$32:$E$57</c:f>
              <c:numCache>
                <c:formatCode>0.00</c:formatCode>
                <c:ptCount val="26"/>
                <c:pt idx="0">
                  <c:v>30</c:v>
                </c:pt>
                <c:pt idx="1">
                  <c:v>33.282835696835662</c:v>
                </c:pt>
                <c:pt idx="2">
                  <c:v>36.804619529447443</c:v>
                </c:pt>
                <c:pt idx="3">
                  <c:v>40.56971929769422</c:v>
                </c:pt>
                <c:pt idx="4">
                  <c:v>44.581015921896686</c:v>
                </c:pt>
                <c:pt idx="5">
                  <c:v>48.839862796042681</c:v>
                </c:pt>
                <c:pt idx="6">
                  <c:v>53.346016202754313</c:v>
                </c:pt>
                <c:pt idx="7">
                  <c:v>58.097653537058143</c:v>
                </c:pt>
                <c:pt idx="8">
                  <c:v>63.09146344667203</c:v>
                </c:pt>
                <c:pt idx="9">
                  <c:v>68.322760518438173</c:v>
                </c:pt>
                <c:pt idx="10">
                  <c:v>73.785636022097648</c:v>
                </c:pt>
                <c:pt idx="11">
                  <c:v>79.473136095056276</c:v>
                </c:pt>
                <c:pt idx="12">
                  <c:v>85.377457338851627</c:v>
                </c:pt>
                <c:pt idx="13">
                  <c:v>91.49014977056116</c:v>
                </c:pt>
                <c:pt idx="14">
                  <c:v>97.802318004152255</c:v>
                </c:pt>
                <c:pt idx="15">
                  <c:v>104.30533349022976</c:v>
                </c:pt>
                <c:pt idx="16">
                  <c:v>110.87209090177194</c:v>
                </c:pt>
                <c:pt idx="17">
                  <c:v>117.43713928094289</c:v>
                </c:pt>
                <c:pt idx="18">
                  <c:v>124.00002334753637</c:v>
                </c:pt>
                <c:pt idx="19">
                  <c:v>130.56035672643634</c:v>
                </c:pt>
                <c:pt idx="20">
                  <c:v>137.11780856085693</c:v>
                </c:pt>
                <c:pt idx="21">
                  <c:v>143.67209322758129</c:v>
                </c:pt>
                <c:pt idx="22">
                  <c:v>150.22296233041891</c:v>
                </c:pt>
                <c:pt idx="23">
                  <c:v>156.77019839287533</c:v>
                </c:pt>
                <c:pt idx="24">
                  <c:v>163.31360983459982</c:v>
                </c:pt>
                <c:pt idx="25">
                  <c:v>169.8530269307513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'!$G$31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'!$G$32:$G$57</c:f>
              <c:numCache>
                <c:formatCode>0.00</c:formatCode>
                <c:ptCount val="26"/>
                <c:pt idx="0">
                  <c:v>30.065836338274494</c:v>
                </c:pt>
                <c:pt idx="1">
                  <c:v>33.353266230343635</c:v>
                </c:pt>
                <c:pt idx="2">
                  <c:v>36.881576341190112</c:v>
                </c:pt>
                <c:pt idx="3">
                  <c:v>40.652166870950353</c:v>
                </c:pt>
                <c:pt idx="4">
                  <c:v>44.66716968900387</c:v>
                </c:pt>
                <c:pt idx="5">
                  <c:v>48.933976805829268</c:v>
                </c:pt>
                <c:pt idx="6">
                  <c:v>53.444955588075366</c:v>
                </c:pt>
                <c:pt idx="7">
                  <c:v>58.203891126435863</c:v>
                </c:pt>
                <c:pt idx="8">
                  <c:v>63.203324068180564</c:v>
                </c:pt>
                <c:pt idx="9">
                  <c:v>68.437668699657223</c:v>
                </c:pt>
                <c:pt idx="10">
                  <c:v>73.909071902776958</c:v>
                </c:pt>
                <c:pt idx="11">
                  <c:v>79.600795023235307</c:v>
                </c:pt>
                <c:pt idx="12">
                  <c:v>85.512377781018515</c:v>
                </c:pt>
                <c:pt idx="13">
                  <c:v>91.630062129393494</c:v>
                </c:pt>
                <c:pt idx="14">
                  <c:v>97.943963104252006</c:v>
                </c:pt>
                <c:pt idx="15">
                  <c:v>104.45100161463726</c:v>
                </c:pt>
                <c:pt idx="16">
                  <c:v>111.01793527898485</c:v>
                </c:pt>
                <c:pt idx="17">
                  <c:v>117.58314561532865</c:v>
                </c:pt>
                <c:pt idx="18">
                  <c:v>124.14617942730267</c:v>
                </c:pt>
                <c:pt idx="19">
                  <c:v>130.70665202910777</c:v>
                </c:pt>
                <c:pt idx="20">
                  <c:v>137.2642339491087</c:v>
                </c:pt>
                <c:pt idx="21">
                  <c:v>143.81864071150491</c:v>
                </c:pt>
                <c:pt idx="22">
                  <c:v>150.36962487969328</c:v>
                </c:pt>
                <c:pt idx="23">
                  <c:v>156.91696978623702</c:v>
                </c:pt>
                <c:pt idx="24">
                  <c:v>163.4604845384396</c:v>
                </c:pt>
                <c:pt idx="25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490125</xdr:colOff>
      <xdr:row>30</xdr:row>
      <xdr:rowOff>385464</xdr:rowOff>
    </xdr:from>
    <xdr:to>
      <xdr:col>15</xdr:col>
      <xdr:colOff>369793</xdr:colOff>
      <xdr:row>57</xdr:row>
      <xdr:rowOff>130951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29805</xdr:colOff>
      <xdr:row>5</xdr:row>
      <xdr:rowOff>17370</xdr:rowOff>
    </xdr:from>
    <xdr:to>
      <xdr:col>18</xdr:col>
      <xdr:colOff>414618</xdr:colOff>
      <xdr:row>17</xdr:row>
      <xdr:rowOff>64674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57717" y="801782"/>
          <a:ext cx="6929048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pipe_m3day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58"/>
  <sheetViews>
    <sheetView tabSelected="1" topLeftCell="A17" zoomScaleNormal="100" workbookViewId="0">
      <selection activeCell="L24" sqref="L24"/>
    </sheetView>
  </sheetViews>
  <sheetFormatPr defaultRowHeight="12.75" outlineLevelRow="1" x14ac:dyDescent="0.2"/>
  <cols>
    <col min="2" max="2" width="26.28515625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2.710937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9.140625" hidden="1" customWidth="1"/>
    <col min="29" max="33" width="9.140625" customWidth="1"/>
  </cols>
  <sheetData>
    <row r="1" spans="1:7" x14ac:dyDescent="0.2">
      <c r="A1" s="1" t="s">
        <v>10</v>
      </c>
      <c r="F1" t="s">
        <v>11</v>
      </c>
      <c r="G1" t="str">
        <f>[1]!getUFVersion()</f>
        <v>7.9</v>
      </c>
    </row>
    <row r="2" spans="1:7" x14ac:dyDescent="0.2">
      <c r="A2" t="s">
        <v>27</v>
      </c>
    </row>
    <row r="6" spans="1:7" x14ac:dyDescent="0.2">
      <c r="A6" s="1" t="s">
        <v>1</v>
      </c>
    </row>
    <row r="7" spans="1:7" ht="18.75" outlineLevel="1" x14ac:dyDescent="0.35">
      <c r="B7" s="11" t="s">
        <v>13</v>
      </c>
      <c r="C7" s="2">
        <v>0.87</v>
      </c>
      <c r="D7" s="6"/>
      <c r="E7" s="7">
        <f>gamma_oil_*1000</f>
        <v>870</v>
      </c>
      <c r="F7" s="9" t="s">
        <v>24</v>
      </c>
    </row>
    <row r="8" spans="1:7" ht="18.75" outlineLevel="1" x14ac:dyDescent="0.35">
      <c r="B8" s="9" t="s">
        <v>14</v>
      </c>
      <c r="C8" s="2">
        <v>1</v>
      </c>
      <c r="D8" s="6"/>
      <c r="E8" s="7">
        <f>gamma_wat_*1000</f>
        <v>1000</v>
      </c>
      <c r="F8" s="9" t="s">
        <v>24</v>
      </c>
    </row>
    <row r="9" spans="1:7" ht="18.75" outlineLevel="1" x14ac:dyDescent="0.35">
      <c r="B9" s="9" t="s">
        <v>15</v>
      </c>
      <c r="C9" s="2">
        <v>0.8</v>
      </c>
      <c r="D9" s="6"/>
      <c r="E9" s="7">
        <f>gamma_gas_*1.22</f>
        <v>0.97599999999999998</v>
      </c>
      <c r="F9" s="9" t="s">
        <v>24</v>
      </c>
    </row>
    <row r="10" spans="1:7" ht="18.75" outlineLevel="1" x14ac:dyDescent="0.35">
      <c r="B10" s="12" t="s">
        <v>16</v>
      </c>
      <c r="C10" s="2">
        <v>80</v>
      </c>
      <c r="D10" s="9" t="s">
        <v>12</v>
      </c>
      <c r="E10" s="8">
        <f>Rsb_/gamma_oil_</f>
        <v>91.954022988505741</v>
      </c>
      <c r="F10" s="9" t="s">
        <v>25</v>
      </c>
    </row>
    <row r="11" spans="1:7" ht="18.75" outlineLevel="1" x14ac:dyDescent="0.35">
      <c r="B11" s="12" t="s">
        <v>17</v>
      </c>
      <c r="C11" s="2">
        <v>80</v>
      </c>
      <c r="D11" s="9" t="s">
        <v>12</v>
      </c>
      <c r="E11" s="8">
        <f>Rsb_/gamma_oil_</f>
        <v>91.954022988505741</v>
      </c>
      <c r="F11" s="9" t="s">
        <v>25</v>
      </c>
    </row>
    <row r="12" spans="1:7" ht="18" outlineLevel="1" x14ac:dyDescent="0.35">
      <c r="B12" s="9" t="s">
        <v>18</v>
      </c>
      <c r="C12" s="2">
        <v>120</v>
      </c>
      <c r="D12" s="6" t="s">
        <v>5</v>
      </c>
      <c r="E12" s="8">
        <f>Pb_*1.01325</f>
        <v>121.59</v>
      </c>
      <c r="F12" s="10" t="s">
        <v>6</v>
      </c>
    </row>
    <row r="13" spans="1:7" ht="18" outlineLevel="1" x14ac:dyDescent="0.35">
      <c r="B13" s="9" t="s">
        <v>19</v>
      </c>
      <c r="C13" s="2">
        <v>100</v>
      </c>
      <c r="D13" s="6" t="s">
        <v>2</v>
      </c>
      <c r="E13" s="8">
        <f>Tres_*9/5+32</f>
        <v>212</v>
      </c>
      <c r="F13" s="10" t="s">
        <v>7</v>
      </c>
    </row>
    <row r="14" spans="1:7" ht="18.75" outlineLevel="1" x14ac:dyDescent="0.35">
      <c r="B14" s="12" t="s">
        <v>20</v>
      </c>
      <c r="C14" s="2">
        <v>1.2</v>
      </c>
      <c r="D14" s="9" t="s">
        <v>12</v>
      </c>
    </row>
    <row r="15" spans="1:7" ht="18" outlineLevel="1" x14ac:dyDescent="0.35">
      <c r="B15" s="13" t="s">
        <v>21</v>
      </c>
      <c r="C15" s="2">
        <v>1</v>
      </c>
      <c r="D15" s="6" t="s">
        <v>4</v>
      </c>
    </row>
    <row r="16" spans="1:7" x14ac:dyDescent="0.2">
      <c r="A16" s="1" t="s">
        <v>8</v>
      </c>
    </row>
    <row r="17" spans="1:20" ht="15.75" x14ac:dyDescent="0.3">
      <c r="B17" s="13" t="s">
        <v>22</v>
      </c>
      <c r="C17" s="2">
        <v>50</v>
      </c>
      <c r="D17" s="9" t="s">
        <v>23</v>
      </c>
    </row>
    <row r="18" spans="1:20" ht="15.75" x14ac:dyDescent="0.3">
      <c r="B18" s="13" t="s">
        <v>26</v>
      </c>
      <c r="C18" s="2">
        <v>20</v>
      </c>
      <c r="D18" s="6" t="s">
        <v>3</v>
      </c>
    </row>
    <row r="19" spans="1:20" x14ac:dyDescent="0.2">
      <c r="A19" t="s">
        <v>28</v>
      </c>
      <c r="B19" s="3"/>
    </row>
    <row r="20" spans="1:20" ht="15" x14ac:dyDescent="0.25">
      <c r="B20" s="13" t="s">
        <v>29</v>
      </c>
      <c r="C20" s="2">
        <v>2000</v>
      </c>
      <c r="D20" s="9" t="s">
        <v>31</v>
      </c>
      <c r="G20" s="13" t="s">
        <v>42</v>
      </c>
      <c r="H20" s="2">
        <v>3</v>
      </c>
    </row>
    <row r="21" spans="1:20" ht="15" x14ac:dyDescent="0.25">
      <c r="B21" s="13" t="s">
        <v>0</v>
      </c>
      <c r="C21" s="2">
        <v>62</v>
      </c>
      <c r="D21" s="9" t="s">
        <v>32</v>
      </c>
    </row>
    <row r="22" spans="1:20" ht="15" x14ac:dyDescent="0.25">
      <c r="B22" s="13" t="s">
        <v>30</v>
      </c>
      <c r="C22" s="2">
        <v>90</v>
      </c>
      <c r="D22" s="9" t="s">
        <v>33</v>
      </c>
    </row>
    <row r="23" spans="1:20" ht="15" x14ac:dyDescent="0.25">
      <c r="B23" s="13" t="s">
        <v>34</v>
      </c>
      <c r="C23" s="2">
        <v>30</v>
      </c>
      <c r="D23" s="9" t="s">
        <v>5</v>
      </c>
    </row>
    <row r="24" spans="1:20" ht="15" x14ac:dyDescent="0.25">
      <c r="B24" s="13" t="s">
        <v>35</v>
      </c>
      <c r="C24" s="20">
        <v>170</v>
      </c>
      <c r="D24" s="9" t="s">
        <v>5</v>
      </c>
    </row>
    <row r="25" spans="1:20" ht="15" x14ac:dyDescent="0.25">
      <c r="B25" s="13" t="s">
        <v>36</v>
      </c>
      <c r="C25" s="2">
        <v>40</v>
      </c>
      <c r="D25" s="9" t="s">
        <v>38</v>
      </c>
    </row>
    <row r="26" spans="1:20" ht="15" x14ac:dyDescent="0.25">
      <c r="B26" s="13" t="s">
        <v>37</v>
      </c>
      <c r="C26" s="2">
        <v>30</v>
      </c>
      <c r="D26" s="9" t="s">
        <v>38</v>
      </c>
    </row>
    <row r="28" spans="1:20" x14ac:dyDescent="0.2">
      <c r="B28" s="15" t="s">
        <v>9</v>
      </c>
      <c r="C28" s="16" t="str">
        <f>[1]!PVT_Encode_string(gamma_gas_,gamma_oil_,gamma_wat_,Rsb_,Rp_,Pb_,Tres_,Bob_,muob_)</f>
        <v>gamma_gas:0,800;gamma_oil:0,870;gamma_wat:1,000;rsb_m3m3:80,000;rp_m3m3:80,000;pb_atma:120,000;tres_C:100,000;bob_m3m3:1,200;muob_cP:1,000;PVTcorr:0;ksep_fr:0,000;pksep_atma:-1,000;tksep_C:-1,000;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outlineLevel="1" x14ac:dyDescent="0.2"/>
    <row r="30" spans="1:20" outlineLevel="1" x14ac:dyDescent="0.2"/>
    <row r="31" spans="1:20" ht="32.1" customHeight="1" outlineLevel="1" x14ac:dyDescent="0.2">
      <c r="C31" s="14" t="s">
        <v>29</v>
      </c>
      <c r="D31" s="14" t="s">
        <v>41</v>
      </c>
      <c r="E31" s="14" t="s">
        <v>35</v>
      </c>
      <c r="F31" s="14" t="s">
        <v>37</v>
      </c>
      <c r="G31" s="14" t="s">
        <v>39</v>
      </c>
      <c r="H31" s="14" t="s">
        <v>40</v>
      </c>
      <c r="J31" s="4"/>
      <c r="K31" s="4"/>
    </row>
    <row r="32" spans="1:20" outlineLevel="1" x14ac:dyDescent="0.2">
      <c r="A32" s="17">
        <v>1</v>
      </c>
      <c r="C32" s="2">
        <v>0</v>
      </c>
      <c r="D32" s="2">
        <v>30</v>
      </c>
      <c r="E32" s="19">
        <f>p0_</f>
        <v>30</v>
      </c>
      <c r="F32" s="19">
        <f>D32</f>
        <v>30</v>
      </c>
      <c r="G32" s="5">
        <f t="array" ref="G32:H32">[1]!MF_p_pipe_atma(Q_,fw_,$C$57-C32,$G$57,1,PVRstr1_,theta_,id_,Hydr_corr_,$D$57,D32)</f>
        <v>30.065836338274494</v>
      </c>
      <c r="H32" s="5">
        <v>30</v>
      </c>
      <c r="J32" s="4"/>
      <c r="K32" s="4"/>
      <c r="S32">
        <f>[1]!MF_calibr_pipe_m3day(Q_,fw_,C57,E57,E32,PVRstr1_,,id_,Hydr_corr_,D57,D32)</f>
        <v>2.1950458351043451</v>
      </c>
    </row>
    <row r="33" spans="1:11" outlineLevel="1" x14ac:dyDescent="0.2">
      <c r="A33" s="17">
        <v>2</v>
      </c>
      <c r="C33" s="18">
        <f t="shared" ref="C33:C57" si="0">C32+L_/(n_-1)</f>
        <v>80</v>
      </c>
      <c r="D33" s="2">
        <v>32</v>
      </c>
      <c r="E33" s="5">
        <f t="array" ref="E33:F33">[1]!MF_p_pipe_atma(Q_,fw_,C33-l0_,$E$32,0,PVRstr1_,theta_,id_,Hydr_corr_,$D$32,D33)</f>
        <v>33.282835696835662</v>
      </c>
      <c r="F33" s="5">
        <v>32</v>
      </c>
      <c r="G33" s="5">
        <f t="array" ref="G33:H33">[1]!MF_p_pipe_atma(Q_,fw_,$C$57-C33,$G$57,1,PVRstr1_,theta_,id_,Hydr_corr_,$D$57,D33)</f>
        <v>33.353266230343635</v>
      </c>
      <c r="H33" s="5">
        <v>32</v>
      </c>
      <c r="J33" s="4"/>
      <c r="K33" s="4"/>
    </row>
    <row r="34" spans="1:11" outlineLevel="1" x14ac:dyDescent="0.2">
      <c r="A34" s="17">
        <v>3</v>
      </c>
      <c r="C34" s="18">
        <f t="shared" si="0"/>
        <v>160</v>
      </c>
      <c r="D34" s="2">
        <v>34</v>
      </c>
      <c r="E34" s="5">
        <f t="array" ref="E34:F34">[1]!MF_p_pipe_atma(Q_,fw_,C34-l0_,$E$32,0,PVRstr1_,theta_,id_,Hydr_corr_,$D$32,D34)</f>
        <v>36.804619529447443</v>
      </c>
      <c r="F34" s="5">
        <v>34</v>
      </c>
      <c r="G34" s="5">
        <f t="array" ref="G34:H34">[1]!MF_p_pipe_atma(Q_,fw_,$C$57-C34,$G$57,1,PVRstr1_,theta_,id_,Hydr_corr_,$D$57,D34)</f>
        <v>36.881576341190112</v>
      </c>
      <c r="H34" s="5">
        <v>34</v>
      </c>
      <c r="J34" s="4"/>
      <c r="K34" s="4"/>
    </row>
    <row r="35" spans="1:11" outlineLevel="1" x14ac:dyDescent="0.2">
      <c r="A35" s="17">
        <v>4</v>
      </c>
      <c r="C35" s="18">
        <f t="shared" si="0"/>
        <v>240</v>
      </c>
      <c r="D35" s="2">
        <v>36</v>
      </c>
      <c r="E35" s="5">
        <f t="array" ref="E35:F35">[1]!MF_p_pipe_atma(Q_,fw_,C35-l0_,$E$32,0,PVRstr1_,theta_,id_,Hydr_corr_,$D$32,D35)</f>
        <v>40.56971929769422</v>
      </c>
      <c r="F35" s="5">
        <v>36</v>
      </c>
      <c r="G35" s="5">
        <f t="array" ref="G35:H35">[1]!MF_p_pipe_atma(Q_,fw_,$C$57-C35,$G$57,1,PVRstr1_,theta_,id_,Hydr_corr_,$D$57,D35)</f>
        <v>40.652166870950353</v>
      </c>
      <c r="H35" s="5">
        <v>36</v>
      </c>
      <c r="J35" s="4"/>
      <c r="K35" s="4"/>
    </row>
    <row r="36" spans="1:11" outlineLevel="1" x14ac:dyDescent="0.2">
      <c r="A36" s="17">
        <v>5</v>
      </c>
      <c r="C36" s="18">
        <f t="shared" si="0"/>
        <v>320</v>
      </c>
      <c r="D36" s="2">
        <v>38</v>
      </c>
      <c r="E36" s="5">
        <f t="array" ref="E36:F36">[1]!MF_p_pipe_atma(Q_,fw_,C36-l0_,$E$32,0,PVRstr1_,theta_,id_,Hydr_corr_,$D$32,D36)</f>
        <v>44.581015921896686</v>
      </c>
      <c r="F36" s="5">
        <v>38</v>
      </c>
      <c r="G36" s="5">
        <f t="array" ref="G36:H36">[1]!MF_p_pipe_atma(Q_,fw_,$C$57-C36,$G$57,1,PVRstr1_,theta_,id_,Hydr_corr_,$D$57,D36)</f>
        <v>44.66716968900387</v>
      </c>
      <c r="H36" s="5">
        <v>38</v>
      </c>
      <c r="J36" s="4"/>
      <c r="K36" s="4"/>
    </row>
    <row r="37" spans="1:11" outlineLevel="1" x14ac:dyDescent="0.2">
      <c r="A37" s="17">
        <v>6</v>
      </c>
      <c r="C37" s="18">
        <f t="shared" si="0"/>
        <v>400</v>
      </c>
      <c r="D37" s="2">
        <v>40</v>
      </c>
      <c r="E37" s="5">
        <f t="array" ref="E37:F37">[1]!MF_p_pipe_atma(Q_,fw_,C37-l0_,$E$32,0,PVRstr1_,theta_,id_,Hydr_corr_,$D$32,D37)</f>
        <v>48.839862796042681</v>
      </c>
      <c r="F37" s="5">
        <v>40</v>
      </c>
      <c r="G37" s="5">
        <f t="array" ref="G37:H37">[1]!MF_p_pipe_atma(Q_,fw_,$C$57-C37,$G$57,1,PVRstr1_,theta_,id_,Hydr_corr_,$D$57,D37)</f>
        <v>48.933976805829268</v>
      </c>
      <c r="H37" s="5">
        <v>40</v>
      </c>
      <c r="J37" s="4"/>
      <c r="K37" s="4"/>
    </row>
    <row r="38" spans="1:11" outlineLevel="1" x14ac:dyDescent="0.2">
      <c r="A38" s="17">
        <v>7</v>
      </c>
      <c r="C38" s="18">
        <f t="shared" si="0"/>
        <v>480</v>
      </c>
      <c r="D38" s="2">
        <v>42</v>
      </c>
      <c r="E38" s="5">
        <f t="array" ref="E38:F38">[1]!MF_p_pipe_atma(Q_,fw_,C38-l0_,$E$32,0,PVRstr1_,theta_,id_,Hydr_corr_,$D$32,D38)</f>
        <v>53.346016202754313</v>
      </c>
      <c r="F38" s="5">
        <v>42</v>
      </c>
      <c r="G38" s="5">
        <f t="array" ref="G38:H38">[1]!MF_p_pipe_atma(Q_,fw_,$C$57-C38,$G$57,1,PVRstr1_,theta_,id_,Hydr_corr_,$D$57,D38)</f>
        <v>53.444955588075366</v>
      </c>
      <c r="H38" s="5">
        <v>42</v>
      </c>
      <c r="J38" s="4"/>
      <c r="K38" s="4"/>
    </row>
    <row r="39" spans="1:11" outlineLevel="1" x14ac:dyDescent="0.2">
      <c r="A39" s="17">
        <v>8</v>
      </c>
      <c r="C39" s="18">
        <f t="shared" si="0"/>
        <v>560</v>
      </c>
      <c r="D39" s="2">
        <v>44</v>
      </c>
      <c r="E39" s="5">
        <f t="array" ref="E39:F39">[1]!MF_p_pipe_atma(Q_,fw_,C39-l0_,$E$32,0,PVRstr1_,theta_,id_,Hydr_corr_,$D$32,D39)</f>
        <v>58.097653537058143</v>
      </c>
      <c r="F39" s="5">
        <v>44</v>
      </c>
      <c r="G39" s="5">
        <f t="array" ref="G39:H39">[1]!MF_p_pipe_atma(Q_,fw_,$C$57-C39,$G$57,1,PVRstr1_,theta_,id_,Hydr_corr_,$D$57,D39)</f>
        <v>58.203891126435863</v>
      </c>
      <c r="H39" s="5">
        <v>44</v>
      </c>
      <c r="J39" s="4"/>
      <c r="K39" s="4"/>
    </row>
    <row r="40" spans="1:11" outlineLevel="1" x14ac:dyDescent="0.2">
      <c r="A40" s="17">
        <v>9</v>
      </c>
      <c r="C40" s="18">
        <f t="shared" si="0"/>
        <v>640</v>
      </c>
      <c r="D40" s="2">
        <v>46</v>
      </c>
      <c r="E40" s="5">
        <f t="array" ref="E40:F40">[1]!MF_p_pipe_atma(Q_,fw_,C40-l0_,$E$32,0,PVRstr1_,theta_,id_,Hydr_corr_,$D$32,D40)</f>
        <v>63.09146344667203</v>
      </c>
      <c r="F40" s="5">
        <v>46</v>
      </c>
      <c r="G40" s="5">
        <f t="array" ref="G40:H40">[1]!MF_p_pipe_atma(Q_,fw_,$C$57-C40,$G$57,1,PVRstr1_,theta_,id_,Hydr_corr_,$D$57,D40)</f>
        <v>63.203324068180564</v>
      </c>
      <c r="H40" s="5">
        <v>46</v>
      </c>
      <c r="J40" s="4"/>
      <c r="K40" s="4"/>
    </row>
    <row r="41" spans="1:11" outlineLevel="1" x14ac:dyDescent="0.2">
      <c r="A41" s="17">
        <v>10</v>
      </c>
      <c r="C41" s="18">
        <f t="shared" si="0"/>
        <v>720</v>
      </c>
      <c r="D41" s="2">
        <v>48</v>
      </c>
      <c r="E41" s="5">
        <f t="array" ref="E41:F41">[1]!MF_p_pipe_atma(Q_,fw_,C41-l0_,$E$32,0,PVRstr1_,theta_,id_,Hydr_corr_,$D$32,D41)</f>
        <v>68.322760518438173</v>
      </c>
      <c r="F41" s="5">
        <v>48</v>
      </c>
      <c r="G41" s="5">
        <f t="array" ref="G41:H41">[1]!MF_p_pipe_atma(Q_,fw_,$C$57-C41,$G$57,1,PVRstr1_,theta_,id_,Hydr_corr_,$D$57,D41)</f>
        <v>68.437668699657223</v>
      </c>
      <c r="H41" s="5">
        <v>48</v>
      </c>
      <c r="J41" s="4"/>
      <c r="K41" s="4"/>
    </row>
    <row r="42" spans="1:11" outlineLevel="1" x14ac:dyDescent="0.2">
      <c r="A42" s="17">
        <v>11</v>
      </c>
      <c r="C42" s="18">
        <f t="shared" si="0"/>
        <v>800</v>
      </c>
      <c r="D42" s="2">
        <v>50</v>
      </c>
      <c r="E42" s="5">
        <f t="array" ref="E42:F42">[1]!MF_p_pipe_atma(Q_,fw_,C42-l0_,$E$32,0,PVRstr1_,theta_,id_,Hydr_corr_,$D$32,D42)</f>
        <v>73.785636022097648</v>
      </c>
      <c r="F42" s="5">
        <v>50</v>
      </c>
      <c r="G42" s="5">
        <f t="array" ref="G42:H42">[1]!MF_p_pipe_atma(Q_,fw_,$C$57-C42,$G$57,1,PVRstr1_,theta_,id_,Hydr_corr_,$D$57,D42)</f>
        <v>73.909071902776958</v>
      </c>
      <c r="H42" s="5">
        <v>50</v>
      </c>
      <c r="J42" s="4"/>
      <c r="K42" s="4"/>
    </row>
    <row r="43" spans="1:11" outlineLevel="1" x14ac:dyDescent="0.2">
      <c r="A43" s="17">
        <v>12</v>
      </c>
      <c r="C43" s="18">
        <f t="shared" si="0"/>
        <v>880</v>
      </c>
      <c r="D43" s="2">
        <v>52</v>
      </c>
      <c r="E43" s="5">
        <f t="array" ref="E43:F43">[1]!MF_p_pipe_atma(Q_,fw_,C43-l0_,$E$32,0,PVRstr1_,theta_,id_,Hydr_corr_,$D$32,D43)</f>
        <v>79.473136095056276</v>
      </c>
      <c r="F43" s="5">
        <v>52</v>
      </c>
      <c r="G43" s="5">
        <f t="array" ref="G43:H43">[1]!MF_p_pipe_atma(Q_,fw_,$C$57-C43,$G$57,1,PVRstr1_,theta_,id_,Hydr_corr_,$D$57,D43)</f>
        <v>79.600795023235307</v>
      </c>
      <c r="H43" s="5">
        <v>52</v>
      </c>
      <c r="J43" s="4"/>
      <c r="K43" s="4"/>
    </row>
    <row r="44" spans="1:11" outlineLevel="1" x14ac:dyDescent="0.2">
      <c r="A44" s="17">
        <v>13</v>
      </c>
      <c r="C44" s="18">
        <f t="shared" si="0"/>
        <v>960</v>
      </c>
      <c r="D44" s="2">
        <v>54</v>
      </c>
      <c r="E44" s="5">
        <f t="array" ref="E44:F44">[1]!MF_p_pipe_atma(Q_,fw_,C44-l0_,$E$32,0,PVRstr1_,theta_,id_,Hydr_corr_,$D$32,D44)</f>
        <v>85.377457338851627</v>
      </c>
      <c r="F44" s="5">
        <v>54</v>
      </c>
      <c r="G44" s="5">
        <f t="array" ref="G44:H44">[1]!MF_p_pipe_atma(Q_,fw_,$C$57-C44,$G$57,1,PVRstr1_,theta_,id_,Hydr_corr_,$D$57,D44)</f>
        <v>85.512377781018515</v>
      </c>
      <c r="H44" s="5">
        <v>54</v>
      </c>
      <c r="J44" s="4"/>
      <c r="K44" s="4"/>
    </row>
    <row r="45" spans="1:11" outlineLevel="1" x14ac:dyDescent="0.2">
      <c r="A45" s="17">
        <v>14</v>
      </c>
      <c r="C45" s="18">
        <f t="shared" si="0"/>
        <v>1040</v>
      </c>
      <c r="D45" s="2">
        <v>56</v>
      </c>
      <c r="E45" s="5">
        <f t="array" ref="E45:F45">[1]!MF_p_pipe_atma(Q_,fw_,C45-l0_,$E$32,0,PVRstr1_,theta_,id_,Hydr_corr_,$D$32,D45)</f>
        <v>91.49014977056116</v>
      </c>
      <c r="F45" s="5">
        <v>56</v>
      </c>
      <c r="G45" s="5">
        <f t="array" ref="G45:H45">[1]!MF_p_pipe_atma(Q_,fw_,$C$57-C45,$G$57,1,PVRstr1_,theta_,id_,Hydr_corr_,$D$57,D45)</f>
        <v>91.630062129393494</v>
      </c>
      <c r="H45" s="5">
        <v>56</v>
      </c>
      <c r="J45" s="4"/>
      <c r="K45" s="4"/>
    </row>
    <row r="46" spans="1:11" outlineLevel="1" x14ac:dyDescent="0.2">
      <c r="A46" s="17">
        <v>15</v>
      </c>
      <c r="C46" s="18">
        <f t="shared" si="0"/>
        <v>1120</v>
      </c>
      <c r="D46" s="2">
        <v>58</v>
      </c>
      <c r="E46" s="5">
        <f t="array" ref="E46:F46">[1]!MF_p_pipe_atma(Q_,fw_,C46-l0_,$E$32,0,PVRstr1_,theta_,id_,Hydr_corr_,$D$32,D46)</f>
        <v>97.802318004152255</v>
      </c>
      <c r="F46" s="5">
        <v>58</v>
      </c>
      <c r="G46" s="5">
        <f t="array" ref="G46:H46">[1]!MF_p_pipe_atma(Q_,fw_,$C$57-C46,$G$57,1,PVRstr1_,theta_,id_,Hydr_corr_,$D$57,D46)</f>
        <v>97.943963104252006</v>
      </c>
      <c r="H46" s="5">
        <v>58</v>
      </c>
      <c r="J46" s="4"/>
      <c r="K46" s="4"/>
    </row>
    <row r="47" spans="1:11" outlineLevel="1" x14ac:dyDescent="0.2">
      <c r="A47" s="17">
        <v>16</v>
      </c>
      <c r="C47" s="18">
        <f t="shared" si="0"/>
        <v>1200</v>
      </c>
      <c r="D47" s="2">
        <v>60</v>
      </c>
      <c r="E47" s="5">
        <f t="array" ref="E47:F47">[1]!MF_p_pipe_atma(Q_,fw_,C47-l0_,$E$32,0,PVRstr1_,theta_,id_,Hydr_corr_,$D$32,D47)</f>
        <v>104.30533349022976</v>
      </c>
      <c r="F47" s="5">
        <v>60</v>
      </c>
      <c r="G47" s="5">
        <f t="array" ref="G47:H47">[1]!MF_p_pipe_atma(Q_,fw_,$C$57-C47,$G$57,1,PVRstr1_,theta_,id_,Hydr_corr_,$D$57,D47)</f>
        <v>104.45100161463726</v>
      </c>
      <c r="H47" s="5">
        <v>60</v>
      </c>
      <c r="J47" s="4"/>
      <c r="K47" s="4"/>
    </row>
    <row r="48" spans="1:11" outlineLevel="1" x14ac:dyDescent="0.2">
      <c r="A48" s="17">
        <v>17</v>
      </c>
      <c r="C48" s="18">
        <f t="shared" si="0"/>
        <v>1280</v>
      </c>
      <c r="D48" s="2">
        <v>62</v>
      </c>
      <c r="E48" s="5">
        <f t="array" ref="E48:F48">[1]!MF_p_pipe_atma(Q_,fw_,C48-l0_,$E$32,0,PVRstr1_,theta_,id_,Hydr_corr_,$D$32,D48)</f>
        <v>110.87209090177194</v>
      </c>
      <c r="F48" s="5">
        <v>62</v>
      </c>
      <c r="G48" s="5">
        <f t="array" ref="G48:H48">[1]!MF_p_pipe_atma(Q_,fw_,$C$57-C48,$G$57,1,PVRstr1_,theta_,id_,Hydr_corr_,$D$57,D48)</f>
        <v>111.01793527898485</v>
      </c>
      <c r="H48" s="5">
        <v>62</v>
      </c>
      <c r="J48" s="4"/>
      <c r="K48" s="4"/>
    </row>
    <row r="49" spans="1:11" outlineLevel="1" x14ac:dyDescent="0.2">
      <c r="A49" s="17">
        <v>18</v>
      </c>
      <c r="C49" s="18">
        <f t="shared" si="0"/>
        <v>1360</v>
      </c>
      <c r="D49" s="2">
        <v>64</v>
      </c>
      <c r="E49" s="5">
        <f t="array" ref="E49:F49">[1]!MF_p_pipe_atma(Q_,fw_,C49-l0_,$E$32,0,PVRstr1_,theta_,id_,Hydr_corr_,$D$32,D49)</f>
        <v>117.43713928094289</v>
      </c>
      <c r="F49" s="5">
        <v>64</v>
      </c>
      <c r="G49" s="5">
        <f t="array" ref="G49:H49">[1]!MF_p_pipe_atma(Q_,fw_,$C$57-C49,$G$57,1,PVRstr1_,theta_,id_,Hydr_corr_,$D$57,D49)</f>
        <v>117.58314561532865</v>
      </c>
      <c r="H49" s="5">
        <v>64</v>
      </c>
      <c r="J49" s="4"/>
      <c r="K49" s="4"/>
    </row>
    <row r="50" spans="1:11" outlineLevel="1" x14ac:dyDescent="0.2">
      <c r="A50" s="17">
        <v>19</v>
      </c>
      <c r="C50" s="18">
        <f t="shared" si="0"/>
        <v>1440</v>
      </c>
      <c r="D50" s="2">
        <v>66</v>
      </c>
      <c r="E50" s="5">
        <f t="array" ref="E50:F50">[1]!MF_p_pipe_atma(Q_,fw_,C50-l0_,$E$32,0,PVRstr1_,theta_,id_,Hydr_corr_,$D$32,D50)</f>
        <v>124.00002334753637</v>
      </c>
      <c r="F50" s="5">
        <v>66</v>
      </c>
      <c r="G50" s="5">
        <f t="array" ref="G50:H50">[1]!MF_p_pipe_atma(Q_,fw_,$C$57-C50,$G$57,1,PVRstr1_,theta_,id_,Hydr_corr_,$D$57,D50)</f>
        <v>124.14617942730267</v>
      </c>
      <c r="H50" s="5">
        <v>66</v>
      </c>
      <c r="J50" s="4"/>
      <c r="K50" s="4"/>
    </row>
    <row r="51" spans="1:11" outlineLevel="1" x14ac:dyDescent="0.2">
      <c r="A51" s="17">
        <v>20</v>
      </c>
      <c r="C51" s="18">
        <f t="shared" si="0"/>
        <v>1520</v>
      </c>
      <c r="D51" s="2">
        <v>68</v>
      </c>
      <c r="E51" s="5">
        <f t="array" ref="E51:F51">[1]!MF_p_pipe_atma(Q_,fw_,C51-l0_,$E$32,0,PVRstr1_,theta_,id_,Hydr_corr_,$D$32,D51)</f>
        <v>130.56035672643634</v>
      </c>
      <c r="F51" s="5">
        <v>68</v>
      </c>
      <c r="G51" s="5">
        <f t="array" ref="G51:H51">[1]!MF_p_pipe_atma(Q_,fw_,$C$57-C51,$G$57,1,PVRstr1_,theta_,id_,Hydr_corr_,$D$57,D51)</f>
        <v>130.70665202910777</v>
      </c>
      <c r="H51" s="5">
        <v>68</v>
      </c>
      <c r="J51" s="4"/>
      <c r="K51" s="4"/>
    </row>
    <row r="52" spans="1:11" outlineLevel="1" x14ac:dyDescent="0.2">
      <c r="A52" s="17">
        <v>21</v>
      </c>
      <c r="C52" s="18">
        <f t="shared" si="0"/>
        <v>1600</v>
      </c>
      <c r="D52" s="2">
        <v>70</v>
      </c>
      <c r="E52" s="5">
        <f t="array" ref="E52:F52">[1]!MF_p_pipe_atma(Q_,fw_,C52-l0_,$E$32,0,PVRstr1_,theta_,id_,Hydr_corr_,$D$32,D52)</f>
        <v>137.11780856085693</v>
      </c>
      <c r="F52" s="5">
        <v>70</v>
      </c>
      <c r="G52" s="5">
        <f t="array" ref="G52:H52">[1]!MF_p_pipe_atma(Q_,fw_,$C$57-C52,$G$57,1,PVRstr1_,theta_,id_,Hydr_corr_,$D$57,D52)</f>
        <v>137.2642339491087</v>
      </c>
      <c r="H52" s="5">
        <v>70</v>
      </c>
      <c r="J52" s="4"/>
      <c r="K52" s="4"/>
    </row>
    <row r="53" spans="1:11" outlineLevel="1" x14ac:dyDescent="0.2">
      <c r="A53" s="17">
        <v>22</v>
      </c>
      <c r="C53" s="18">
        <f t="shared" si="0"/>
        <v>1680</v>
      </c>
      <c r="D53" s="2">
        <v>72</v>
      </c>
      <c r="E53" s="5">
        <f t="array" ref="E53:F53">[1]!MF_p_pipe_atma(Q_,fw_,C53-l0_,$E$32,0,PVRstr1_,theta_,id_,Hydr_corr_,$D$32,D53)</f>
        <v>143.67209322758129</v>
      </c>
      <c r="F53" s="5">
        <v>72</v>
      </c>
      <c r="G53" s="5">
        <f t="array" ref="G53:H53">[1]!MF_p_pipe_atma(Q_,fw_,$C$57-C53,$G$57,1,PVRstr1_,theta_,id_,Hydr_corr_,$D$57,D53)</f>
        <v>143.81864071150491</v>
      </c>
      <c r="H53" s="5">
        <v>72</v>
      </c>
      <c r="J53" s="4"/>
      <c r="K53" s="4"/>
    </row>
    <row r="54" spans="1:11" outlineLevel="1" x14ac:dyDescent="0.2">
      <c r="A54" s="17">
        <v>23</v>
      </c>
      <c r="C54" s="18">
        <f t="shared" si="0"/>
        <v>1760</v>
      </c>
      <c r="D54" s="2">
        <v>74</v>
      </c>
      <c r="E54" s="5">
        <f t="array" ref="E54:F54">[1]!MF_p_pipe_atma(Q_,fw_,C54-l0_,$E$32,0,PVRstr1_,theta_,id_,Hydr_corr_,$D$32,D54)</f>
        <v>150.22296233041891</v>
      </c>
      <c r="F54" s="5">
        <v>74</v>
      </c>
      <c r="G54" s="5">
        <f t="array" ref="G54:H54">[1]!MF_p_pipe_atma(Q_,fw_,$C$57-C54,$G$57,1,PVRstr1_,theta_,id_,Hydr_corr_,$D$57,D54)</f>
        <v>150.36962487969328</v>
      </c>
      <c r="H54" s="5">
        <v>74</v>
      </c>
      <c r="J54" s="4"/>
      <c r="K54" s="4"/>
    </row>
    <row r="55" spans="1:11" outlineLevel="1" x14ac:dyDescent="0.2">
      <c r="A55" s="17">
        <v>24</v>
      </c>
      <c r="C55" s="18">
        <f t="shared" si="0"/>
        <v>1840</v>
      </c>
      <c r="D55" s="2">
        <v>76</v>
      </c>
      <c r="E55" s="5">
        <f t="array" ref="E55:F55">[1]!MF_p_pipe_atma(Q_,fw_,C55-l0_,$E$32,0,PVRstr1_,theta_,id_,Hydr_corr_,$D$32,D55)</f>
        <v>156.77019839287533</v>
      </c>
      <c r="F55" s="5">
        <v>76</v>
      </c>
      <c r="G55" s="5">
        <f t="array" ref="G55:H55">[1]!MF_p_pipe_atma(Q_,fw_,$C$57-C55,$G$57,1,PVRstr1_,theta_,id_,Hydr_corr_,$D$57,D55)</f>
        <v>156.91696978623702</v>
      </c>
      <c r="H55" s="5">
        <v>76</v>
      </c>
      <c r="J55" s="4"/>
      <c r="K55" s="4"/>
    </row>
    <row r="56" spans="1:11" outlineLevel="1" x14ac:dyDescent="0.2">
      <c r="A56" s="17">
        <v>25</v>
      </c>
      <c r="C56" s="18">
        <f t="shared" si="0"/>
        <v>1920</v>
      </c>
      <c r="D56" s="2">
        <v>78</v>
      </c>
      <c r="E56" s="5">
        <f t="array" ref="E56:F56">[1]!MF_p_pipe_atma(Q_,fw_,C56-l0_,$E$32,0,PVRstr1_,theta_,id_,Hydr_corr_,$D$32,D56)</f>
        <v>163.31360983459982</v>
      </c>
      <c r="F56" s="5">
        <v>78</v>
      </c>
      <c r="G56" s="5">
        <f t="array" ref="G56:H56">[1]!MF_p_pipe_atma(Q_,fw_,$C$57-C56,$G$57,1,PVRstr1_,theta_,id_,Hydr_corr_,$D$57,D56)</f>
        <v>163.4604845384396</v>
      </c>
      <c r="H56" s="5">
        <v>78</v>
      </c>
      <c r="J56" s="4"/>
      <c r="K56" s="4"/>
    </row>
    <row r="57" spans="1:11" outlineLevel="1" x14ac:dyDescent="0.2">
      <c r="A57" s="17">
        <v>26</v>
      </c>
      <c r="C57" s="18">
        <f t="shared" si="0"/>
        <v>2000</v>
      </c>
      <c r="D57" s="2">
        <v>80</v>
      </c>
      <c r="E57" s="5">
        <f t="array" ref="E57:F57">[1]!MF_p_pipe_atma(Q_,fw_,C57-l0_,$E$32,0,PVRstr1_,theta_,id_,Hydr_corr_,$D$32,D57)</f>
        <v>169.8530269307513</v>
      </c>
      <c r="F57" s="5">
        <v>80</v>
      </c>
      <c r="G57" s="19">
        <f>p1_</f>
        <v>170</v>
      </c>
      <c r="H57" s="19">
        <f>D57</f>
        <v>80</v>
      </c>
      <c r="J57" s="4"/>
      <c r="K57" s="4"/>
    </row>
    <row r="58" spans="1:11" outlineLevel="1" x14ac:dyDescent="0.2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22</vt:i4>
      </vt:variant>
    </vt:vector>
  </HeadingPairs>
  <TitlesOfParts>
    <vt:vector size="23" baseType="lpstr">
      <vt:lpstr>MF 1 </vt:lpstr>
      <vt:lpstr>'MF 1 '!Bob_</vt:lpstr>
      <vt:lpstr>'MF 1 '!fw_</vt:lpstr>
      <vt:lpstr>'MF 1 '!gamma_gas_</vt:lpstr>
      <vt:lpstr>'MF 1 '!gamma_oil_</vt:lpstr>
      <vt:lpstr>'MF 1 '!gamma_wat_</vt:lpstr>
      <vt:lpstr>Hydr_corr_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PVRstr1_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2019-07-30T11:34:36Z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