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theme/themeOverride3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updateLinks="always" codeName="ЭтаКнига" hidePivotFieldList="1"/>
  <mc:AlternateContent xmlns:mc="http://schemas.openxmlformats.org/markup-compatibility/2006">
    <mc:Choice Requires="x15">
      <x15ac:absPath xmlns:x15ac="http://schemas.microsoft.com/office/spreadsheetml/2010/11/ac" url="D:\rnt\unifloc_vba\exercises\"/>
    </mc:Choice>
  </mc:AlternateContent>
  <xr:revisionPtr revIDLastSave="0" documentId="13_ncr:1_{1756417F-35BF-4B89-A50C-A822863FC8D2}" xr6:coauthVersionLast="45" xr6:coauthVersionMax="45" xr10:uidLastSave="{00000000-0000-0000-0000-000000000000}"/>
  <bookViews>
    <workbookView xWindow="-120" yWindow="-120" windowWidth="38640" windowHeight="21240" tabRatio="591" xr2:uid="{00000000-000D-0000-FFFF-FFFF00000000}"/>
  </bookViews>
  <sheets>
    <sheet name="Choke" sheetId="118" r:id="rId1"/>
  </sheets>
  <externalReferences>
    <externalReference r:id="rId2"/>
  </externalReferences>
  <definedNames>
    <definedName name="Bob_" localSheetId="0">Choke!$C$14</definedName>
    <definedName name="cf_">Choke!$C$141</definedName>
    <definedName name="d_choke">Choke!$C$22</definedName>
    <definedName name="d_pipe">Choke!$C$21</definedName>
    <definedName name="fw_" localSheetId="0">Choke!$C$18</definedName>
    <definedName name="gamma_gas_" localSheetId="0">Choke!$C$9</definedName>
    <definedName name="gamma_oil_" localSheetId="0">Choke!$C$7</definedName>
    <definedName name="gamma_wat_" localSheetId="0">Choke!$C$8</definedName>
    <definedName name="gamma_wat_kf_">Choke!$C$16</definedName>
    <definedName name="muob_" localSheetId="0">Choke!$C$15</definedName>
    <definedName name="Pb_" localSheetId="0">Choke!$C$12</definedName>
    <definedName name="Pbuf_">Choke!$C$31</definedName>
    <definedName name="Plin_">Choke!$C$35</definedName>
    <definedName name="PVT_str_gas_">Choke!$C$25</definedName>
    <definedName name="PVT_str_wat_">Choke!$C$26</definedName>
    <definedName name="PVTstr_">Choke!$C$24</definedName>
    <definedName name="Qliq_">Choke!$C$30</definedName>
    <definedName name="Rp_" localSheetId="0">Choke!$C$11</definedName>
    <definedName name="Rsb_" localSheetId="0">Choke!$C$10</definedName>
    <definedName name="T_choke">Choke!$C$19</definedName>
    <definedName name="T_upchoke">Choke!$C$19</definedName>
    <definedName name="Tres_" localSheetId="0">Choke!$C$13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6" i="118" l="1"/>
  <c r="S145" i="118"/>
  <c r="H144" i="118"/>
  <c r="T144" i="118"/>
  <c r="I145" i="118"/>
  <c r="U145" i="118"/>
  <c r="I144" i="118"/>
  <c r="U144" i="118"/>
  <c r="J145" i="118"/>
  <c r="V145" i="118"/>
  <c r="J144" i="118"/>
  <c r="V144" i="118"/>
  <c r="K145" i="118"/>
  <c r="W145" i="118"/>
  <c r="K144" i="118"/>
  <c r="W144" i="118"/>
  <c r="L145" i="118"/>
  <c r="Z144" i="118"/>
  <c r="O145" i="118"/>
  <c r="X145" i="118"/>
  <c r="L144" i="118"/>
  <c r="X144" i="118"/>
  <c r="M145" i="118"/>
  <c r="Y145" i="118"/>
  <c r="M144" i="118"/>
  <c r="Y144" i="118"/>
  <c r="N145" i="118"/>
  <c r="Z145" i="118"/>
  <c r="N144" i="118"/>
  <c r="T145" i="118"/>
  <c r="O144" i="118"/>
  <c r="D145" i="118"/>
  <c r="P145" i="118"/>
  <c r="D144" i="118"/>
  <c r="P144" i="118"/>
  <c r="E145" i="118"/>
  <c r="Q145" i="118"/>
  <c r="E144" i="118"/>
  <c r="Q144" i="118"/>
  <c r="F145" i="118"/>
  <c r="R145" i="118"/>
  <c r="F144" i="118"/>
  <c r="R144" i="118"/>
  <c r="G145" i="118"/>
  <c r="G144" i="118"/>
  <c r="S144" i="118"/>
  <c r="H145" i="118"/>
  <c r="C145" i="118"/>
  <c r="C144" i="118"/>
  <c r="C24" i="118"/>
  <c r="N57" i="118"/>
  <c r="N54" i="118"/>
  <c r="D56" i="118"/>
  <c r="M53" i="118"/>
  <c r="I58" i="118"/>
  <c r="H54" i="118"/>
  <c r="J55" i="118"/>
  <c r="L58" i="118"/>
  <c r="K57" i="118"/>
  <c r="C57" i="118"/>
  <c r="N53" i="118"/>
  <c r="K56" i="118"/>
  <c r="J56" i="118"/>
  <c r="C98" i="118"/>
  <c r="G57" i="118"/>
  <c r="L55" i="118"/>
  <c r="F54" i="118"/>
  <c r="C55" i="118"/>
  <c r="D53" i="118"/>
  <c r="G55" i="118"/>
  <c r="C26" i="118"/>
  <c r="C32" i="118" a="1"/>
  <c r="N58" i="118"/>
  <c r="K54" i="118"/>
  <c r="G1" i="118"/>
  <c r="L54" i="118"/>
  <c r="H57" i="118"/>
  <c r="F53" i="118"/>
  <c r="E56" i="118"/>
  <c r="C36" i="118" a="1"/>
  <c r="C54" i="118"/>
  <c r="I55" i="118"/>
  <c r="F57" i="118"/>
  <c r="J53" i="118"/>
  <c r="D54" i="118"/>
  <c r="L56" i="118"/>
  <c r="C99" i="118"/>
  <c r="E54" i="118"/>
  <c r="M55" i="118"/>
  <c r="M56" i="118"/>
  <c r="F55" i="118"/>
  <c r="K58" i="118"/>
  <c r="K53" i="118"/>
  <c r="M58" i="118"/>
  <c r="J57" i="118"/>
  <c r="D55" i="118"/>
  <c r="C56" i="118"/>
  <c r="C93" i="118"/>
  <c r="I54" i="118"/>
  <c r="I53" i="118"/>
  <c r="C100" i="118"/>
  <c r="E53" i="118"/>
  <c r="M54" i="118"/>
  <c r="E57" i="118"/>
  <c r="J58" i="118"/>
  <c r="G53" i="118"/>
  <c r="I56" i="118"/>
  <c r="C97" i="118"/>
  <c r="C96" i="118"/>
  <c r="K55" i="118"/>
  <c r="J54" i="118"/>
  <c r="D57" i="118"/>
  <c r="H55" i="118"/>
  <c r="C25" i="118"/>
  <c r="G58" i="118"/>
  <c r="N56" i="118"/>
  <c r="L57" i="118"/>
  <c r="I57" i="118"/>
  <c r="F56" i="118"/>
  <c r="L53" i="118"/>
  <c r="H56" i="118"/>
  <c r="C101" i="118"/>
  <c r="G56" i="118"/>
  <c r="E58" i="118"/>
  <c r="E55" i="118"/>
  <c r="D58" i="118"/>
  <c r="N55" i="118"/>
  <c r="M57" i="118"/>
  <c r="H58" i="118"/>
  <c r="F58" i="118"/>
  <c r="H53" i="118"/>
  <c r="C58" i="118"/>
  <c r="G54" i="118"/>
  <c r="C53" i="118"/>
  <c r="C40" i="118" a="1"/>
  <c r="X54" i="118"/>
  <c r="AA56" i="118"/>
  <c r="AD56" i="118"/>
  <c r="T58" i="118"/>
  <c r="AB53" i="118"/>
  <c r="AD58" i="118"/>
  <c r="AD55" i="118"/>
  <c r="V54" i="118"/>
  <c r="AC58" i="118"/>
  <c r="AC55" i="118"/>
  <c r="U54" i="118"/>
  <c r="T57" i="118"/>
  <c r="T54" i="118"/>
  <c r="AA58" i="118"/>
  <c r="O58" i="118"/>
  <c r="S57" i="118"/>
  <c r="W56" i="118"/>
  <c r="AA55" i="118"/>
  <c r="O55" i="118"/>
  <c r="S54" i="118"/>
  <c r="W53" i="118"/>
  <c r="Z57" i="118"/>
  <c r="U58" i="118"/>
  <c r="AB56" i="118"/>
  <c r="W57" i="118"/>
  <c r="V57" i="118"/>
  <c r="Z53" i="118"/>
  <c r="U57" i="118"/>
  <c r="Q55" i="118"/>
  <c r="AB58" i="118"/>
  <c r="X56" i="118"/>
  <c r="AB55" i="118"/>
  <c r="X53" i="118"/>
  <c r="Z58" i="118"/>
  <c r="AD57" i="118"/>
  <c r="R57" i="118"/>
  <c r="V56" i="118"/>
  <c r="Z55" i="118"/>
  <c r="AD54" i="118"/>
  <c r="R54" i="118"/>
  <c r="V53" i="118"/>
  <c r="Z54" i="118"/>
  <c r="X57" i="118"/>
  <c r="S58" i="118"/>
  <c r="R58" i="118"/>
  <c r="Z56" i="118"/>
  <c r="R55" i="118"/>
  <c r="Q58" i="118"/>
  <c r="Y56" i="118"/>
  <c r="Y53" i="118"/>
  <c r="P58" i="118"/>
  <c r="P55" i="118"/>
  <c r="Y58" i="118"/>
  <c r="AC57" i="118"/>
  <c r="Q57" i="118"/>
  <c r="U56" i="118"/>
  <c r="Y55" i="118"/>
  <c r="AC54" i="118"/>
  <c r="Q54" i="118"/>
  <c r="U53" i="118"/>
  <c r="X55" i="118"/>
  <c r="AD53" i="118"/>
  <c r="T55" i="118"/>
  <c r="X58" i="118"/>
  <c r="AB57" i="118"/>
  <c r="P57" i="118"/>
  <c r="T56" i="118"/>
  <c r="AB54" i="118"/>
  <c r="P54" i="118"/>
  <c r="T53" i="118"/>
  <c r="W58" i="118"/>
  <c r="AA57" i="118"/>
  <c r="O57" i="118"/>
  <c r="S56" i="118"/>
  <c r="W55" i="118"/>
  <c r="AA54" i="118"/>
  <c r="O54" i="118"/>
  <c r="S53" i="118"/>
  <c r="R53" i="118"/>
  <c r="V55" i="118"/>
  <c r="Y57" i="118"/>
  <c r="AC56" i="118"/>
  <c r="Q56" i="118"/>
  <c r="U55" i="118"/>
  <c r="Y54" i="118"/>
  <c r="AC53" i="118"/>
  <c r="Q53" i="118"/>
  <c r="P53" i="118"/>
  <c r="V58" i="118"/>
  <c r="R56" i="118"/>
  <c r="P56" i="118"/>
  <c r="O56" i="118"/>
  <c r="S55" i="118"/>
  <c r="W54" i="118"/>
  <c r="AA53" i="118"/>
  <c r="O53" i="118"/>
  <c r="X97" i="118"/>
  <c r="W97" i="118"/>
  <c r="X96" i="118"/>
  <c r="W96" i="118"/>
  <c r="X101" i="118"/>
  <c r="X100" i="118"/>
  <c r="W101" i="118"/>
  <c r="W100" i="118"/>
  <c r="X99" i="118"/>
  <c r="W99" i="118"/>
  <c r="X98" i="118"/>
  <c r="W98" i="118"/>
  <c r="AK101" i="118"/>
  <c r="AE100" i="118"/>
  <c r="Z99" i="118"/>
  <c r="AG98" i="118"/>
  <c r="AB97" i="118"/>
  <c r="AI96" i="118"/>
  <c r="AI101" i="118"/>
  <c r="AD100" i="118"/>
  <c r="AK99" i="118"/>
  <c r="Y99" i="118"/>
  <c r="AF98" i="118"/>
  <c r="AA97" i="118"/>
  <c r="AH96" i="118"/>
  <c r="AK98" i="118"/>
  <c r="AJ101" i="118"/>
  <c r="AK97" i="118"/>
  <c r="AF97" i="118"/>
  <c r="AA99" i="118"/>
  <c r="AC100" i="118"/>
  <c r="AE98" i="118"/>
  <c r="AG101" i="118"/>
  <c r="AF96" i="118"/>
  <c r="AF101" i="118"/>
  <c r="AA100" i="118"/>
  <c r="AH99" i="118"/>
  <c r="AC98" i="118"/>
  <c r="AJ97" i="118"/>
  <c r="AE96" i="118"/>
  <c r="Y101" i="118"/>
  <c r="AC97" i="118"/>
  <c r="AL99" i="118"/>
  <c r="AJ99" i="118"/>
  <c r="Z97" i="118"/>
  <c r="AI99" i="118"/>
  <c r="Y97" i="118"/>
  <c r="AE101" i="118"/>
  <c r="AL100" i="118"/>
  <c r="Z100" i="118"/>
  <c r="AG99" i="118"/>
  <c r="AB98" i="118"/>
  <c r="AI97" i="118"/>
  <c r="AD96" i="118"/>
  <c r="AD99" i="118"/>
  <c r="AH98" i="118"/>
  <c r="AH101" i="118"/>
  <c r="AL97" i="118"/>
  <c r="AB100" i="118"/>
  <c r="AD101" i="118"/>
  <c r="AK100" i="118"/>
  <c r="Y100" i="118"/>
  <c r="AF99" i="118"/>
  <c r="AA98" i="118"/>
  <c r="AH97" i="118"/>
  <c r="AC96" i="118"/>
  <c r="AF100" i="118"/>
  <c r="AJ96" i="118"/>
  <c r="AG96" i="118"/>
  <c r="AD98" i="118"/>
  <c r="AC101" i="118"/>
  <c r="AJ100" i="118"/>
  <c r="AE99" i="118"/>
  <c r="AL98" i="118"/>
  <c r="Z98" i="118"/>
  <c r="AG97" i="118"/>
  <c r="AB96" i="118"/>
  <c r="AI100" i="118"/>
  <c r="Y98" i="118"/>
  <c r="AA96" i="118"/>
  <c r="AH100" i="118"/>
  <c r="AL96" i="118"/>
  <c r="AB101" i="118"/>
  <c r="AA101" i="118"/>
  <c r="AC99" i="118"/>
  <c r="AJ98" i="118"/>
  <c r="AE97" i="118"/>
  <c r="Z96" i="118"/>
  <c r="AL101" i="118"/>
  <c r="Z101" i="118"/>
  <c r="AG100" i="118"/>
  <c r="AB99" i="118"/>
  <c r="AI98" i="118"/>
  <c r="AD97" i="118"/>
  <c r="AK96" i="118"/>
  <c r="Y96" i="118"/>
  <c r="E36" i="118" l="1"/>
  <c r="D37" i="118"/>
  <c r="D36" i="118"/>
  <c r="F36" i="118"/>
  <c r="E37" i="118"/>
  <c r="C37" i="118"/>
  <c r="C36" i="118"/>
  <c r="G36" i="118"/>
  <c r="F37" i="118"/>
  <c r="G37" i="118"/>
  <c r="C32" i="118"/>
  <c r="G32" i="118"/>
  <c r="F33" i="118"/>
  <c r="F32" i="118"/>
  <c r="E33" i="118"/>
  <c r="D32" i="118"/>
  <c r="C33" i="118"/>
  <c r="G33" i="118"/>
  <c r="E32" i="118"/>
  <c r="D33" i="118"/>
  <c r="C40" i="118"/>
  <c r="G40" i="118"/>
  <c r="F41" i="118"/>
  <c r="F40" i="118"/>
  <c r="D40" i="118"/>
  <c r="C41" i="118"/>
  <c r="G41" i="118"/>
  <c r="E40" i="118"/>
  <c r="D41" i="118"/>
  <c r="E41" i="118"/>
  <c r="E8" i="118"/>
  <c r="D99" i="118"/>
  <c r="C44" i="118" a="1"/>
  <c r="D100" i="118"/>
  <c r="D97" i="118"/>
  <c r="D96" i="118"/>
  <c r="D98" i="118"/>
  <c r="D101" i="118"/>
  <c r="F44" i="118" l="1"/>
  <c r="F45" i="118"/>
  <c r="E44" i="118"/>
  <c r="E45" i="118"/>
  <c r="D44" i="118"/>
  <c r="D45" i="118"/>
  <c r="C44" i="118"/>
  <c r="C45" i="118"/>
  <c r="G44" i="118"/>
  <c r="G45" i="118"/>
  <c r="E13" i="118"/>
  <c r="E12" i="118"/>
  <c r="E11" i="118"/>
  <c r="E10" i="118"/>
  <c r="E9" i="118"/>
  <c r="E7" i="118"/>
  <c r="E101" i="118"/>
  <c r="E96" i="118"/>
  <c r="E98" i="118"/>
  <c r="F99" i="118"/>
  <c r="F100" i="118"/>
  <c r="E99" i="118"/>
  <c r="E100" i="118"/>
  <c r="E97" i="118"/>
  <c r="F97" i="118"/>
  <c r="F101" i="118"/>
  <c r="F96" i="118"/>
  <c r="F98" i="118"/>
  <c r="G100" i="118"/>
  <c r="G101" i="118"/>
  <c r="G98" i="118"/>
  <c r="G97" i="118"/>
  <c r="G96" i="118"/>
  <c r="G99" i="118"/>
  <c r="H97" i="118"/>
  <c r="H98" i="118"/>
  <c r="H100" i="118"/>
  <c r="H96" i="118"/>
  <c r="H99" i="118"/>
  <c r="H101" i="118"/>
  <c r="I99" i="118"/>
  <c r="I96" i="118"/>
  <c r="I97" i="118"/>
  <c r="I98" i="118"/>
  <c r="I101" i="118"/>
  <c r="I100" i="118"/>
  <c r="J97" i="118"/>
  <c r="J98" i="118"/>
  <c r="J100" i="118"/>
  <c r="J96" i="118"/>
  <c r="J99" i="118"/>
  <c r="J101" i="118"/>
  <c r="K101" i="118"/>
  <c r="K96" i="118"/>
  <c r="K98" i="118"/>
  <c r="K100" i="118"/>
  <c r="K97" i="118"/>
  <c r="K99" i="118"/>
  <c r="L96" i="118"/>
  <c r="L99" i="118"/>
  <c r="L101" i="118"/>
  <c r="L100" i="118"/>
  <c r="L97" i="118"/>
  <c r="L98" i="118"/>
  <c r="M100" i="118"/>
  <c r="M96" i="118"/>
  <c r="M97" i="118"/>
  <c r="M101" i="118"/>
  <c r="M99" i="118"/>
  <c r="M98" i="118"/>
  <c r="N100" i="118"/>
  <c r="N96" i="118"/>
  <c r="N101" i="118"/>
  <c r="N98" i="118"/>
  <c r="N99" i="118"/>
  <c r="N97" i="118"/>
  <c r="O101" i="118"/>
  <c r="O99" i="118"/>
  <c r="O96" i="118"/>
  <c r="O98" i="118"/>
  <c r="O100" i="118"/>
  <c r="O97" i="118"/>
  <c r="P96" i="118"/>
  <c r="P98" i="118"/>
  <c r="P97" i="118"/>
  <c r="P99" i="118"/>
  <c r="P100" i="118"/>
  <c r="P101" i="118"/>
  <c r="Q98" i="118"/>
  <c r="Q101" i="118"/>
  <c r="Q96" i="118"/>
  <c r="Q100" i="118"/>
  <c r="Q99" i="118"/>
  <c r="Q97" i="118"/>
  <c r="R98" i="118"/>
  <c r="R97" i="118"/>
  <c r="R96" i="118"/>
  <c r="R100" i="118"/>
  <c r="R101" i="118"/>
  <c r="R99" i="118"/>
  <c r="S99" i="118"/>
  <c r="S97" i="118"/>
  <c r="S96" i="118"/>
  <c r="S101" i="118"/>
  <c r="S100" i="118"/>
  <c r="S98" i="118"/>
  <c r="T98" i="118"/>
  <c r="T101" i="118"/>
  <c r="T100" i="118"/>
  <c r="T96" i="118"/>
  <c r="T97" i="118"/>
  <c r="T99" i="118"/>
  <c r="U98" i="118"/>
  <c r="U97" i="118"/>
  <c r="U96" i="118"/>
  <c r="U100" i="118"/>
  <c r="U99" i="118"/>
  <c r="U101" i="118"/>
  <c r="V97" i="118"/>
  <c r="V96" i="118"/>
  <c r="V98" i="118"/>
  <c r="V100" i="118"/>
  <c r="V101" i="118"/>
  <c r="V99" i="118"/>
</calcChain>
</file>

<file path=xl/sharedStrings.xml><?xml version="1.0" encoding="utf-8"?>
<sst xmlns="http://schemas.openxmlformats.org/spreadsheetml/2006/main" count="59" uniqueCount="47">
  <si>
    <t>Физико - химические свойства флюида   PVT</t>
  </si>
  <si>
    <t>м3/м3</t>
  </si>
  <si>
    <t>С</t>
  </si>
  <si>
    <t>%</t>
  </si>
  <si>
    <t>сП</t>
  </si>
  <si>
    <t>атмa</t>
  </si>
  <si>
    <t>МПа</t>
  </si>
  <si>
    <t>Ф</t>
  </si>
  <si>
    <t>Дебит жидкости</t>
  </si>
  <si>
    <t>Параметры потока флюида</t>
  </si>
  <si>
    <t xml:space="preserve">графики для расчета потока через ограничение - штуцер </t>
  </si>
  <si>
    <t>Конструкция</t>
  </si>
  <si>
    <t>мм</t>
  </si>
  <si>
    <t>Диаметр трубы</t>
  </si>
  <si>
    <t>Диаметр штуцера</t>
  </si>
  <si>
    <t xml:space="preserve">Температура на входе </t>
  </si>
  <si>
    <t>Рвых</t>
  </si>
  <si>
    <t>Расчет характеристики штуцера</t>
  </si>
  <si>
    <t>Упражнения по работе с макросами Unifloc VBA</t>
  </si>
  <si>
    <t>версия</t>
  </si>
  <si>
    <t>PVT строка</t>
  </si>
  <si>
    <t>м3/сут</t>
  </si>
  <si>
    <t>Буферное давление</t>
  </si>
  <si>
    <t>атм</t>
  </si>
  <si>
    <t>Рассчитать линейное давление</t>
  </si>
  <si>
    <t>Линейное давление</t>
  </si>
  <si>
    <t>Рассчитать буферное давление</t>
  </si>
  <si>
    <t>Рассчитать подстроечный параметр</t>
  </si>
  <si>
    <t>Рассчитать дебит через штуцер</t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</si>
  <si>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</si>
  <si>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</si>
  <si>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</si>
  <si>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</si>
  <si>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</si>
  <si>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</si>
  <si>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</si>
  <si>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</si>
  <si>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</si>
  <si>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r>
      <t>кг/м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</si>
  <si>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color theme="1"/>
        <rFont val="Arial Cyr"/>
        <charset val="204"/>
      </rPr>
      <t>/т</t>
    </r>
  </si>
  <si>
    <r>
      <t>f</t>
    </r>
    <r>
      <rPr>
        <vertAlign val="subscript"/>
        <sz val="10"/>
        <rFont val="Arial Cyr"/>
        <charset val="204"/>
      </rPr>
      <t>w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</si>
  <si>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</si>
  <si>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t>PVT строка газ</t>
  </si>
  <si>
    <t>PVT строка вода</t>
  </si>
  <si>
    <t>пример расчета характеристик штуцера</t>
  </si>
  <si>
    <t>Рвх</t>
  </si>
  <si>
    <t>qmax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</si>
</sst>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16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0"/>
      <name val="Arial Cyr"/>
      <charset val="204"/>
    </font>
    <font>
      <sz val="10"/>
      <color indexed="8"/>
      <name val="Arial"/>
      <family val="2"/>
      <charset val="204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8"/>
      <name val="Arial Cyr"/>
      <charset val="204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">
    <xf numFmtId="0" fontId="0" fillId="0" borderId="0"/>
    <xf numFmtId="0" fontId="4" fillId="0" borderId="1"/>
    <xf numFmtId="0" fontId="5" fillId="0" borderId="0"/>
    <xf numFmtId="0" fontId="3" fillId="0" borderId="0"/>
    <xf numFmtId="0" fontId="2" fillId="0" borderId="0"/>
    <xf numFmtId="43" fontId="7" fillId="0" borderId="0" applyFont="0" applyFill="0" applyBorder="0" applyAlignment="0" applyProtection="0"/>
    <xf numFmtId="0" fontId="8" fillId="0" borderId="0"/>
    <xf numFmtId="0" fontId="1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6" fillId="0" borderId="0" xfId="0" applyFont="1"/>
    <xf numFmtId="0" fontId="0" fillId="2" borderId="2" xfId="0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Border="1"/>
    <xf numFmtId="2" fontId="0" fillId="3" borderId="2" xfId="0" applyNumberForma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0" fontId="9" fillId="4" borderId="2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center"/>
    </xf>
    <xf numFmtId="1" fontId="0" fillId="3" borderId="2" xfId="0" applyNumberFormat="1" applyFont="1" applyFill="1" applyBorder="1" applyAlignment="1">
      <alignment horizontal="center"/>
    </xf>
    <xf numFmtId="0" fontId="12" fillId="4" borderId="2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2" xfId="0" applyFill="1" applyBorder="1"/>
    <xf numFmtId="0" fontId="0" fillId="5" borderId="2" xfId="0" applyFill="1" applyBorder="1" applyAlignment="1">
      <alignment wrapText="1"/>
    </xf>
    <xf numFmtId="0" fontId="0" fillId="2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" fontId="0" fillId="3" borderId="2" xfId="0" applyNumberFormat="1" applyFill="1" applyBorder="1" applyAlignment="1">
      <alignment horizontal="center"/>
    </xf>
    <xf numFmtId="0" fontId="0" fillId="0" borderId="0" xfId="0" applyFill="1" applyBorder="1"/>
    <xf numFmtId="1" fontId="0" fillId="2" borderId="2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0" fontId="0" fillId="3" borderId="2" xfId="0" applyFill="1" applyBorder="1"/>
    <xf numFmtId="0" fontId="0" fillId="5" borderId="2" xfId="0" applyFill="1" applyBorder="1" applyAlignment="1">
      <alignment horizontal="center"/>
    </xf>
    <xf numFmtId="0" fontId="0" fillId="4" borderId="5" xfId="0" applyFill="1" applyBorder="1"/>
    <xf numFmtId="0" fontId="0" fillId="5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1" fontId="0" fillId="2" borderId="6" xfId="0" applyNumberFormat="1" applyFill="1" applyBorder="1" applyAlignment="1">
      <alignment horizontal="center"/>
    </xf>
  </cellXfs>
  <cellStyles count="9">
    <cellStyle name="Iau?iue_AA_1" xfId="1" xr:uid="{00000000-0005-0000-0000-000000000000}"/>
    <cellStyle name="Normal_Sheet2" xfId="6" xr:uid="{00000000-0005-0000-0000-000001000000}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4" xr:uid="{00000000-0005-0000-0000-000005000000}"/>
    <cellStyle name="Обычный 4" xfId="7" xr:uid="{00000000-0005-0000-0000-000006000000}"/>
    <cellStyle name="Процентный 2" xfId="8" xr:uid="{00000000-0005-0000-0000-000007000000}"/>
    <cellStyle name="Финансовый 2" xfId="5" xr:uid="{00000000-0005-0000-0000-000008000000}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</a:t>
            </a:r>
            <a:r>
              <a:rPr lang="ru-RU" baseline="0"/>
              <a:t> на входе от дебита пр разных давлениях на выходе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Choke!$B$53</c:f>
              <c:strCache>
                <c:ptCount val="1"/>
                <c:pt idx="0">
                  <c:v>1</c:v>
                </c:pt>
              </c:strCache>
            </c:strRef>
          </c:tx>
          <c:xVal>
            <c:numRef>
              <c:f>Choke!$C$52:$AD$52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 formatCode="0">
                  <c:v>2</c:v>
                </c:pt>
                <c:pt idx="3">
                  <c:v>4</c:v>
                </c:pt>
                <c:pt idx="4" formatCode="0.00">
                  <c:v>8</c:v>
                </c:pt>
                <c:pt idx="5">
                  <c:v>10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  <c:pt idx="10">
                  <c:v>60</c:v>
                </c:pt>
                <c:pt idx="11">
                  <c:v>70</c:v>
                </c:pt>
                <c:pt idx="12">
                  <c:v>80</c:v>
                </c:pt>
                <c:pt idx="13">
                  <c:v>90</c:v>
                </c:pt>
                <c:pt idx="14">
                  <c:v>100</c:v>
                </c:pt>
                <c:pt idx="15">
                  <c:v>110</c:v>
                </c:pt>
                <c:pt idx="16">
                  <c:v>120</c:v>
                </c:pt>
                <c:pt idx="17">
                  <c:v>130</c:v>
                </c:pt>
                <c:pt idx="18">
                  <c:v>140</c:v>
                </c:pt>
                <c:pt idx="19">
                  <c:v>150</c:v>
                </c:pt>
                <c:pt idx="20">
                  <c:v>160</c:v>
                </c:pt>
                <c:pt idx="21">
                  <c:v>170</c:v>
                </c:pt>
                <c:pt idx="22">
                  <c:v>180</c:v>
                </c:pt>
                <c:pt idx="23">
                  <c:v>190</c:v>
                </c:pt>
                <c:pt idx="24">
                  <c:v>200</c:v>
                </c:pt>
                <c:pt idx="25">
                  <c:v>210</c:v>
                </c:pt>
                <c:pt idx="26">
                  <c:v>220</c:v>
                </c:pt>
                <c:pt idx="27">
                  <c:v>230</c:v>
                </c:pt>
              </c:numCache>
            </c:numRef>
          </c:xVal>
          <c:yVal>
            <c:numRef>
              <c:f>Choke!$C$53:$AD$53</c:f>
              <c:numCache>
                <c:formatCode>0</c:formatCode>
                <c:ptCount val="28"/>
                <c:pt idx="0">
                  <c:v>1</c:v>
                </c:pt>
                <c:pt idx="1">
                  <c:v>1.009857177734375</c:v>
                </c:pt>
                <c:pt idx="2">
                  <c:v>1.0400390625</c:v>
                </c:pt>
                <c:pt idx="3">
                  <c:v>1.169921875</c:v>
                </c:pt>
                <c:pt idx="4">
                  <c:v>1.857421875</c:v>
                </c:pt>
                <c:pt idx="5">
                  <c:v>2.3203125</c:v>
                </c:pt>
                <c:pt idx="6">
                  <c:v>4.6171875</c:v>
                </c:pt>
                <c:pt idx="7">
                  <c:v>6.890625</c:v>
                </c:pt>
                <c:pt idx="8">
                  <c:v>9.125</c:v>
                </c:pt>
                <c:pt idx="9">
                  <c:v>11.328125</c:v>
                </c:pt>
                <c:pt idx="10">
                  <c:v>13.5</c:v>
                </c:pt>
                <c:pt idx="11">
                  <c:v>15.625</c:v>
                </c:pt>
                <c:pt idx="12">
                  <c:v>17.71875</c:v>
                </c:pt>
                <c:pt idx="13">
                  <c:v>19.78125</c:v>
                </c:pt>
                <c:pt idx="14">
                  <c:v>21.8125</c:v>
                </c:pt>
                <c:pt idx="15">
                  <c:v>23.78125</c:v>
                </c:pt>
                <c:pt idx="16">
                  <c:v>25.75</c:v>
                </c:pt>
                <c:pt idx="17">
                  <c:v>27.625</c:v>
                </c:pt>
                <c:pt idx="18">
                  <c:v>29.5</c:v>
                </c:pt>
                <c:pt idx="19">
                  <c:v>31.375</c:v>
                </c:pt>
                <c:pt idx="20">
                  <c:v>33.1875</c:v>
                </c:pt>
                <c:pt idx="21">
                  <c:v>34.9375</c:v>
                </c:pt>
                <c:pt idx="22">
                  <c:v>36.6875</c:v>
                </c:pt>
                <c:pt idx="23">
                  <c:v>38.375</c:v>
                </c:pt>
                <c:pt idx="24">
                  <c:v>40.0625</c:v>
                </c:pt>
                <c:pt idx="25">
                  <c:v>41.75</c:v>
                </c:pt>
                <c:pt idx="26">
                  <c:v>43.375</c:v>
                </c:pt>
                <c:pt idx="27">
                  <c:v>44.9375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C8-4F94-9DA2-93398BF73BD5}"/>
            </c:ext>
          </c:extLst>
        </c:ser>
        <c:ser>
          <c:idx val="0"/>
          <c:order val="1"/>
          <c:tx>
            <c:strRef>
              <c:f>Choke!$B$54</c:f>
              <c:strCache>
                <c:ptCount val="1"/>
                <c:pt idx="0">
                  <c:v>5</c:v>
                </c:pt>
              </c:strCache>
            </c:strRef>
          </c:tx>
          <c:xVal>
            <c:numRef>
              <c:f>Choke!$C$52:$AD$52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 formatCode="0">
                  <c:v>2</c:v>
                </c:pt>
                <c:pt idx="3">
                  <c:v>4</c:v>
                </c:pt>
                <c:pt idx="4" formatCode="0.00">
                  <c:v>8</c:v>
                </c:pt>
                <c:pt idx="5">
                  <c:v>10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  <c:pt idx="10">
                  <c:v>60</c:v>
                </c:pt>
                <c:pt idx="11">
                  <c:v>70</c:v>
                </c:pt>
                <c:pt idx="12">
                  <c:v>80</c:v>
                </c:pt>
                <c:pt idx="13">
                  <c:v>90</c:v>
                </c:pt>
                <c:pt idx="14">
                  <c:v>100</c:v>
                </c:pt>
                <c:pt idx="15">
                  <c:v>110</c:v>
                </c:pt>
                <c:pt idx="16">
                  <c:v>120</c:v>
                </c:pt>
                <c:pt idx="17">
                  <c:v>130</c:v>
                </c:pt>
                <c:pt idx="18">
                  <c:v>140</c:v>
                </c:pt>
                <c:pt idx="19">
                  <c:v>150</c:v>
                </c:pt>
                <c:pt idx="20">
                  <c:v>160</c:v>
                </c:pt>
                <c:pt idx="21">
                  <c:v>170</c:v>
                </c:pt>
                <c:pt idx="22">
                  <c:v>180</c:v>
                </c:pt>
                <c:pt idx="23">
                  <c:v>190</c:v>
                </c:pt>
                <c:pt idx="24">
                  <c:v>200</c:v>
                </c:pt>
                <c:pt idx="25">
                  <c:v>210</c:v>
                </c:pt>
                <c:pt idx="26">
                  <c:v>220</c:v>
                </c:pt>
                <c:pt idx="27">
                  <c:v>230</c:v>
                </c:pt>
              </c:numCache>
            </c:numRef>
          </c:xVal>
          <c:yVal>
            <c:numRef>
              <c:f>Choke!$C$54:$AD$54</c:f>
              <c:numCache>
                <c:formatCode>0</c:formatCode>
                <c:ptCount val="28"/>
                <c:pt idx="0">
                  <c:v>5</c:v>
                </c:pt>
                <c:pt idx="1">
                  <c:v>5.0019979476928711</c:v>
                </c:pt>
                <c:pt idx="2">
                  <c:v>5.0079917907714844</c:v>
                </c:pt>
                <c:pt idx="3">
                  <c:v>5.03204345703125</c:v>
                </c:pt>
                <c:pt idx="4">
                  <c:v>5.12939453125</c:v>
                </c:pt>
                <c:pt idx="5">
                  <c:v>5.2032470703125</c:v>
                </c:pt>
                <c:pt idx="6">
                  <c:v>5.85693359375</c:v>
                </c:pt>
                <c:pt idx="7">
                  <c:v>7.099609375</c:v>
                </c:pt>
                <c:pt idx="8">
                  <c:v>9.12109375</c:v>
                </c:pt>
                <c:pt idx="9">
                  <c:v>11.328125</c:v>
                </c:pt>
                <c:pt idx="10">
                  <c:v>13.49609375</c:v>
                </c:pt>
                <c:pt idx="11">
                  <c:v>15.625</c:v>
                </c:pt>
                <c:pt idx="12">
                  <c:v>17.734375</c:v>
                </c:pt>
                <c:pt idx="13">
                  <c:v>19.765625</c:v>
                </c:pt>
                <c:pt idx="14">
                  <c:v>21.796875</c:v>
                </c:pt>
                <c:pt idx="15">
                  <c:v>23.7890625</c:v>
                </c:pt>
                <c:pt idx="16">
                  <c:v>25.7421875</c:v>
                </c:pt>
                <c:pt idx="17">
                  <c:v>27.65625</c:v>
                </c:pt>
                <c:pt idx="18">
                  <c:v>29.53125</c:v>
                </c:pt>
                <c:pt idx="19">
                  <c:v>31.3671875</c:v>
                </c:pt>
                <c:pt idx="20">
                  <c:v>33.203125</c:v>
                </c:pt>
                <c:pt idx="21">
                  <c:v>34.9609375</c:v>
                </c:pt>
                <c:pt idx="22">
                  <c:v>36.71875</c:v>
                </c:pt>
                <c:pt idx="23">
                  <c:v>38.4375</c:v>
                </c:pt>
                <c:pt idx="24">
                  <c:v>40.078125</c:v>
                </c:pt>
                <c:pt idx="25">
                  <c:v>41.71875</c:v>
                </c:pt>
                <c:pt idx="26">
                  <c:v>43.359375</c:v>
                </c:pt>
                <c:pt idx="27">
                  <c:v>44.921875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C8-4F94-9DA2-93398BF73BD5}"/>
            </c:ext>
          </c:extLst>
        </c:ser>
        <c:ser>
          <c:idx val="2"/>
          <c:order val="2"/>
          <c:tx>
            <c:strRef>
              <c:f>Choke!$B$55</c:f>
              <c:strCache>
                <c:ptCount val="1"/>
                <c:pt idx="0">
                  <c:v>10</c:v>
                </c:pt>
              </c:strCache>
            </c:strRef>
          </c:tx>
          <c:xVal>
            <c:numRef>
              <c:f>Choke!$C$52:$AD$52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 formatCode="0">
                  <c:v>2</c:v>
                </c:pt>
                <c:pt idx="3">
                  <c:v>4</c:v>
                </c:pt>
                <c:pt idx="4" formatCode="0.00">
                  <c:v>8</c:v>
                </c:pt>
                <c:pt idx="5">
                  <c:v>10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  <c:pt idx="10">
                  <c:v>60</c:v>
                </c:pt>
                <c:pt idx="11">
                  <c:v>70</c:v>
                </c:pt>
                <c:pt idx="12">
                  <c:v>80</c:v>
                </c:pt>
                <c:pt idx="13">
                  <c:v>90</c:v>
                </c:pt>
                <c:pt idx="14">
                  <c:v>100</c:v>
                </c:pt>
                <c:pt idx="15">
                  <c:v>110</c:v>
                </c:pt>
                <c:pt idx="16">
                  <c:v>120</c:v>
                </c:pt>
                <c:pt idx="17">
                  <c:v>130</c:v>
                </c:pt>
                <c:pt idx="18">
                  <c:v>140</c:v>
                </c:pt>
                <c:pt idx="19">
                  <c:v>150</c:v>
                </c:pt>
                <c:pt idx="20">
                  <c:v>160</c:v>
                </c:pt>
                <c:pt idx="21">
                  <c:v>170</c:v>
                </c:pt>
                <c:pt idx="22">
                  <c:v>180</c:v>
                </c:pt>
                <c:pt idx="23">
                  <c:v>190</c:v>
                </c:pt>
                <c:pt idx="24">
                  <c:v>200</c:v>
                </c:pt>
                <c:pt idx="25">
                  <c:v>210</c:v>
                </c:pt>
                <c:pt idx="26">
                  <c:v>220</c:v>
                </c:pt>
                <c:pt idx="27">
                  <c:v>230</c:v>
                </c:pt>
              </c:numCache>
            </c:numRef>
          </c:xVal>
          <c:yVal>
            <c:numRef>
              <c:f>Choke!$C$55:$AD$55</c:f>
              <c:numCache>
                <c:formatCode>0</c:formatCode>
                <c:ptCount val="28"/>
                <c:pt idx="0">
                  <c:v>10</c:v>
                </c:pt>
                <c:pt idx="1">
                  <c:v>10.001015663146973</c:v>
                </c:pt>
                <c:pt idx="2">
                  <c:v>10.004062652587891</c:v>
                </c:pt>
                <c:pt idx="3">
                  <c:v>10.016250610351563</c:v>
                </c:pt>
                <c:pt idx="4">
                  <c:v>10.06500244140625</c:v>
                </c:pt>
                <c:pt idx="5">
                  <c:v>10.1019287109375</c:v>
                </c:pt>
                <c:pt idx="6">
                  <c:v>10.411376953125</c:v>
                </c:pt>
                <c:pt idx="7">
                  <c:v>10.9423828125</c:v>
                </c:pt>
                <c:pt idx="8">
                  <c:v>11.708984375</c:v>
                </c:pt>
                <c:pt idx="9">
                  <c:v>12.75390625</c:v>
                </c:pt>
                <c:pt idx="10">
                  <c:v>14.08203125</c:v>
                </c:pt>
                <c:pt idx="11">
                  <c:v>15.7421875</c:v>
                </c:pt>
                <c:pt idx="12">
                  <c:v>17.734375</c:v>
                </c:pt>
                <c:pt idx="13">
                  <c:v>19.765625</c:v>
                </c:pt>
                <c:pt idx="14">
                  <c:v>21.796875</c:v>
                </c:pt>
                <c:pt idx="15">
                  <c:v>23.7890625</c:v>
                </c:pt>
                <c:pt idx="16">
                  <c:v>25.7421875</c:v>
                </c:pt>
                <c:pt idx="17">
                  <c:v>27.65625</c:v>
                </c:pt>
                <c:pt idx="18">
                  <c:v>29.53125</c:v>
                </c:pt>
                <c:pt idx="19">
                  <c:v>31.3671875</c:v>
                </c:pt>
                <c:pt idx="20">
                  <c:v>33.203125</c:v>
                </c:pt>
                <c:pt idx="21">
                  <c:v>34.9609375</c:v>
                </c:pt>
                <c:pt idx="22">
                  <c:v>36.71875</c:v>
                </c:pt>
                <c:pt idx="23">
                  <c:v>38.4375</c:v>
                </c:pt>
                <c:pt idx="24">
                  <c:v>40.078125</c:v>
                </c:pt>
                <c:pt idx="25">
                  <c:v>41.71875</c:v>
                </c:pt>
                <c:pt idx="26">
                  <c:v>43.359375</c:v>
                </c:pt>
                <c:pt idx="27">
                  <c:v>44.921875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5C8-4F94-9DA2-93398BF73BD5}"/>
            </c:ext>
          </c:extLst>
        </c:ser>
        <c:ser>
          <c:idx val="1"/>
          <c:order val="3"/>
          <c:tx>
            <c:strRef>
              <c:f>Choke!$B$56</c:f>
              <c:strCache>
                <c:ptCount val="1"/>
                <c:pt idx="0">
                  <c:v>15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Choke!$C$52:$AD$52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 formatCode="0">
                  <c:v>2</c:v>
                </c:pt>
                <c:pt idx="3">
                  <c:v>4</c:v>
                </c:pt>
                <c:pt idx="4" formatCode="0.00">
                  <c:v>8</c:v>
                </c:pt>
                <c:pt idx="5">
                  <c:v>10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  <c:pt idx="10">
                  <c:v>60</c:v>
                </c:pt>
                <c:pt idx="11">
                  <c:v>70</c:v>
                </c:pt>
                <c:pt idx="12">
                  <c:v>80</c:v>
                </c:pt>
                <c:pt idx="13">
                  <c:v>90</c:v>
                </c:pt>
                <c:pt idx="14">
                  <c:v>100</c:v>
                </c:pt>
                <c:pt idx="15">
                  <c:v>110</c:v>
                </c:pt>
                <c:pt idx="16">
                  <c:v>120</c:v>
                </c:pt>
                <c:pt idx="17">
                  <c:v>130</c:v>
                </c:pt>
                <c:pt idx="18">
                  <c:v>140</c:v>
                </c:pt>
                <c:pt idx="19">
                  <c:v>150</c:v>
                </c:pt>
                <c:pt idx="20">
                  <c:v>160</c:v>
                </c:pt>
                <c:pt idx="21">
                  <c:v>170</c:v>
                </c:pt>
                <c:pt idx="22">
                  <c:v>180</c:v>
                </c:pt>
                <c:pt idx="23">
                  <c:v>190</c:v>
                </c:pt>
                <c:pt idx="24">
                  <c:v>200</c:v>
                </c:pt>
                <c:pt idx="25">
                  <c:v>210</c:v>
                </c:pt>
                <c:pt idx="26">
                  <c:v>220</c:v>
                </c:pt>
                <c:pt idx="27">
                  <c:v>230</c:v>
                </c:pt>
              </c:numCache>
            </c:numRef>
          </c:xVal>
          <c:yVal>
            <c:numRef>
              <c:f>Choke!$C$56:$AD$56</c:f>
              <c:numCache>
                <c:formatCode>0</c:formatCode>
                <c:ptCount val="28"/>
                <c:pt idx="0">
                  <c:v>15</c:v>
                </c:pt>
                <c:pt idx="1">
                  <c:v>15.000686645507813</c:v>
                </c:pt>
                <c:pt idx="2">
                  <c:v>15.00274658203125</c:v>
                </c:pt>
                <c:pt idx="3">
                  <c:v>15.010986328125</c:v>
                </c:pt>
                <c:pt idx="4">
                  <c:v>15.0439453125</c:v>
                </c:pt>
                <c:pt idx="5">
                  <c:v>15.06866455078125</c:v>
                </c:pt>
                <c:pt idx="6">
                  <c:v>15.27557373046875</c:v>
                </c:pt>
                <c:pt idx="7">
                  <c:v>15.62255859375</c:v>
                </c:pt>
                <c:pt idx="8">
                  <c:v>16.11328125</c:v>
                </c:pt>
                <c:pt idx="9">
                  <c:v>16.7578125</c:v>
                </c:pt>
                <c:pt idx="10">
                  <c:v>17.55615234375</c:v>
                </c:pt>
                <c:pt idx="11">
                  <c:v>18.515625</c:v>
                </c:pt>
                <c:pt idx="12">
                  <c:v>19.6435546875</c:v>
                </c:pt>
                <c:pt idx="13">
                  <c:v>20.9326171875</c:v>
                </c:pt>
                <c:pt idx="14">
                  <c:v>22.3828125</c:v>
                </c:pt>
                <c:pt idx="15">
                  <c:v>23.994140625</c:v>
                </c:pt>
                <c:pt idx="16">
                  <c:v>25.78125</c:v>
                </c:pt>
                <c:pt idx="17">
                  <c:v>27.65625</c:v>
                </c:pt>
                <c:pt idx="18">
                  <c:v>29.53125</c:v>
                </c:pt>
                <c:pt idx="19">
                  <c:v>31.34765625</c:v>
                </c:pt>
                <c:pt idx="20">
                  <c:v>33.1640625</c:v>
                </c:pt>
                <c:pt idx="21">
                  <c:v>34.98046875</c:v>
                </c:pt>
                <c:pt idx="22">
                  <c:v>36.6796875</c:v>
                </c:pt>
                <c:pt idx="23">
                  <c:v>38.4375</c:v>
                </c:pt>
                <c:pt idx="24">
                  <c:v>40.078125</c:v>
                </c:pt>
                <c:pt idx="25">
                  <c:v>41.71875</c:v>
                </c:pt>
                <c:pt idx="26">
                  <c:v>43.359375</c:v>
                </c:pt>
                <c:pt idx="27">
                  <c:v>44.94140625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26-415A-BD0E-47AF963584B2}"/>
            </c:ext>
          </c:extLst>
        </c:ser>
        <c:ser>
          <c:idx val="5"/>
          <c:order val="4"/>
          <c:tx>
            <c:strRef>
              <c:f>Choke!$B$57</c:f>
              <c:strCache>
                <c:ptCount val="1"/>
                <c:pt idx="0">
                  <c:v>20</c:v>
                </c:pt>
              </c:strCache>
            </c:strRef>
          </c:tx>
          <c:xVal>
            <c:numRef>
              <c:f>Choke!$C$52:$AD$52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 formatCode="0">
                  <c:v>2</c:v>
                </c:pt>
                <c:pt idx="3">
                  <c:v>4</c:v>
                </c:pt>
                <c:pt idx="4" formatCode="0.00">
                  <c:v>8</c:v>
                </c:pt>
                <c:pt idx="5">
                  <c:v>10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  <c:pt idx="10">
                  <c:v>60</c:v>
                </c:pt>
                <c:pt idx="11">
                  <c:v>70</c:v>
                </c:pt>
                <c:pt idx="12">
                  <c:v>80</c:v>
                </c:pt>
                <c:pt idx="13">
                  <c:v>90</c:v>
                </c:pt>
                <c:pt idx="14">
                  <c:v>100</c:v>
                </c:pt>
                <c:pt idx="15">
                  <c:v>110</c:v>
                </c:pt>
                <c:pt idx="16">
                  <c:v>120</c:v>
                </c:pt>
                <c:pt idx="17">
                  <c:v>130</c:v>
                </c:pt>
                <c:pt idx="18">
                  <c:v>140</c:v>
                </c:pt>
                <c:pt idx="19">
                  <c:v>150</c:v>
                </c:pt>
                <c:pt idx="20">
                  <c:v>160</c:v>
                </c:pt>
                <c:pt idx="21">
                  <c:v>170</c:v>
                </c:pt>
                <c:pt idx="22">
                  <c:v>180</c:v>
                </c:pt>
                <c:pt idx="23">
                  <c:v>190</c:v>
                </c:pt>
                <c:pt idx="24">
                  <c:v>200</c:v>
                </c:pt>
                <c:pt idx="25">
                  <c:v>210</c:v>
                </c:pt>
                <c:pt idx="26">
                  <c:v>220</c:v>
                </c:pt>
                <c:pt idx="27">
                  <c:v>230</c:v>
                </c:pt>
              </c:numCache>
            </c:numRef>
          </c:xVal>
          <c:yVal>
            <c:numRef>
              <c:f>Choke!$C$57:$AD$57</c:f>
              <c:numCache>
                <c:formatCode>0</c:formatCode>
                <c:ptCount val="28"/>
                <c:pt idx="0">
                  <c:v>20</c:v>
                </c:pt>
                <c:pt idx="1">
                  <c:v>20.000519752502441</c:v>
                </c:pt>
                <c:pt idx="2">
                  <c:v>20.002079010009766</c:v>
                </c:pt>
                <c:pt idx="3">
                  <c:v>20.008316040039063</c:v>
                </c:pt>
                <c:pt idx="4">
                  <c:v>20.03326416015625</c:v>
                </c:pt>
                <c:pt idx="5">
                  <c:v>20.0518798828125</c:v>
                </c:pt>
                <c:pt idx="6">
                  <c:v>20.2081298828125</c:v>
                </c:pt>
                <c:pt idx="7">
                  <c:v>20.46875</c:v>
                </c:pt>
                <c:pt idx="8">
                  <c:v>20.8349609375</c:v>
                </c:pt>
                <c:pt idx="9">
                  <c:v>21.30859375</c:v>
                </c:pt>
                <c:pt idx="10">
                  <c:v>21.89453125</c:v>
                </c:pt>
                <c:pt idx="11">
                  <c:v>22.587890625</c:v>
                </c:pt>
                <c:pt idx="12">
                  <c:v>23.37890625</c:v>
                </c:pt>
                <c:pt idx="13">
                  <c:v>24.296875</c:v>
                </c:pt>
                <c:pt idx="14">
                  <c:v>25.3125</c:v>
                </c:pt>
                <c:pt idx="15">
                  <c:v>26.4453125</c:v>
                </c:pt>
                <c:pt idx="16">
                  <c:v>27.65625</c:v>
                </c:pt>
                <c:pt idx="17">
                  <c:v>28.984375</c:v>
                </c:pt>
                <c:pt idx="18">
                  <c:v>30.390625</c:v>
                </c:pt>
                <c:pt idx="19">
                  <c:v>31.875</c:v>
                </c:pt>
                <c:pt idx="20">
                  <c:v>33.4375</c:v>
                </c:pt>
                <c:pt idx="21">
                  <c:v>35.078125</c:v>
                </c:pt>
                <c:pt idx="22">
                  <c:v>36.71875</c:v>
                </c:pt>
                <c:pt idx="23">
                  <c:v>38.4375</c:v>
                </c:pt>
                <c:pt idx="24">
                  <c:v>40.078125</c:v>
                </c:pt>
                <c:pt idx="25">
                  <c:v>41.71875</c:v>
                </c:pt>
                <c:pt idx="26">
                  <c:v>43.359375</c:v>
                </c:pt>
                <c:pt idx="27">
                  <c:v>44.921875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5C8-4F94-9DA2-93398BF73BD5}"/>
            </c:ext>
          </c:extLst>
        </c:ser>
        <c:ser>
          <c:idx val="3"/>
          <c:order val="5"/>
          <c:tx>
            <c:strRef>
              <c:f>Choke!$B$58</c:f>
              <c:strCache>
                <c:ptCount val="1"/>
                <c:pt idx="0">
                  <c:v>30</c:v>
                </c:pt>
              </c:strCache>
            </c:strRef>
          </c:tx>
          <c:xVal>
            <c:numRef>
              <c:f>Choke!$C$52:$AD$52</c:f>
              <c:numCache>
                <c:formatCode>General</c:formatCode>
                <c:ptCount val="28"/>
                <c:pt idx="0">
                  <c:v>0</c:v>
                </c:pt>
                <c:pt idx="1">
                  <c:v>1</c:v>
                </c:pt>
                <c:pt idx="2" formatCode="0">
                  <c:v>2</c:v>
                </c:pt>
                <c:pt idx="3">
                  <c:v>4</c:v>
                </c:pt>
                <c:pt idx="4" formatCode="0.00">
                  <c:v>8</c:v>
                </c:pt>
                <c:pt idx="5">
                  <c:v>10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  <c:pt idx="10">
                  <c:v>60</c:v>
                </c:pt>
                <c:pt idx="11">
                  <c:v>70</c:v>
                </c:pt>
                <c:pt idx="12">
                  <c:v>80</c:v>
                </c:pt>
                <c:pt idx="13">
                  <c:v>90</c:v>
                </c:pt>
                <c:pt idx="14">
                  <c:v>100</c:v>
                </c:pt>
                <c:pt idx="15">
                  <c:v>110</c:v>
                </c:pt>
                <c:pt idx="16">
                  <c:v>120</c:v>
                </c:pt>
                <c:pt idx="17">
                  <c:v>130</c:v>
                </c:pt>
                <c:pt idx="18">
                  <c:v>140</c:v>
                </c:pt>
                <c:pt idx="19">
                  <c:v>150</c:v>
                </c:pt>
                <c:pt idx="20">
                  <c:v>160</c:v>
                </c:pt>
                <c:pt idx="21">
                  <c:v>170</c:v>
                </c:pt>
                <c:pt idx="22">
                  <c:v>180</c:v>
                </c:pt>
                <c:pt idx="23">
                  <c:v>190</c:v>
                </c:pt>
                <c:pt idx="24">
                  <c:v>200</c:v>
                </c:pt>
                <c:pt idx="25">
                  <c:v>210</c:v>
                </c:pt>
                <c:pt idx="26">
                  <c:v>220</c:v>
                </c:pt>
                <c:pt idx="27">
                  <c:v>230</c:v>
                </c:pt>
              </c:numCache>
            </c:numRef>
          </c:xVal>
          <c:yVal>
            <c:numRef>
              <c:f>Choke!$C$58:$AD$58</c:f>
              <c:numCache>
                <c:formatCode>0</c:formatCode>
                <c:ptCount val="28"/>
                <c:pt idx="0">
                  <c:v>30</c:v>
                </c:pt>
                <c:pt idx="1">
                  <c:v>30.000352263450623</c:v>
                </c:pt>
                <c:pt idx="2">
                  <c:v>30.00140905380249</c:v>
                </c:pt>
                <c:pt idx="3">
                  <c:v>30.005636215209961</c:v>
                </c:pt>
                <c:pt idx="4">
                  <c:v>30.022544860839844</c:v>
                </c:pt>
                <c:pt idx="5">
                  <c:v>30.035247802734375</c:v>
                </c:pt>
                <c:pt idx="6">
                  <c:v>30.1409912109375</c:v>
                </c:pt>
                <c:pt idx="7">
                  <c:v>30.31768798828125</c:v>
                </c:pt>
                <c:pt idx="8">
                  <c:v>30.56396484375</c:v>
                </c:pt>
                <c:pt idx="9">
                  <c:v>30.882568359375</c:v>
                </c:pt>
                <c:pt idx="10">
                  <c:v>31.26708984375</c:v>
                </c:pt>
                <c:pt idx="11">
                  <c:v>31.72119140625</c:v>
                </c:pt>
                <c:pt idx="12">
                  <c:v>32.24853515625</c:v>
                </c:pt>
                <c:pt idx="13">
                  <c:v>32.841796875</c:v>
                </c:pt>
                <c:pt idx="14">
                  <c:v>33.5009765625</c:v>
                </c:pt>
                <c:pt idx="15">
                  <c:v>34.21875</c:v>
                </c:pt>
                <c:pt idx="16">
                  <c:v>35.009765625</c:v>
                </c:pt>
                <c:pt idx="17">
                  <c:v>35.859375</c:v>
                </c:pt>
                <c:pt idx="18">
                  <c:v>36.767578125</c:v>
                </c:pt>
                <c:pt idx="19">
                  <c:v>37.734375</c:v>
                </c:pt>
                <c:pt idx="20">
                  <c:v>38.73046875</c:v>
                </c:pt>
                <c:pt idx="21">
                  <c:v>39.78515625</c:v>
                </c:pt>
                <c:pt idx="22">
                  <c:v>40.8984375</c:v>
                </c:pt>
                <c:pt idx="23">
                  <c:v>42.041015625</c:v>
                </c:pt>
                <c:pt idx="24">
                  <c:v>43.2421875</c:v>
                </c:pt>
                <c:pt idx="25">
                  <c:v>44.4140625</c:v>
                </c:pt>
                <c:pt idx="26">
                  <c:v>45.64453125</c:v>
                </c:pt>
                <c:pt idx="27">
                  <c:v>46.93359375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5C8-4F94-9DA2-93398BF73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139136"/>
        <c:axId val="374139712"/>
      </c:scatterChart>
      <c:valAx>
        <c:axId val="37413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139712"/>
        <c:crosses val="autoZero"/>
        <c:crossBetween val="midCat"/>
      </c:valAx>
      <c:valAx>
        <c:axId val="374139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</a:t>
                </a:r>
                <a:r>
                  <a:rPr lang="en-US"/>
                  <a:t>,</a:t>
                </a:r>
                <a:r>
                  <a:rPr lang="ru-RU"/>
                  <a:t> на входе</a:t>
                </a:r>
                <a:r>
                  <a:rPr lang="en-US" baseline="0"/>
                  <a:t>  </a:t>
                </a:r>
                <a:r>
                  <a:rPr lang="ru-RU" baseline="0"/>
                  <a:t>атм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139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</a:t>
            </a:r>
            <a:r>
              <a:rPr lang="ru-RU" baseline="0"/>
              <a:t> на входе от дебита пр разных давлениях на выходе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Choke!$B$96</c:f>
              <c:strCache>
                <c:ptCount val="1"/>
                <c:pt idx="0">
                  <c:v>10</c:v>
                </c:pt>
              </c:strCache>
            </c:strRef>
          </c:tx>
          <c:xVal>
            <c:numRef>
              <c:f>Choke!$C$95:$V$95</c:f>
              <c:numCache>
                <c:formatCode>0</c:formatCode>
                <c:ptCount val="20"/>
                <c:pt idx="0" formatCode="General">
                  <c:v>0</c:v>
                </c:pt>
                <c:pt idx="1">
                  <c:v>15</c:v>
                </c:pt>
                <c:pt idx="2">
                  <c:v>28</c:v>
                </c:pt>
                <c:pt idx="3">
                  <c:v>35</c:v>
                </c:pt>
                <c:pt idx="4">
                  <c:v>40</c:v>
                </c:pt>
                <c:pt idx="5">
                  <c:v>43</c:v>
                </c:pt>
                <c:pt idx="6">
                  <c:v>43.96</c:v>
                </c:pt>
                <c:pt idx="7">
                  <c:v>44</c:v>
                </c:pt>
                <c:pt idx="8">
                  <c:v>53</c:v>
                </c:pt>
                <c:pt idx="9">
                  <c:v>58</c:v>
                </c:pt>
                <c:pt idx="10">
                  <c:v>60</c:v>
                </c:pt>
                <c:pt idx="11">
                  <c:v>62</c:v>
                </c:pt>
                <c:pt idx="12">
                  <c:v>65</c:v>
                </c:pt>
                <c:pt idx="13">
                  <c:v>67</c:v>
                </c:pt>
                <c:pt idx="14">
                  <c:v>67.2</c:v>
                </c:pt>
                <c:pt idx="15">
                  <c:v>76</c:v>
                </c:pt>
                <c:pt idx="16">
                  <c:v>85</c:v>
                </c:pt>
                <c:pt idx="17">
                  <c:v>90</c:v>
                </c:pt>
                <c:pt idx="18">
                  <c:v>91</c:v>
                </c:pt>
                <c:pt idx="19">
                  <c:v>91.1</c:v>
                </c:pt>
              </c:numCache>
            </c:numRef>
          </c:xVal>
          <c:yVal>
            <c:numRef>
              <c:f>Choke!$C$96:$V$96</c:f>
              <c:numCache>
                <c:formatCode>0</c:formatCode>
                <c:ptCount val="20"/>
                <c:pt idx="0">
                  <c:v>10</c:v>
                </c:pt>
                <c:pt idx="1">
                  <c:v>9.764404296875</c:v>
                </c:pt>
                <c:pt idx="2">
                  <c:v>9.0966796875</c:v>
                </c:pt>
                <c:pt idx="3">
                  <c:v>8.4375</c:v>
                </c:pt>
                <c:pt idx="4">
                  <c:v>7.67578125</c:v>
                </c:pt>
                <c:pt idx="5">
                  <c:v>6.8359375</c:v>
                </c:pt>
                <c:pt idx="6">
                  <c:v>5.625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BA-48A9-8D40-3D9AFDBF02AB}"/>
            </c:ext>
          </c:extLst>
        </c:ser>
        <c:ser>
          <c:idx val="0"/>
          <c:order val="1"/>
          <c:tx>
            <c:strRef>
              <c:f>Choke!$B$97</c:f>
              <c:strCache>
                <c:ptCount val="1"/>
                <c:pt idx="0">
                  <c:v>15</c:v>
                </c:pt>
              </c:strCache>
            </c:strRef>
          </c:tx>
          <c:xVal>
            <c:numRef>
              <c:f>Choke!$C$95:$V$95</c:f>
              <c:numCache>
                <c:formatCode>0</c:formatCode>
                <c:ptCount val="20"/>
                <c:pt idx="0" formatCode="General">
                  <c:v>0</c:v>
                </c:pt>
                <c:pt idx="1">
                  <c:v>15</c:v>
                </c:pt>
                <c:pt idx="2">
                  <c:v>28</c:v>
                </c:pt>
                <c:pt idx="3">
                  <c:v>35</c:v>
                </c:pt>
                <c:pt idx="4">
                  <c:v>40</c:v>
                </c:pt>
                <c:pt idx="5">
                  <c:v>43</c:v>
                </c:pt>
                <c:pt idx="6">
                  <c:v>43.96</c:v>
                </c:pt>
                <c:pt idx="7">
                  <c:v>44</c:v>
                </c:pt>
                <c:pt idx="8">
                  <c:v>53</c:v>
                </c:pt>
                <c:pt idx="9">
                  <c:v>58</c:v>
                </c:pt>
                <c:pt idx="10">
                  <c:v>60</c:v>
                </c:pt>
                <c:pt idx="11">
                  <c:v>62</c:v>
                </c:pt>
                <c:pt idx="12">
                  <c:v>65</c:v>
                </c:pt>
                <c:pt idx="13">
                  <c:v>67</c:v>
                </c:pt>
                <c:pt idx="14">
                  <c:v>67.2</c:v>
                </c:pt>
                <c:pt idx="15">
                  <c:v>76</c:v>
                </c:pt>
                <c:pt idx="16">
                  <c:v>85</c:v>
                </c:pt>
                <c:pt idx="17">
                  <c:v>90</c:v>
                </c:pt>
                <c:pt idx="18">
                  <c:v>91</c:v>
                </c:pt>
                <c:pt idx="19">
                  <c:v>91.1</c:v>
                </c:pt>
              </c:numCache>
            </c:numRef>
          </c:xVal>
          <c:yVal>
            <c:numRef>
              <c:f>Choke!$C$97:$V$97</c:f>
              <c:numCache>
                <c:formatCode>0</c:formatCode>
                <c:ptCount val="20"/>
                <c:pt idx="0">
                  <c:v>15</c:v>
                </c:pt>
                <c:pt idx="1">
                  <c:v>14.843902587890625</c:v>
                </c:pt>
                <c:pt idx="2">
                  <c:v>14.43603515625</c:v>
                </c:pt>
                <c:pt idx="3">
                  <c:v>14.095458984375</c:v>
                </c:pt>
                <c:pt idx="4">
                  <c:v>13.7841796875</c:v>
                </c:pt>
                <c:pt idx="5">
                  <c:v>13.564453125</c:v>
                </c:pt>
                <c:pt idx="6">
                  <c:v>13.4912109375</c:v>
                </c:pt>
                <c:pt idx="7">
                  <c:v>13.4912109375</c:v>
                </c:pt>
                <c:pt idx="8">
                  <c:v>12.6123046875</c:v>
                </c:pt>
                <c:pt idx="9">
                  <c:v>11.923828125</c:v>
                </c:pt>
                <c:pt idx="10">
                  <c:v>11.5869140625</c:v>
                </c:pt>
                <c:pt idx="11">
                  <c:v>11.1767578125</c:v>
                </c:pt>
                <c:pt idx="12">
                  <c:v>10.3125</c:v>
                </c:pt>
                <c:pt idx="13">
                  <c:v>8.4375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EBA-48A9-8D40-3D9AFDBF02AB}"/>
            </c:ext>
          </c:extLst>
        </c:ser>
        <c:ser>
          <c:idx val="1"/>
          <c:order val="2"/>
          <c:tx>
            <c:strRef>
              <c:f>Choke!$B$98</c:f>
              <c:strCache>
                <c:ptCount val="1"/>
                <c:pt idx="0">
                  <c:v>20</c:v>
                </c:pt>
              </c:strCache>
            </c:strRef>
          </c:tx>
          <c:xVal>
            <c:numRef>
              <c:f>Choke!$C$95:$V$95</c:f>
              <c:numCache>
                <c:formatCode>0</c:formatCode>
                <c:ptCount val="20"/>
                <c:pt idx="0" formatCode="General">
                  <c:v>0</c:v>
                </c:pt>
                <c:pt idx="1">
                  <c:v>15</c:v>
                </c:pt>
                <c:pt idx="2">
                  <c:v>28</c:v>
                </c:pt>
                <c:pt idx="3">
                  <c:v>35</c:v>
                </c:pt>
                <c:pt idx="4">
                  <c:v>40</c:v>
                </c:pt>
                <c:pt idx="5">
                  <c:v>43</c:v>
                </c:pt>
                <c:pt idx="6">
                  <c:v>43.96</c:v>
                </c:pt>
                <c:pt idx="7">
                  <c:v>44</c:v>
                </c:pt>
                <c:pt idx="8">
                  <c:v>53</c:v>
                </c:pt>
                <c:pt idx="9">
                  <c:v>58</c:v>
                </c:pt>
                <c:pt idx="10">
                  <c:v>60</c:v>
                </c:pt>
                <c:pt idx="11">
                  <c:v>62</c:v>
                </c:pt>
                <c:pt idx="12">
                  <c:v>65</c:v>
                </c:pt>
                <c:pt idx="13">
                  <c:v>67</c:v>
                </c:pt>
                <c:pt idx="14">
                  <c:v>67.2</c:v>
                </c:pt>
                <c:pt idx="15">
                  <c:v>76</c:v>
                </c:pt>
                <c:pt idx="16">
                  <c:v>85</c:v>
                </c:pt>
                <c:pt idx="17">
                  <c:v>90</c:v>
                </c:pt>
                <c:pt idx="18">
                  <c:v>91</c:v>
                </c:pt>
                <c:pt idx="19">
                  <c:v>91.1</c:v>
                </c:pt>
              </c:numCache>
            </c:numRef>
          </c:xVal>
          <c:yVal>
            <c:numRef>
              <c:f>Choke!$C$98:$V$98</c:f>
              <c:numCache>
                <c:formatCode>0</c:formatCode>
                <c:ptCount val="20"/>
                <c:pt idx="0">
                  <c:v>20</c:v>
                </c:pt>
                <c:pt idx="1">
                  <c:v>19.8822021484375</c:v>
                </c:pt>
                <c:pt idx="2">
                  <c:v>19.58251953125</c:v>
                </c:pt>
                <c:pt idx="3">
                  <c:v>19.33837890625</c:v>
                </c:pt>
                <c:pt idx="4">
                  <c:v>19.1259765625</c:v>
                </c:pt>
                <c:pt idx="5">
                  <c:v>18.98193359375</c:v>
                </c:pt>
                <c:pt idx="6">
                  <c:v>18.9306640625</c:v>
                </c:pt>
                <c:pt idx="7">
                  <c:v>18.9306640625</c:v>
                </c:pt>
                <c:pt idx="8">
                  <c:v>18.3984375</c:v>
                </c:pt>
                <c:pt idx="9">
                  <c:v>18.037109375</c:v>
                </c:pt>
                <c:pt idx="10">
                  <c:v>17.880859375</c:v>
                </c:pt>
                <c:pt idx="11">
                  <c:v>17.705078125</c:v>
                </c:pt>
                <c:pt idx="12">
                  <c:v>17.431640625</c:v>
                </c:pt>
                <c:pt idx="13">
                  <c:v>17.236328125</c:v>
                </c:pt>
                <c:pt idx="14">
                  <c:v>17.216796875</c:v>
                </c:pt>
                <c:pt idx="15">
                  <c:v>16.171875</c:v>
                </c:pt>
                <c:pt idx="16">
                  <c:v>14.53125</c:v>
                </c:pt>
                <c:pt idx="17">
                  <c:v>12.8125</c:v>
                </c:pt>
                <c:pt idx="18">
                  <c:v>11.25</c:v>
                </c:pt>
                <c:pt idx="19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EBA-48A9-8D40-3D9AFDBF02AB}"/>
            </c:ext>
          </c:extLst>
        </c:ser>
        <c:ser>
          <c:idx val="2"/>
          <c:order val="3"/>
          <c:tx>
            <c:strRef>
              <c:f>Choke!$B$99</c:f>
              <c:strCache>
                <c:ptCount val="1"/>
                <c:pt idx="0">
                  <c:v>25</c:v>
                </c:pt>
              </c:strCache>
            </c:strRef>
          </c:tx>
          <c:xVal>
            <c:numRef>
              <c:f>Choke!$C$95:$AQ$95</c:f>
              <c:numCache>
                <c:formatCode>0</c:formatCode>
                <c:ptCount val="41"/>
                <c:pt idx="0" formatCode="General">
                  <c:v>0</c:v>
                </c:pt>
                <c:pt idx="1">
                  <c:v>15</c:v>
                </c:pt>
                <c:pt idx="2">
                  <c:v>28</c:v>
                </c:pt>
                <c:pt idx="3">
                  <c:v>35</c:v>
                </c:pt>
                <c:pt idx="4">
                  <c:v>40</c:v>
                </c:pt>
                <c:pt idx="5">
                  <c:v>43</c:v>
                </c:pt>
                <c:pt idx="6">
                  <c:v>43.96</c:v>
                </c:pt>
                <c:pt idx="7">
                  <c:v>44</c:v>
                </c:pt>
                <c:pt idx="8">
                  <c:v>53</c:v>
                </c:pt>
                <c:pt idx="9">
                  <c:v>58</c:v>
                </c:pt>
                <c:pt idx="10">
                  <c:v>60</c:v>
                </c:pt>
                <c:pt idx="11">
                  <c:v>62</c:v>
                </c:pt>
                <c:pt idx="12">
                  <c:v>65</c:v>
                </c:pt>
                <c:pt idx="13">
                  <c:v>67</c:v>
                </c:pt>
                <c:pt idx="14">
                  <c:v>67.2</c:v>
                </c:pt>
                <c:pt idx="15">
                  <c:v>76</c:v>
                </c:pt>
                <c:pt idx="16">
                  <c:v>85</c:v>
                </c:pt>
                <c:pt idx="17">
                  <c:v>90</c:v>
                </c:pt>
                <c:pt idx="18">
                  <c:v>91</c:v>
                </c:pt>
                <c:pt idx="19">
                  <c:v>91.1</c:v>
                </c:pt>
                <c:pt idx="20">
                  <c:v>100</c:v>
                </c:pt>
                <c:pt idx="21">
                  <c:v>110</c:v>
                </c:pt>
                <c:pt idx="22">
                  <c:v>113</c:v>
                </c:pt>
                <c:pt idx="23">
                  <c:v>116</c:v>
                </c:pt>
                <c:pt idx="24">
                  <c:v>116.5</c:v>
                </c:pt>
                <c:pt idx="25">
                  <c:v>125</c:v>
                </c:pt>
                <c:pt idx="26">
                  <c:v>130</c:v>
                </c:pt>
                <c:pt idx="27">
                  <c:v>138</c:v>
                </c:pt>
                <c:pt idx="28">
                  <c:v>142.5</c:v>
                </c:pt>
                <c:pt idx="29">
                  <c:v>142.69999999999999</c:v>
                </c:pt>
                <c:pt idx="30">
                  <c:v>150</c:v>
                </c:pt>
                <c:pt idx="31">
                  <c:v>160</c:v>
                </c:pt>
                <c:pt idx="32">
                  <c:v>165</c:v>
                </c:pt>
                <c:pt idx="33">
                  <c:v>168</c:v>
                </c:pt>
                <c:pt idx="34">
                  <c:v>170</c:v>
                </c:pt>
                <c:pt idx="35">
                  <c:v>170.3</c:v>
                </c:pt>
              </c:numCache>
            </c:numRef>
          </c:xVal>
          <c:yVal>
            <c:numRef>
              <c:f>Choke!$C$99:$AQ$99</c:f>
              <c:numCache>
                <c:formatCode>0</c:formatCode>
                <c:ptCount val="41"/>
                <c:pt idx="0">
                  <c:v>25</c:v>
                </c:pt>
                <c:pt idx="1">
                  <c:v>24.9053955078125</c:v>
                </c:pt>
                <c:pt idx="2">
                  <c:v>24.666595458984375</c:v>
                </c:pt>
                <c:pt idx="3">
                  <c:v>24.47509765625</c:v>
                </c:pt>
                <c:pt idx="4">
                  <c:v>24.310302734375</c:v>
                </c:pt>
                <c:pt idx="5">
                  <c:v>24.1973876953125</c:v>
                </c:pt>
                <c:pt idx="6">
                  <c:v>24.1607666015625</c:v>
                </c:pt>
                <c:pt idx="7">
                  <c:v>24.15771484375</c:v>
                </c:pt>
                <c:pt idx="8">
                  <c:v>23.760986328125</c:v>
                </c:pt>
                <c:pt idx="9">
                  <c:v>23.49853515625</c:v>
                </c:pt>
                <c:pt idx="10">
                  <c:v>23.382568359375</c:v>
                </c:pt>
                <c:pt idx="11">
                  <c:v>23.2666015625</c:v>
                </c:pt>
                <c:pt idx="12">
                  <c:v>23.077392578125</c:v>
                </c:pt>
                <c:pt idx="13">
                  <c:v>22.943115234375</c:v>
                </c:pt>
                <c:pt idx="14">
                  <c:v>22.930908203125</c:v>
                </c:pt>
                <c:pt idx="15">
                  <c:v>22.265625</c:v>
                </c:pt>
                <c:pt idx="16">
                  <c:v>21.435546875</c:v>
                </c:pt>
                <c:pt idx="17">
                  <c:v>20.8984375</c:v>
                </c:pt>
                <c:pt idx="18">
                  <c:v>20.7763671875</c:v>
                </c:pt>
                <c:pt idx="19">
                  <c:v>20.7763671875</c:v>
                </c:pt>
                <c:pt idx="20">
                  <c:v>19.5556640625</c:v>
                </c:pt>
                <c:pt idx="21">
                  <c:v>17.529296875</c:v>
                </c:pt>
                <c:pt idx="22">
                  <c:v>16.552734375</c:v>
                </c:pt>
                <c:pt idx="23">
                  <c:v>14.84375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-1</c:v>
                </c:pt>
                <c:pt idx="29">
                  <c:v>-1</c:v>
                </c:pt>
                <c:pt idx="30">
                  <c:v>-1</c:v>
                </c:pt>
                <c:pt idx="31">
                  <c:v>-1</c:v>
                </c:pt>
                <c:pt idx="32">
                  <c:v>-1</c:v>
                </c:pt>
                <c:pt idx="33">
                  <c:v>-1</c:v>
                </c:pt>
                <c:pt idx="34">
                  <c:v>-1</c:v>
                </c:pt>
                <c:pt idx="35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EBA-48A9-8D40-3D9AFDBF02AB}"/>
            </c:ext>
          </c:extLst>
        </c:ser>
        <c:ser>
          <c:idx val="3"/>
          <c:order val="4"/>
          <c:tx>
            <c:strRef>
              <c:f>Choke!$B$100</c:f>
              <c:strCache>
                <c:ptCount val="1"/>
                <c:pt idx="0">
                  <c:v>30</c:v>
                </c:pt>
              </c:strCache>
            </c:strRef>
          </c:tx>
          <c:xVal>
            <c:numRef>
              <c:f>Choke!$C$95:$AQ$95</c:f>
              <c:numCache>
                <c:formatCode>0</c:formatCode>
                <c:ptCount val="41"/>
                <c:pt idx="0" formatCode="General">
                  <c:v>0</c:v>
                </c:pt>
                <c:pt idx="1">
                  <c:v>15</c:v>
                </c:pt>
                <c:pt idx="2">
                  <c:v>28</c:v>
                </c:pt>
                <c:pt idx="3">
                  <c:v>35</c:v>
                </c:pt>
                <c:pt idx="4">
                  <c:v>40</c:v>
                </c:pt>
                <c:pt idx="5">
                  <c:v>43</c:v>
                </c:pt>
                <c:pt idx="6">
                  <c:v>43.96</c:v>
                </c:pt>
                <c:pt idx="7">
                  <c:v>44</c:v>
                </c:pt>
                <c:pt idx="8">
                  <c:v>53</c:v>
                </c:pt>
                <c:pt idx="9">
                  <c:v>58</c:v>
                </c:pt>
                <c:pt idx="10">
                  <c:v>60</c:v>
                </c:pt>
                <c:pt idx="11">
                  <c:v>62</c:v>
                </c:pt>
                <c:pt idx="12">
                  <c:v>65</c:v>
                </c:pt>
                <c:pt idx="13">
                  <c:v>67</c:v>
                </c:pt>
                <c:pt idx="14">
                  <c:v>67.2</c:v>
                </c:pt>
                <c:pt idx="15">
                  <c:v>76</c:v>
                </c:pt>
                <c:pt idx="16">
                  <c:v>85</c:v>
                </c:pt>
                <c:pt idx="17">
                  <c:v>90</c:v>
                </c:pt>
                <c:pt idx="18">
                  <c:v>91</c:v>
                </c:pt>
                <c:pt idx="19">
                  <c:v>91.1</c:v>
                </c:pt>
                <c:pt idx="20">
                  <c:v>100</c:v>
                </c:pt>
                <c:pt idx="21">
                  <c:v>110</c:v>
                </c:pt>
                <c:pt idx="22">
                  <c:v>113</c:v>
                </c:pt>
                <c:pt idx="23">
                  <c:v>116</c:v>
                </c:pt>
                <c:pt idx="24">
                  <c:v>116.5</c:v>
                </c:pt>
                <c:pt idx="25">
                  <c:v>125</c:v>
                </c:pt>
                <c:pt idx="26">
                  <c:v>130</c:v>
                </c:pt>
                <c:pt idx="27">
                  <c:v>138</c:v>
                </c:pt>
                <c:pt idx="28">
                  <c:v>142.5</c:v>
                </c:pt>
                <c:pt idx="29">
                  <c:v>142.69999999999999</c:v>
                </c:pt>
                <c:pt idx="30">
                  <c:v>150</c:v>
                </c:pt>
                <c:pt idx="31">
                  <c:v>160</c:v>
                </c:pt>
                <c:pt idx="32">
                  <c:v>165</c:v>
                </c:pt>
                <c:pt idx="33">
                  <c:v>168</c:v>
                </c:pt>
                <c:pt idx="34">
                  <c:v>170</c:v>
                </c:pt>
                <c:pt idx="35">
                  <c:v>170.3</c:v>
                </c:pt>
              </c:numCache>
            </c:numRef>
          </c:xVal>
          <c:yVal>
            <c:numRef>
              <c:f>Choke!$C$100:$AQ$100</c:f>
              <c:numCache>
                <c:formatCode>0</c:formatCode>
                <c:ptCount val="41"/>
                <c:pt idx="0">
                  <c:v>30</c:v>
                </c:pt>
                <c:pt idx="1">
                  <c:v>29.92034912109375</c:v>
                </c:pt>
                <c:pt idx="2">
                  <c:v>29.72076416015625</c:v>
                </c:pt>
                <c:pt idx="3">
                  <c:v>29.5623779296875</c:v>
                </c:pt>
                <c:pt idx="4">
                  <c:v>29.425048828125</c:v>
                </c:pt>
                <c:pt idx="5">
                  <c:v>29.33349609375</c:v>
                </c:pt>
                <c:pt idx="6">
                  <c:v>29.30419921875</c:v>
                </c:pt>
                <c:pt idx="7">
                  <c:v>29.3023681640625</c:v>
                </c:pt>
                <c:pt idx="8">
                  <c:v>28.978271484375</c:v>
                </c:pt>
                <c:pt idx="9">
                  <c:v>28.765869140625</c:v>
                </c:pt>
                <c:pt idx="10">
                  <c:v>28.67431640625</c:v>
                </c:pt>
                <c:pt idx="11">
                  <c:v>28.5791015625</c:v>
                </c:pt>
                <c:pt idx="12">
                  <c:v>28.4326171875</c:v>
                </c:pt>
                <c:pt idx="13">
                  <c:v>28.330078125</c:v>
                </c:pt>
                <c:pt idx="14">
                  <c:v>28.32275390625</c:v>
                </c:pt>
                <c:pt idx="15">
                  <c:v>27.8173828125</c:v>
                </c:pt>
                <c:pt idx="16">
                  <c:v>27.20947265625</c:v>
                </c:pt>
                <c:pt idx="17">
                  <c:v>26.8212890625</c:v>
                </c:pt>
                <c:pt idx="18">
                  <c:v>26.748046875</c:v>
                </c:pt>
                <c:pt idx="19">
                  <c:v>26.7333984375</c:v>
                </c:pt>
                <c:pt idx="20">
                  <c:v>25.95703125</c:v>
                </c:pt>
                <c:pt idx="21">
                  <c:v>24.90234375</c:v>
                </c:pt>
                <c:pt idx="22">
                  <c:v>24.55078125</c:v>
                </c:pt>
                <c:pt idx="23">
                  <c:v>24.140625</c:v>
                </c:pt>
                <c:pt idx="24">
                  <c:v>24.08203125</c:v>
                </c:pt>
                <c:pt idx="25">
                  <c:v>22.79296875</c:v>
                </c:pt>
                <c:pt idx="26">
                  <c:v>21.85546875</c:v>
                </c:pt>
                <c:pt idx="27">
                  <c:v>19.6875</c:v>
                </c:pt>
                <c:pt idx="28">
                  <c:v>16.875</c:v>
                </c:pt>
                <c:pt idx="29">
                  <c:v>-1</c:v>
                </c:pt>
                <c:pt idx="30">
                  <c:v>-1</c:v>
                </c:pt>
                <c:pt idx="31">
                  <c:v>-1</c:v>
                </c:pt>
                <c:pt idx="32">
                  <c:v>-1</c:v>
                </c:pt>
                <c:pt idx="33">
                  <c:v>-1</c:v>
                </c:pt>
                <c:pt idx="34">
                  <c:v>-1</c:v>
                </c:pt>
                <c:pt idx="35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EBA-48A9-8D40-3D9AFDBF02AB}"/>
            </c:ext>
          </c:extLst>
        </c:ser>
        <c:ser>
          <c:idx val="5"/>
          <c:order val="5"/>
          <c:tx>
            <c:strRef>
              <c:f>Choke!$B$101</c:f>
              <c:strCache>
                <c:ptCount val="1"/>
                <c:pt idx="0">
                  <c:v>35</c:v>
                </c:pt>
              </c:strCache>
            </c:strRef>
          </c:tx>
          <c:xVal>
            <c:numRef>
              <c:f>Choke!$C$95:$AL$95</c:f>
              <c:numCache>
                <c:formatCode>0</c:formatCode>
                <c:ptCount val="36"/>
                <c:pt idx="0" formatCode="General">
                  <c:v>0</c:v>
                </c:pt>
                <c:pt idx="1">
                  <c:v>15</c:v>
                </c:pt>
                <c:pt idx="2">
                  <c:v>28</c:v>
                </c:pt>
                <c:pt idx="3">
                  <c:v>35</c:v>
                </c:pt>
                <c:pt idx="4">
                  <c:v>40</c:v>
                </c:pt>
                <c:pt idx="5">
                  <c:v>43</c:v>
                </c:pt>
                <c:pt idx="6">
                  <c:v>43.96</c:v>
                </c:pt>
                <c:pt idx="7">
                  <c:v>44</c:v>
                </c:pt>
                <c:pt idx="8">
                  <c:v>53</c:v>
                </c:pt>
                <c:pt idx="9">
                  <c:v>58</c:v>
                </c:pt>
                <c:pt idx="10">
                  <c:v>60</c:v>
                </c:pt>
                <c:pt idx="11">
                  <c:v>62</c:v>
                </c:pt>
                <c:pt idx="12">
                  <c:v>65</c:v>
                </c:pt>
                <c:pt idx="13">
                  <c:v>67</c:v>
                </c:pt>
                <c:pt idx="14">
                  <c:v>67.2</c:v>
                </c:pt>
                <c:pt idx="15">
                  <c:v>76</c:v>
                </c:pt>
                <c:pt idx="16">
                  <c:v>85</c:v>
                </c:pt>
                <c:pt idx="17">
                  <c:v>90</c:v>
                </c:pt>
                <c:pt idx="18">
                  <c:v>91</c:v>
                </c:pt>
                <c:pt idx="19">
                  <c:v>91.1</c:v>
                </c:pt>
                <c:pt idx="20">
                  <c:v>100</c:v>
                </c:pt>
                <c:pt idx="21">
                  <c:v>110</c:v>
                </c:pt>
                <c:pt idx="22">
                  <c:v>113</c:v>
                </c:pt>
                <c:pt idx="23">
                  <c:v>116</c:v>
                </c:pt>
                <c:pt idx="24">
                  <c:v>116.5</c:v>
                </c:pt>
                <c:pt idx="25">
                  <c:v>125</c:v>
                </c:pt>
                <c:pt idx="26">
                  <c:v>130</c:v>
                </c:pt>
                <c:pt idx="27">
                  <c:v>138</c:v>
                </c:pt>
                <c:pt idx="28">
                  <c:v>142.5</c:v>
                </c:pt>
                <c:pt idx="29">
                  <c:v>142.69999999999999</c:v>
                </c:pt>
                <c:pt idx="30">
                  <c:v>150</c:v>
                </c:pt>
                <c:pt idx="31">
                  <c:v>160</c:v>
                </c:pt>
                <c:pt idx="32">
                  <c:v>165</c:v>
                </c:pt>
                <c:pt idx="33">
                  <c:v>168</c:v>
                </c:pt>
                <c:pt idx="34">
                  <c:v>170</c:v>
                </c:pt>
                <c:pt idx="35">
                  <c:v>170.3</c:v>
                </c:pt>
              </c:numCache>
            </c:numRef>
          </c:xVal>
          <c:yVal>
            <c:numRef>
              <c:f>Choke!$C$101:$AL$101</c:f>
              <c:numCache>
                <c:formatCode>0</c:formatCode>
                <c:ptCount val="36"/>
                <c:pt idx="0">
                  <c:v>35</c:v>
                </c:pt>
                <c:pt idx="1">
                  <c:v>34.931106567382813</c:v>
                </c:pt>
                <c:pt idx="2">
                  <c:v>34.759674072265625</c:v>
                </c:pt>
                <c:pt idx="3">
                  <c:v>34.622955322265625</c:v>
                </c:pt>
                <c:pt idx="4">
                  <c:v>34.50653076171875</c:v>
                </c:pt>
                <c:pt idx="5">
                  <c:v>34.427490234375</c:v>
                </c:pt>
                <c:pt idx="6">
                  <c:v>34.40185546875</c:v>
                </c:pt>
                <c:pt idx="7">
                  <c:v>34.39971923828125</c:v>
                </c:pt>
                <c:pt idx="8">
                  <c:v>34.1241455078125</c:v>
                </c:pt>
                <c:pt idx="9">
                  <c:v>33.948974609375</c:v>
                </c:pt>
                <c:pt idx="10">
                  <c:v>33.8720703125</c:v>
                </c:pt>
                <c:pt idx="11">
                  <c:v>33.7908935546875</c:v>
                </c:pt>
                <c:pt idx="12">
                  <c:v>33.6669921875</c:v>
                </c:pt>
                <c:pt idx="13">
                  <c:v>33.58154296875</c:v>
                </c:pt>
                <c:pt idx="14">
                  <c:v>33.572998046875</c:v>
                </c:pt>
                <c:pt idx="15">
                  <c:v>33.154296875</c:v>
                </c:pt>
                <c:pt idx="16">
                  <c:v>32.667236328125</c:v>
                </c:pt>
                <c:pt idx="17">
                  <c:v>32.359619140625</c:v>
                </c:pt>
                <c:pt idx="18">
                  <c:v>32.2998046875</c:v>
                </c:pt>
                <c:pt idx="19">
                  <c:v>32.291259765625</c:v>
                </c:pt>
                <c:pt idx="20">
                  <c:v>31.6845703125</c:v>
                </c:pt>
                <c:pt idx="21">
                  <c:v>30.8984375</c:v>
                </c:pt>
                <c:pt idx="22">
                  <c:v>30.64208984375</c:v>
                </c:pt>
                <c:pt idx="23">
                  <c:v>30.36865234375</c:v>
                </c:pt>
                <c:pt idx="24">
                  <c:v>30.3173828125</c:v>
                </c:pt>
                <c:pt idx="25">
                  <c:v>29.47998046875</c:v>
                </c:pt>
                <c:pt idx="26">
                  <c:v>28.916015625</c:v>
                </c:pt>
                <c:pt idx="27">
                  <c:v>27.9248046875</c:v>
                </c:pt>
                <c:pt idx="28">
                  <c:v>27.3095703125</c:v>
                </c:pt>
                <c:pt idx="29">
                  <c:v>27.275390625</c:v>
                </c:pt>
                <c:pt idx="30">
                  <c:v>26.11328125</c:v>
                </c:pt>
                <c:pt idx="31">
                  <c:v>23.994140625</c:v>
                </c:pt>
                <c:pt idx="32">
                  <c:v>22.490234375</c:v>
                </c:pt>
                <c:pt idx="33">
                  <c:v>21.19140625</c:v>
                </c:pt>
                <c:pt idx="34">
                  <c:v>19.6875</c:v>
                </c:pt>
                <c:pt idx="35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EBA-48A9-8D40-3D9AFDBF02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139136"/>
        <c:axId val="374139712"/>
      </c:scatterChart>
      <c:valAx>
        <c:axId val="37413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139712"/>
        <c:crosses val="autoZero"/>
        <c:crossBetween val="midCat"/>
      </c:valAx>
      <c:valAx>
        <c:axId val="3741397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</a:t>
                </a:r>
                <a:r>
                  <a:rPr lang="en-US"/>
                  <a:t>,</a:t>
                </a:r>
                <a:r>
                  <a:rPr lang="ru-RU"/>
                  <a:t> на входе</a:t>
                </a:r>
                <a:r>
                  <a:rPr lang="en-US" baseline="0"/>
                  <a:t>  </a:t>
                </a:r>
                <a:r>
                  <a:rPr lang="ru-RU" baseline="0"/>
                  <a:t>атм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139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Давление</a:t>
            </a:r>
            <a:r>
              <a:rPr lang="ru-RU" baseline="0"/>
              <a:t> на входе от дебита пр разных давлениях на выходе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Choke!$B$144</c:f>
              <c:strCache>
                <c:ptCount val="1"/>
                <c:pt idx="0">
                  <c:v>15</c:v>
                </c:pt>
              </c:strCache>
            </c:strRef>
          </c:tx>
          <c:xVal>
            <c:numRef>
              <c:f>Choke!$C$143:$V$143</c:f>
              <c:numCache>
                <c:formatCode>0</c:formatCode>
                <c:ptCount val="20"/>
                <c:pt idx="0" formatCode="General">
                  <c:v>0</c:v>
                </c:pt>
                <c:pt idx="1">
                  <c:v>15</c:v>
                </c:pt>
                <c:pt idx="2">
                  <c:v>28</c:v>
                </c:pt>
                <c:pt idx="3">
                  <c:v>35</c:v>
                </c:pt>
                <c:pt idx="4">
                  <c:v>40</c:v>
                </c:pt>
                <c:pt idx="5">
                  <c:v>43</c:v>
                </c:pt>
                <c:pt idx="6">
                  <c:v>43.96</c:v>
                </c:pt>
                <c:pt idx="7">
                  <c:v>44</c:v>
                </c:pt>
                <c:pt idx="8">
                  <c:v>53</c:v>
                </c:pt>
                <c:pt idx="9">
                  <c:v>58</c:v>
                </c:pt>
                <c:pt idx="10">
                  <c:v>60</c:v>
                </c:pt>
                <c:pt idx="11">
                  <c:v>62</c:v>
                </c:pt>
                <c:pt idx="12">
                  <c:v>64</c:v>
                </c:pt>
                <c:pt idx="13">
                  <c:v>65</c:v>
                </c:pt>
                <c:pt idx="14">
                  <c:v>66</c:v>
                </c:pt>
                <c:pt idx="15">
                  <c:v>67</c:v>
                </c:pt>
                <c:pt idx="16">
                  <c:v>67.099999999999994</c:v>
                </c:pt>
                <c:pt idx="17">
                  <c:v>70</c:v>
                </c:pt>
                <c:pt idx="18">
                  <c:v>75</c:v>
                </c:pt>
                <c:pt idx="19">
                  <c:v>78</c:v>
                </c:pt>
              </c:numCache>
            </c:numRef>
          </c:xVal>
          <c:yVal>
            <c:numRef>
              <c:f>Choke!$C$144:$V$144</c:f>
              <c:numCache>
                <c:formatCode>0</c:formatCode>
                <c:ptCount val="20"/>
                <c:pt idx="0">
                  <c:v>15</c:v>
                </c:pt>
                <c:pt idx="1">
                  <c:v>14.843902587890625</c:v>
                </c:pt>
                <c:pt idx="2">
                  <c:v>14.43603515625</c:v>
                </c:pt>
                <c:pt idx="3">
                  <c:v>14.095458984375</c:v>
                </c:pt>
                <c:pt idx="4">
                  <c:v>13.7841796875</c:v>
                </c:pt>
                <c:pt idx="5">
                  <c:v>13.564453125</c:v>
                </c:pt>
                <c:pt idx="6">
                  <c:v>13.4912109375</c:v>
                </c:pt>
                <c:pt idx="7">
                  <c:v>13.4912109375</c:v>
                </c:pt>
                <c:pt idx="8">
                  <c:v>12.6123046875</c:v>
                </c:pt>
                <c:pt idx="9">
                  <c:v>11.923828125</c:v>
                </c:pt>
                <c:pt idx="10">
                  <c:v>11.5869140625</c:v>
                </c:pt>
                <c:pt idx="11">
                  <c:v>11.1767578125</c:v>
                </c:pt>
                <c:pt idx="12">
                  <c:v>10.6640625</c:v>
                </c:pt>
                <c:pt idx="13">
                  <c:v>10.3125</c:v>
                </c:pt>
                <c:pt idx="14">
                  <c:v>9.90234375</c:v>
                </c:pt>
                <c:pt idx="15">
                  <c:v>8.4375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3D-4AAB-9328-892B57CBFAEF}"/>
            </c:ext>
          </c:extLst>
        </c:ser>
        <c:ser>
          <c:idx val="0"/>
          <c:order val="1"/>
          <c:tx>
            <c:strRef>
              <c:f>Choke!$B$145</c:f>
              <c:strCache>
                <c:ptCount val="1"/>
                <c:pt idx="0">
                  <c:v>15</c:v>
                </c:pt>
              </c:strCache>
            </c:strRef>
          </c:tx>
          <c:xVal>
            <c:numRef>
              <c:f>Choke!$C$143:$Z$143</c:f>
              <c:numCache>
                <c:formatCode>0</c:formatCode>
                <c:ptCount val="24"/>
                <c:pt idx="0" formatCode="General">
                  <c:v>0</c:v>
                </c:pt>
                <c:pt idx="1">
                  <c:v>15</c:v>
                </c:pt>
                <c:pt idx="2">
                  <c:v>28</c:v>
                </c:pt>
                <c:pt idx="3">
                  <c:v>35</c:v>
                </c:pt>
                <c:pt idx="4">
                  <c:v>40</c:v>
                </c:pt>
                <c:pt idx="5">
                  <c:v>43</c:v>
                </c:pt>
                <c:pt idx="6">
                  <c:v>43.96</c:v>
                </c:pt>
                <c:pt idx="7">
                  <c:v>44</c:v>
                </c:pt>
                <c:pt idx="8">
                  <c:v>53</c:v>
                </c:pt>
                <c:pt idx="9">
                  <c:v>58</c:v>
                </c:pt>
                <c:pt idx="10">
                  <c:v>60</c:v>
                </c:pt>
                <c:pt idx="11">
                  <c:v>62</c:v>
                </c:pt>
                <c:pt idx="12">
                  <c:v>64</c:v>
                </c:pt>
                <c:pt idx="13">
                  <c:v>65</c:v>
                </c:pt>
                <c:pt idx="14">
                  <c:v>66</c:v>
                </c:pt>
                <c:pt idx="15">
                  <c:v>67</c:v>
                </c:pt>
                <c:pt idx="16">
                  <c:v>67.099999999999994</c:v>
                </c:pt>
                <c:pt idx="17">
                  <c:v>70</c:v>
                </c:pt>
                <c:pt idx="18">
                  <c:v>75</c:v>
                </c:pt>
                <c:pt idx="19">
                  <c:v>78</c:v>
                </c:pt>
                <c:pt idx="20">
                  <c:v>79.5</c:v>
                </c:pt>
                <c:pt idx="21">
                  <c:v>80.2</c:v>
                </c:pt>
                <c:pt idx="22">
                  <c:v>80.400000000000006</c:v>
                </c:pt>
                <c:pt idx="23">
                  <c:v>80.5</c:v>
                </c:pt>
              </c:numCache>
            </c:numRef>
          </c:xVal>
          <c:yVal>
            <c:numRef>
              <c:f>Choke!$C$145:$Z$145</c:f>
              <c:numCache>
                <c:formatCode>0</c:formatCode>
                <c:ptCount val="24"/>
                <c:pt idx="0">
                  <c:v>15</c:v>
                </c:pt>
                <c:pt idx="1">
                  <c:v>14.8919677734375</c:v>
                </c:pt>
                <c:pt idx="2">
                  <c:v>14.615478515625</c:v>
                </c:pt>
                <c:pt idx="3">
                  <c:v>14.3865966796875</c:v>
                </c:pt>
                <c:pt idx="4">
                  <c:v>14.183349609375</c:v>
                </c:pt>
                <c:pt idx="5">
                  <c:v>14.0478515625</c:v>
                </c:pt>
                <c:pt idx="6">
                  <c:v>14.000244140625</c:v>
                </c:pt>
                <c:pt idx="7">
                  <c:v>13.99658203125</c:v>
                </c:pt>
                <c:pt idx="8">
                  <c:v>13.4765625</c:v>
                </c:pt>
                <c:pt idx="9">
                  <c:v>13.1103515625</c:v>
                </c:pt>
                <c:pt idx="10">
                  <c:v>12.94189453125</c:v>
                </c:pt>
                <c:pt idx="11">
                  <c:v>12.76611328125</c:v>
                </c:pt>
                <c:pt idx="12">
                  <c:v>12.568359375</c:v>
                </c:pt>
                <c:pt idx="13">
                  <c:v>12.4658203125</c:v>
                </c:pt>
                <c:pt idx="14">
                  <c:v>12.36328125</c:v>
                </c:pt>
                <c:pt idx="15">
                  <c:v>12.24609375</c:v>
                </c:pt>
                <c:pt idx="16">
                  <c:v>12.2314453125</c:v>
                </c:pt>
                <c:pt idx="17">
                  <c:v>11.865234375</c:v>
                </c:pt>
                <c:pt idx="18">
                  <c:v>11.07421875</c:v>
                </c:pt>
                <c:pt idx="19">
                  <c:v>10.3125</c:v>
                </c:pt>
                <c:pt idx="20">
                  <c:v>9.7265625</c:v>
                </c:pt>
                <c:pt idx="21">
                  <c:v>9.2578125</c:v>
                </c:pt>
                <c:pt idx="22">
                  <c:v>8.4375</c:v>
                </c:pt>
                <c:pt idx="23">
                  <c:v>-1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83D-4AAB-9328-892B57CBFA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139136"/>
        <c:axId val="374139712"/>
      </c:scatterChart>
      <c:valAx>
        <c:axId val="37413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Дебит, м3/сут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139712"/>
        <c:crosses val="autoZero"/>
        <c:crossBetween val="midCat"/>
      </c:valAx>
      <c:valAx>
        <c:axId val="3741397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</a:t>
                </a:r>
                <a:r>
                  <a:rPr lang="en-US"/>
                  <a:t>,</a:t>
                </a:r>
                <a:r>
                  <a:rPr lang="ru-RU"/>
                  <a:t> на входе</a:t>
                </a:r>
                <a:r>
                  <a:rPr lang="en-US" baseline="0"/>
                  <a:t>  </a:t>
                </a:r>
                <a:r>
                  <a:rPr lang="ru-RU" baseline="0"/>
                  <a:t>атм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74139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67233</xdr:colOff>
      <xdr:row>59</xdr:row>
      <xdr:rowOff>123265</xdr:rowOff>
    </xdr:from>
    <xdr:to>
      <xdr:col>10</xdr:col>
      <xdr:colOff>560293</xdr:colOff>
      <xdr:row>91</xdr:row>
      <xdr:rowOff>44822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C6FECB26-41C3-4C03-BBA5-31D7FB0624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493058</xdr:colOff>
      <xdr:row>5</xdr:row>
      <xdr:rowOff>56029</xdr:rowOff>
    </xdr:from>
    <xdr:to>
      <xdr:col>19</xdr:col>
      <xdr:colOff>452047</xdr:colOff>
      <xdr:row>18</xdr:row>
      <xdr:rowOff>103333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2D0F3DE-AEA2-491D-B075-89716985388D}"/>
            </a:ext>
          </a:extLst>
        </xdr:cNvPr>
        <xdr:cNvSpPr txBox="1"/>
      </xdr:nvSpPr>
      <xdr:spPr>
        <a:xfrm>
          <a:off x="6869205" y="840441"/>
          <a:ext cx="7847930" cy="275912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Какие параметры описывают гидравлический элемент штуцер? какие надо задать, а какие можно рассчитать?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Постройте зависимость давления на выходе из штуцера от дебита при различных диаметрах и давлениях на входе</a:t>
          </a:r>
          <a:endParaRPr lang="en-US" sz="1100" baseline="0"/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ru-RU" sz="1100" baseline="0"/>
            <a:t>Постройте зависимость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давления на входе в штуцер от дебита. Для всех ли значений дебита можно построить такую зависимость?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ru-RU" sz="1100">
              <a:effectLst/>
            </a:rPr>
            <a:t>Постройте описанные выше</a:t>
          </a:r>
          <a:r>
            <a:rPr lang="ru-RU" sz="1100" baseline="0">
              <a:effectLst/>
            </a:rPr>
            <a:t> зависимости от газового фактора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ru-RU" sz="1100" baseline="0">
              <a:effectLst/>
            </a:rPr>
            <a:t>Настройте модель штуцера по известному дебиту и перепаду давления. Как изменится дебит в этом случае при уменьшении диаметра штуцера</a:t>
          </a:r>
          <a:endParaRPr lang="ru-RU" sz="1100">
            <a:effectLst/>
          </a:endParaRPr>
        </a:p>
        <a:p>
          <a:pPr marL="171450" indent="-171450">
            <a:buFont typeface="Arial" panose="020B0604020202020204" pitchFamily="34" charset="0"/>
            <a:buChar char="•"/>
          </a:pPr>
          <a:endParaRPr lang="en-US" sz="1100"/>
        </a:p>
        <a:p>
          <a:endParaRPr lang="ru-RU" sz="1100" baseline="0"/>
        </a:p>
        <a:p>
          <a:endParaRPr lang="ru-RU" sz="1100" baseline="0"/>
        </a:p>
      </xdr:txBody>
    </xdr:sp>
    <xdr:clientData/>
  </xdr:twoCellAnchor>
  <xdr:twoCellAnchor>
    <xdr:from>
      <xdr:col>4</xdr:col>
      <xdr:colOff>538390</xdr:colOff>
      <xdr:row>105</xdr:row>
      <xdr:rowOff>79375</xdr:rowOff>
    </xdr:from>
    <xdr:to>
      <xdr:col>21</xdr:col>
      <xdr:colOff>285750</xdr:colOff>
      <xdr:row>137</xdr:row>
      <xdr:rowOff>123825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53CADEE6-1CF1-47A9-8273-AB273F9DBF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832402</xdr:colOff>
      <xdr:row>149</xdr:row>
      <xdr:rowOff>110986</xdr:rowOff>
    </xdr:from>
    <xdr:to>
      <xdr:col>16</xdr:col>
      <xdr:colOff>339567</xdr:colOff>
      <xdr:row>181</xdr:row>
      <xdr:rowOff>159164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5F2D72CD-FE1E-47D9-AAA4-D946D85624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  <sheetName val="UniflocVBA_7"/>
    </sheetNames>
    <definedNames>
      <definedName name="getUFVersion"/>
      <definedName name="MF_calibr_choke_fr"/>
      <definedName name="MF_p_choke_atma"/>
      <definedName name="MF_qliq_choke_sm3day"/>
      <definedName name="PVT_encode_string"/>
    </defined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Стандартная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Стандартная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Стандартная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Worksheet_Choke">
    <outlinePr summaryBelow="0"/>
  </sheetPr>
  <dimension ref="A1:AQ145"/>
  <sheetViews>
    <sheetView tabSelected="1" topLeftCell="A132" zoomScale="115" zoomScaleNormal="115" workbookViewId="0">
      <selection activeCell="B143" sqref="B143:Z145"/>
    </sheetView>
  </sheetViews>
  <sheetFormatPr defaultRowHeight="12.75" outlineLevelRow="1" x14ac:dyDescent="0.2"/>
  <cols>
    <col min="2" max="2" width="33" customWidth="1"/>
    <col min="3" max="3" width="12.28515625" customWidth="1"/>
    <col min="4" max="4" width="9.85546875" customWidth="1"/>
    <col min="5" max="5" width="11.28515625" customWidth="1"/>
    <col min="6" max="6" width="9.85546875" customWidth="1"/>
    <col min="7" max="7" width="10.28515625" customWidth="1"/>
    <col min="8" max="8" width="12.28515625" customWidth="1"/>
    <col min="9" max="9" width="10.85546875" bestFit="1" customWidth="1"/>
    <col min="10" max="10" width="11.28515625" customWidth="1"/>
    <col min="11" max="12" width="10.140625" customWidth="1"/>
    <col min="13" max="13" width="10.85546875" bestFit="1" customWidth="1"/>
    <col min="14" max="14" width="12.140625" bestFit="1" customWidth="1"/>
    <col min="15" max="21" width="10.28515625" bestFit="1" customWidth="1"/>
    <col min="22" max="32" width="9.140625" customWidth="1"/>
  </cols>
  <sheetData>
    <row r="1" spans="1:7" x14ac:dyDescent="0.2">
      <c r="A1" s="1" t="s">
        <v>18</v>
      </c>
      <c r="F1" t="s">
        <v>19</v>
      </c>
      <c r="G1" t="str">
        <f>[1]!getUFVersion()</f>
        <v>7.14</v>
      </c>
    </row>
    <row r="2" spans="1:7" x14ac:dyDescent="0.2">
      <c r="A2" t="s">
        <v>17</v>
      </c>
    </row>
    <row r="6" spans="1:7" x14ac:dyDescent="0.2">
      <c r="A6" s="1" t="s">
        <v>0</v>
      </c>
    </row>
    <row r="7" spans="1:7" ht="18.75" outlineLevel="1" x14ac:dyDescent="0.35">
      <c r="B7" s="9" t="s">
        <v>29</v>
      </c>
      <c r="C7" s="2">
        <v>0.87</v>
      </c>
      <c r="D7" s="17"/>
      <c r="E7" s="13">
        <f>gamma_oil_*1000</f>
        <v>870</v>
      </c>
      <c r="F7" s="15" t="s">
        <v>38</v>
      </c>
    </row>
    <row r="8" spans="1:7" ht="18.75" outlineLevel="1" x14ac:dyDescent="0.35">
      <c r="B8" s="10" t="s">
        <v>30</v>
      </c>
      <c r="C8" s="2">
        <v>1</v>
      </c>
      <c r="D8" s="17"/>
      <c r="E8" s="13">
        <f>gamma_wat_*1000</f>
        <v>1000</v>
      </c>
      <c r="F8" s="15" t="s">
        <v>38</v>
      </c>
    </row>
    <row r="9" spans="1:7" ht="18.75" outlineLevel="1" x14ac:dyDescent="0.35">
      <c r="B9" s="10" t="s">
        <v>31</v>
      </c>
      <c r="C9" s="2">
        <v>0.8</v>
      </c>
      <c r="D9" s="17"/>
      <c r="E9" s="13">
        <f>gamma_gas_*1.22</f>
        <v>0.97599999999999998</v>
      </c>
      <c r="F9" s="15" t="s">
        <v>38</v>
      </c>
    </row>
    <row r="10" spans="1:7" ht="18.75" outlineLevel="1" x14ac:dyDescent="0.35">
      <c r="B10" s="11" t="s">
        <v>32</v>
      </c>
      <c r="C10" s="2">
        <v>80</v>
      </c>
      <c r="D10" s="10" t="s">
        <v>41</v>
      </c>
      <c r="E10" s="14">
        <f>Rsb_/gamma_oil_</f>
        <v>91.954022988505741</v>
      </c>
      <c r="F10" s="15" t="s">
        <v>39</v>
      </c>
    </row>
    <row r="11" spans="1:7" ht="18.75" outlineLevel="1" x14ac:dyDescent="0.35">
      <c r="B11" s="11" t="s">
        <v>33</v>
      </c>
      <c r="C11" s="2">
        <v>80</v>
      </c>
      <c r="D11" s="10" t="s">
        <v>41</v>
      </c>
      <c r="E11" s="14">
        <f>Rsb_/gamma_oil_</f>
        <v>91.954022988505741</v>
      </c>
      <c r="F11" s="15" t="s">
        <v>39</v>
      </c>
    </row>
    <row r="12" spans="1:7" ht="18" outlineLevel="1" x14ac:dyDescent="0.35">
      <c r="B12" s="10" t="s">
        <v>34</v>
      </c>
      <c r="C12" s="2">
        <v>120</v>
      </c>
      <c r="D12" s="17" t="s">
        <v>5</v>
      </c>
      <c r="E12" s="14">
        <f>Pb_*1.01325</f>
        <v>121.59</v>
      </c>
      <c r="F12" s="16" t="s">
        <v>6</v>
      </c>
    </row>
    <row r="13" spans="1:7" ht="18" outlineLevel="1" x14ac:dyDescent="0.35">
      <c r="B13" s="10" t="s">
        <v>35</v>
      </c>
      <c r="C13" s="2">
        <v>100</v>
      </c>
      <c r="D13" s="17" t="s">
        <v>2</v>
      </c>
      <c r="E13" s="14">
        <f>Tres_*9/5+32</f>
        <v>212</v>
      </c>
      <c r="F13" s="16" t="s">
        <v>7</v>
      </c>
    </row>
    <row r="14" spans="1:7" ht="18" outlineLevel="1" x14ac:dyDescent="0.35">
      <c r="B14" s="11" t="s">
        <v>36</v>
      </c>
      <c r="C14" s="2">
        <v>1.2</v>
      </c>
      <c r="D14" s="18" t="s">
        <v>1</v>
      </c>
    </row>
    <row r="15" spans="1:7" ht="18" outlineLevel="1" x14ac:dyDescent="0.35">
      <c r="B15" s="12" t="s">
        <v>37</v>
      </c>
      <c r="C15" s="2">
        <v>1</v>
      </c>
      <c r="D15" s="17" t="s">
        <v>4</v>
      </c>
    </row>
    <row r="16" spans="1:7" ht="18.75" outlineLevel="1" x14ac:dyDescent="0.35">
      <c r="B16" s="10" t="s">
        <v>30</v>
      </c>
      <c r="C16" s="2">
        <v>1.2</v>
      </c>
      <c r="D16" s="30"/>
      <c r="E16" s="13">
        <f>gamma_wat_kf_*1000</f>
        <v>1200</v>
      </c>
      <c r="F16" s="15" t="s">
        <v>38</v>
      </c>
    </row>
    <row r="17" spans="1:22" x14ac:dyDescent="0.2">
      <c r="A17" s="1" t="s">
        <v>9</v>
      </c>
      <c r="C17" s="8"/>
    </row>
    <row r="18" spans="1:22" ht="15.75" x14ac:dyDescent="0.3">
      <c r="B18" s="12" t="s">
        <v>40</v>
      </c>
      <c r="C18" s="2">
        <v>20</v>
      </c>
      <c r="D18" s="17" t="s">
        <v>3</v>
      </c>
    </row>
    <row r="19" spans="1:22" x14ac:dyDescent="0.2">
      <c r="B19" s="19" t="s">
        <v>15</v>
      </c>
      <c r="C19" s="2">
        <v>30</v>
      </c>
      <c r="D19" s="17" t="s">
        <v>2</v>
      </c>
    </row>
    <row r="20" spans="1:22" x14ac:dyDescent="0.2">
      <c r="A20" s="1" t="s">
        <v>11</v>
      </c>
      <c r="C20" s="3"/>
      <c r="D20" s="3"/>
    </row>
    <row r="21" spans="1:22" x14ac:dyDescent="0.2">
      <c r="B21" s="20" t="s">
        <v>13</v>
      </c>
      <c r="C21" s="2">
        <v>70</v>
      </c>
      <c r="D21" s="17" t="s">
        <v>12</v>
      </c>
    </row>
    <row r="22" spans="1:22" x14ac:dyDescent="0.2">
      <c r="B22" s="19" t="s">
        <v>14</v>
      </c>
      <c r="C22" s="2">
        <v>10</v>
      </c>
      <c r="D22" s="17" t="s">
        <v>12</v>
      </c>
    </row>
    <row r="23" spans="1:22" x14ac:dyDescent="0.2">
      <c r="B23" s="6"/>
    </row>
    <row r="24" spans="1:22" x14ac:dyDescent="0.2">
      <c r="B24" s="20" t="s">
        <v>20</v>
      </c>
      <c r="C24" s="29" t="str">
        <f>[1]!PVT_encode_string(gamma_gas_,gamma_oil_,gamma_wat_,Rsb_,Rp_,Pb_,Tres_,Bob_,muob_)</f>
        <v>gamma_gas:0.800;gamma_oil:0.870;gamma_wat:1.000;rsb_m3m3:80.000;rp_m3m3:80.000;pb_atma:120.000;tres_C:100.000;bob_m3m3:1.200;muob_cP:1.000;PVTcorr:0;ksep_fr:0.000;p_ksep_atma:-1.000;t_ksep_C:-1.000;gas_only:False;</v>
      </c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</row>
    <row r="25" spans="1:22" x14ac:dyDescent="0.2">
      <c r="B25" s="20" t="s">
        <v>42</v>
      </c>
      <c r="C25" s="29" t="str">
        <f>[1]!PVT_encode_string(gamma_gas_,gamma_oil_,gamma_wat_,Rsb_,Rp_,Pb_,Tres_,Bob_,muob_,,,,,1)</f>
        <v>gamma_gas:0.800;gamma_oil:0.870;gamma_wat:1.000;rsb_m3m3:80.000;rp_m3m3:80.000;pb_atma:120.000;tres_C:100.000;bob_m3m3:1.200;muob_cP:1.000;PVTcorr:0;ksep_fr:0.000;p_ksep_atma:-1.000;t_ksep_C:-1.000;gas_only:True;</v>
      </c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</row>
    <row r="26" spans="1:22" x14ac:dyDescent="0.2">
      <c r="B26" s="20" t="s">
        <v>43</v>
      </c>
      <c r="C26" s="29" t="str">
        <f>[1]!PVT_encode_string(gamma_gas_,gamma_oil_,gamma_wat_kf_,Rsb_,Rp_,Pb_,Tres_,Bob_,muob_)</f>
        <v>gamma_gas:0.800;gamma_oil:0.870;gamma_wat:1.200;rsb_m3m3:80.000;rp_m3m3:80.000;pb_atma:120.000;tres_C:100.000;bob_m3m3:1.200;muob_cP:1.000;PVTcorr:0;ksep_fr:0.000;p_ksep_atma:-1.000;t_ksep_C:-1.000;gas_only:False;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</row>
    <row r="27" spans="1:22" x14ac:dyDescent="0.2">
      <c r="B27" s="6"/>
    </row>
    <row r="28" spans="1:22" x14ac:dyDescent="0.2">
      <c r="B28" t="s">
        <v>44</v>
      </c>
    </row>
    <row r="30" spans="1:22" x14ac:dyDescent="0.2">
      <c r="B30" s="20" t="s">
        <v>8</v>
      </c>
      <c r="C30" s="2">
        <v>25</v>
      </c>
      <c r="D30" s="17" t="s">
        <v>21</v>
      </c>
    </row>
    <row r="31" spans="1:22" x14ac:dyDescent="0.2">
      <c r="B31" s="20" t="s">
        <v>22</v>
      </c>
      <c r="C31" s="2">
        <v>26</v>
      </c>
      <c r="D31" s="17" t="s">
        <v>23</v>
      </c>
    </row>
    <row r="32" spans="1:22" x14ac:dyDescent="0.2">
      <c r="B32" s="26" t="s">
        <v>24</v>
      </c>
      <c r="C32" s="23">
        <f t="array" ref="C32:G33">[1]!MF_p_choke_atma(Qliq_,fw_,d_choke,Pbuf_,1,d_pipe,T_choke,,PVTstr_)</f>
        <v>25.7445068359375</v>
      </c>
      <c r="D32" s="23">
        <v>26</v>
      </c>
      <c r="E32" s="23">
        <v>25.7445068359375</v>
      </c>
      <c r="F32" s="23">
        <v>30</v>
      </c>
      <c r="G32" s="23">
        <v>1</v>
      </c>
    </row>
    <row r="33" spans="2:7" x14ac:dyDescent="0.2">
      <c r="C33" s="23" t="str">
        <v>Pout, atma</v>
      </c>
      <c r="D33" s="23" t="str">
        <v>p_intake_atma</v>
      </c>
      <c r="E33" s="23" t="str">
        <v>p_out_atma</v>
      </c>
      <c r="F33" s="23" t="str">
        <v>t_choke_C</v>
      </c>
      <c r="G33" s="23" t="str">
        <v>c_calibr_fr</v>
      </c>
    </row>
    <row r="35" spans="2:7" x14ac:dyDescent="0.2">
      <c r="B35" s="20" t="s">
        <v>25</v>
      </c>
      <c r="C35" s="21">
        <v>5</v>
      </c>
      <c r="D35" s="22" t="s">
        <v>23</v>
      </c>
    </row>
    <row r="36" spans="2:7" x14ac:dyDescent="0.2">
      <c r="B36" s="26" t="s">
        <v>26</v>
      </c>
      <c r="C36" s="23">
        <f t="array" ref="C36:G37">[1]!MF_p_choke_atma(Qliq_,fw_,d_choke,Plin_,0,d_pipe,T_choke,,PVTstr_)</f>
        <v>6.3916015625</v>
      </c>
      <c r="D36" s="23">
        <v>6.3916015625</v>
      </c>
      <c r="E36" s="23">
        <v>5</v>
      </c>
      <c r="F36" s="23">
        <v>30</v>
      </c>
      <c r="G36" s="23">
        <v>1</v>
      </c>
    </row>
    <row r="37" spans="2:7" x14ac:dyDescent="0.2">
      <c r="C37" s="23" t="str">
        <v>Pin, atma</v>
      </c>
      <c r="D37" s="23" t="str">
        <v>p_intake_atma</v>
      </c>
      <c r="E37" s="23" t="str">
        <v>p_out_atma</v>
      </c>
      <c r="F37" s="23" t="str">
        <v>t_choke_C</v>
      </c>
      <c r="G37" s="23" t="str">
        <v>c_calibr_fr</v>
      </c>
    </row>
    <row r="38" spans="2:7" outlineLevel="1" x14ac:dyDescent="0.2"/>
    <row r="39" spans="2:7" outlineLevel="1" x14ac:dyDescent="0.2">
      <c r="B39" t="s">
        <v>27</v>
      </c>
    </row>
    <row r="40" spans="2:7" outlineLevel="1" x14ac:dyDescent="0.2">
      <c r="C40" s="7">
        <f t="array" ref="C40:G41">[1]!MF_calibr_choke_fr(Qliq_,fw_,d_choke,Pbuf_,Plin_,d_pipe,T_choke,PVTstr_)</f>
        <v>0.20597524534024222</v>
      </c>
      <c r="D40" s="25">
        <v>26</v>
      </c>
      <c r="E40" s="25">
        <v>5</v>
      </c>
      <c r="F40" s="25">
        <v>30</v>
      </c>
      <c r="G40" s="7">
        <v>0.20597524534024222</v>
      </c>
    </row>
    <row r="41" spans="2:7" outlineLevel="1" x14ac:dyDescent="0.2">
      <c r="C41" s="25" t="str">
        <v>c_calibr_fr</v>
      </c>
      <c r="D41" s="25" t="str">
        <v>p_intake_atma</v>
      </c>
      <c r="E41" s="25" t="str">
        <v>p_out_atma</v>
      </c>
      <c r="F41" s="25" t="str">
        <v>t_choke_C</v>
      </c>
      <c r="G41" s="25" t="str">
        <v>c_calibr_fr</v>
      </c>
    </row>
    <row r="42" spans="2:7" outlineLevel="1" x14ac:dyDescent="0.2"/>
    <row r="43" spans="2:7" outlineLevel="1" x14ac:dyDescent="0.2">
      <c r="B43" t="s">
        <v>28</v>
      </c>
    </row>
    <row r="44" spans="2:7" outlineLevel="1" x14ac:dyDescent="0.2">
      <c r="C44" s="24">
        <f t="array" ref="C44:G45">[1]!MF_qliq_choke_sm3day(fw_,d_choke,Pbuf_,Plin_,d_pipe,T_choke,C40,PVTstr_)</f>
        <v>24.999999999999996</v>
      </c>
      <c r="D44" s="24">
        <v>26</v>
      </c>
      <c r="E44" s="24">
        <v>5</v>
      </c>
      <c r="F44" s="24">
        <v>30</v>
      </c>
      <c r="G44" s="7">
        <v>0.20597524534024222</v>
      </c>
    </row>
    <row r="45" spans="2:7" outlineLevel="1" x14ac:dyDescent="0.2">
      <c r="C45" s="24" t="str">
        <v>Qliq</v>
      </c>
      <c r="D45" s="24" t="str">
        <v>p_intake_atma</v>
      </c>
      <c r="E45" s="24" t="str">
        <v>p_out_atma</v>
      </c>
      <c r="F45" s="24" t="str">
        <v>t_choke_C</v>
      </c>
      <c r="G45" s="24" t="str">
        <v>c_calibr_fr</v>
      </c>
    </row>
    <row r="46" spans="2:7" outlineLevel="1" x14ac:dyDescent="0.2"/>
    <row r="47" spans="2:7" outlineLevel="1" x14ac:dyDescent="0.2"/>
    <row r="48" spans="2:7" outlineLevel="1" x14ac:dyDescent="0.2"/>
    <row r="49" spans="2:30" outlineLevel="1" x14ac:dyDescent="0.2">
      <c r="B49" t="s">
        <v>10</v>
      </c>
    </row>
    <row r="50" spans="2:30" outlineLevel="1" x14ac:dyDescent="0.2">
      <c r="J50" s="3"/>
      <c r="K50" s="3"/>
      <c r="L50" s="3"/>
    </row>
    <row r="51" spans="2:30" outlineLevel="1" x14ac:dyDescent="0.2">
      <c r="C51" s="33" t="s">
        <v>8</v>
      </c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</row>
    <row r="52" spans="2:30" outlineLevel="1" x14ac:dyDescent="0.2">
      <c r="B52" s="17" t="s">
        <v>16</v>
      </c>
      <c r="C52" s="2">
        <v>0</v>
      </c>
      <c r="D52" s="2">
        <v>1</v>
      </c>
      <c r="E52" s="27">
        <v>2</v>
      </c>
      <c r="F52" s="2">
        <v>4</v>
      </c>
      <c r="G52" s="28">
        <v>8</v>
      </c>
      <c r="H52" s="2">
        <v>10</v>
      </c>
      <c r="I52" s="2">
        <v>20</v>
      </c>
      <c r="J52" s="2">
        <v>30</v>
      </c>
      <c r="K52" s="2">
        <v>40</v>
      </c>
      <c r="L52" s="2">
        <v>50</v>
      </c>
      <c r="M52" s="2">
        <v>60</v>
      </c>
      <c r="N52" s="2">
        <v>70</v>
      </c>
      <c r="O52" s="2">
        <v>80</v>
      </c>
      <c r="P52" s="2">
        <v>90</v>
      </c>
      <c r="Q52" s="2">
        <v>100</v>
      </c>
      <c r="R52" s="2">
        <v>110</v>
      </c>
      <c r="S52" s="2">
        <v>120</v>
      </c>
      <c r="T52" s="2">
        <v>130</v>
      </c>
      <c r="U52" s="2">
        <v>140</v>
      </c>
      <c r="V52" s="2">
        <v>150</v>
      </c>
      <c r="W52" s="2">
        <v>160</v>
      </c>
      <c r="X52" s="2">
        <v>170</v>
      </c>
      <c r="Y52" s="2">
        <v>180</v>
      </c>
      <c r="Z52" s="2">
        <v>190</v>
      </c>
      <c r="AA52" s="2">
        <v>200</v>
      </c>
      <c r="AB52" s="2">
        <v>210</v>
      </c>
      <c r="AC52" s="2">
        <v>220</v>
      </c>
      <c r="AD52" s="2">
        <v>230</v>
      </c>
    </row>
    <row r="53" spans="2:30" outlineLevel="1" x14ac:dyDescent="0.2">
      <c r="B53" s="2">
        <v>1</v>
      </c>
      <c r="C53" s="25">
        <f>[1]!MF_p_choke_atma(C$52,fw_,d_choke,$B53,0,d_pipe,T_choke,,PVTstr_)</f>
        <v>1</v>
      </c>
      <c r="D53" s="25">
        <f>[1]!MF_p_choke_atma(D$52,fw_,d_choke,$B53,0,d_pipe,T_choke,,PVTstr_)</f>
        <v>1.009857177734375</v>
      </c>
      <c r="E53" s="25">
        <f>[1]!MF_p_choke_atma(E$52,fw_,d_choke,$B53,0,d_pipe,T_choke,,PVTstr_)</f>
        <v>1.0400390625</v>
      </c>
      <c r="F53" s="25">
        <f>[1]!MF_p_choke_atma(F$52,fw_,d_choke,$B53,0,d_pipe,T_choke,,PVTstr_)</f>
        <v>1.169921875</v>
      </c>
      <c r="G53" s="25">
        <f>[1]!MF_p_choke_atma(G$52,fw_,d_choke,$B53,0,d_pipe,T_choke,,PVTstr_)</f>
        <v>1.857421875</v>
      </c>
      <c r="H53" s="25">
        <f>[1]!MF_p_choke_atma(H$52,fw_,d_choke,$B53,0,d_pipe,T_choke,,PVTstr_)</f>
        <v>2.3203125</v>
      </c>
      <c r="I53" s="25">
        <f>[1]!MF_p_choke_atma(I$52,fw_,d_choke,$B53,0,d_pipe,T_choke,,PVTstr_)</f>
        <v>4.6171875</v>
      </c>
      <c r="J53" s="25">
        <f>[1]!MF_p_choke_atma(J$52,fw_,d_choke,$B53,0,d_pipe,T_choke,,PVTstr_)</f>
        <v>6.890625</v>
      </c>
      <c r="K53" s="25">
        <f>[1]!MF_p_choke_atma(K$52,fw_,d_choke,$B53,0,d_pipe,T_choke,,PVTstr_)</f>
        <v>9.125</v>
      </c>
      <c r="L53" s="25">
        <f>[1]!MF_p_choke_atma(L$52,fw_,d_choke,$B53,0,d_pipe,T_choke,,PVTstr_)</f>
        <v>11.328125</v>
      </c>
      <c r="M53" s="25">
        <f>[1]!MF_p_choke_atma(M$52,fw_,d_choke,$B53,0,d_pipe,T_choke,,PVTstr_)</f>
        <v>13.5</v>
      </c>
      <c r="N53" s="25">
        <f>[1]!MF_p_choke_atma(N$52,fw_,d_choke,$B53,0,d_pipe,T_choke,,PVTstr_)</f>
        <v>15.625</v>
      </c>
      <c r="O53" s="25">
        <f>[1]!MF_p_choke_atma(O$52,fw_,d_choke,$B53,0,d_pipe,T_choke,,PVTstr_)</f>
        <v>17.71875</v>
      </c>
      <c r="P53" s="25">
        <f>[1]!MF_p_choke_atma(P$52,fw_,d_choke,$B53,0,d_pipe,T_choke,,PVTstr_)</f>
        <v>19.78125</v>
      </c>
      <c r="Q53" s="25">
        <f>[1]!MF_p_choke_atma(Q$52,fw_,d_choke,$B53,0,d_pipe,T_choke,,PVTstr_)</f>
        <v>21.8125</v>
      </c>
      <c r="R53" s="25">
        <f>[1]!MF_p_choke_atma(R$52,fw_,d_choke,$B53,0,d_pipe,T_choke,,PVTstr_)</f>
        <v>23.78125</v>
      </c>
      <c r="S53" s="25">
        <f>[1]!MF_p_choke_atma(S$52,fw_,d_choke,$B53,0,d_pipe,T_choke,,PVTstr_)</f>
        <v>25.75</v>
      </c>
      <c r="T53" s="25">
        <f>[1]!MF_p_choke_atma(T$52,fw_,d_choke,$B53,0,d_pipe,T_choke,,PVTstr_)</f>
        <v>27.625</v>
      </c>
      <c r="U53" s="25">
        <f>[1]!MF_p_choke_atma(U$52,fw_,d_choke,$B53,0,d_pipe,T_choke,,PVTstr_)</f>
        <v>29.5</v>
      </c>
      <c r="V53" s="25">
        <f>[1]!MF_p_choke_atma(V$52,fw_,d_choke,$B53,0,d_pipe,T_choke,,PVTstr_)</f>
        <v>31.375</v>
      </c>
      <c r="W53" s="25">
        <f>[1]!MF_p_choke_atma(W$52,fw_,d_choke,$B53,0,d_pipe,T_choke,,PVTstr_)</f>
        <v>33.1875</v>
      </c>
      <c r="X53" s="25">
        <f>[1]!MF_p_choke_atma(X$52,fw_,d_choke,$B53,0,d_pipe,T_choke,,PVTstr_)</f>
        <v>34.9375</v>
      </c>
      <c r="Y53" s="25">
        <f>[1]!MF_p_choke_atma(Y$52,fw_,d_choke,$B53,0,d_pipe,T_choke,,PVTstr_)</f>
        <v>36.6875</v>
      </c>
      <c r="Z53" s="25">
        <f>[1]!MF_p_choke_atma(Z$52,fw_,d_choke,$B53,0,d_pipe,T_choke,,PVTstr_)</f>
        <v>38.375</v>
      </c>
      <c r="AA53" s="25">
        <f>[1]!MF_p_choke_atma(AA$52,fw_,d_choke,$B53,0,d_pipe,T_choke,,PVTstr_)</f>
        <v>40.0625</v>
      </c>
      <c r="AB53" s="25">
        <f>[1]!MF_p_choke_atma(AB$52,fw_,d_choke,$B53,0,d_pipe,T_choke,,PVTstr_)</f>
        <v>41.75</v>
      </c>
      <c r="AC53" s="25">
        <f>[1]!MF_p_choke_atma(AC$52,fw_,d_choke,$B53,0,d_pipe,T_choke,,PVTstr_)</f>
        <v>43.375</v>
      </c>
      <c r="AD53" s="25">
        <f>[1]!MF_p_choke_atma(AD$52,fw_,d_choke,$B53,0,d_pipe,T_choke,,PVTstr_)</f>
        <v>44.9375</v>
      </c>
    </row>
    <row r="54" spans="2:30" outlineLevel="1" x14ac:dyDescent="0.2">
      <c r="B54" s="2">
        <v>5</v>
      </c>
      <c r="C54" s="25">
        <f>[1]!MF_p_choke_atma(C$52,fw_,d_choke,$B54,0,d_pipe,T_choke,,PVTstr_)</f>
        <v>5</v>
      </c>
      <c r="D54" s="25">
        <f>[1]!MF_p_choke_atma(D$52,fw_,d_choke,$B54,0,d_pipe,T_choke,,PVTstr_)</f>
        <v>5.0019979476928711</v>
      </c>
      <c r="E54" s="25">
        <f>[1]!MF_p_choke_atma(E$52,fw_,d_choke,$B54,0,d_pipe,T_choke,,PVTstr_)</f>
        <v>5.0079917907714844</v>
      </c>
      <c r="F54" s="25">
        <f>[1]!MF_p_choke_atma(F$52,fw_,d_choke,$B54,0,d_pipe,T_choke,,PVTstr_)</f>
        <v>5.03204345703125</v>
      </c>
      <c r="G54" s="25">
        <f>[1]!MF_p_choke_atma(G$52,fw_,d_choke,$B54,0,d_pipe,T_choke,,PVTstr_)</f>
        <v>5.12939453125</v>
      </c>
      <c r="H54" s="25">
        <f>[1]!MF_p_choke_atma(H$52,fw_,d_choke,$B54,0,d_pipe,T_choke,,PVTstr_)</f>
        <v>5.2032470703125</v>
      </c>
      <c r="I54" s="25">
        <f>[1]!MF_p_choke_atma(I$52,fw_,d_choke,$B54,0,d_pipe,T_choke,,PVTstr_)</f>
        <v>5.85693359375</v>
      </c>
      <c r="J54" s="25">
        <f>[1]!MF_p_choke_atma(J$52,fw_,d_choke,$B54,0,d_pipe,T_choke,,PVTstr_)</f>
        <v>7.099609375</v>
      </c>
      <c r="K54" s="25">
        <f>[1]!MF_p_choke_atma(K$52,fw_,d_choke,$B54,0,d_pipe,T_choke,,PVTstr_)</f>
        <v>9.12109375</v>
      </c>
      <c r="L54" s="25">
        <f>[1]!MF_p_choke_atma(L$52,fw_,d_choke,$B54,0,d_pipe,T_choke,,PVTstr_)</f>
        <v>11.328125</v>
      </c>
      <c r="M54" s="25">
        <f>[1]!MF_p_choke_atma(M$52,fw_,d_choke,$B54,0,d_pipe,T_choke,,PVTstr_)</f>
        <v>13.49609375</v>
      </c>
      <c r="N54" s="25">
        <f>[1]!MF_p_choke_atma(N$52,fw_,d_choke,$B54,0,d_pipe,T_choke,,PVTstr_)</f>
        <v>15.625</v>
      </c>
      <c r="O54" s="25">
        <f>[1]!MF_p_choke_atma(O$52,fw_,d_choke,$B54,0,d_pipe,T_choke,,PVTstr_)</f>
        <v>17.734375</v>
      </c>
      <c r="P54" s="25">
        <f>[1]!MF_p_choke_atma(P$52,fw_,d_choke,$B54,0,d_pipe,T_choke,,PVTstr_)</f>
        <v>19.765625</v>
      </c>
      <c r="Q54" s="25">
        <f>[1]!MF_p_choke_atma(Q$52,fw_,d_choke,$B54,0,d_pipe,T_choke,,PVTstr_)</f>
        <v>21.796875</v>
      </c>
      <c r="R54" s="25">
        <f>[1]!MF_p_choke_atma(R$52,fw_,d_choke,$B54,0,d_pipe,T_choke,,PVTstr_)</f>
        <v>23.7890625</v>
      </c>
      <c r="S54" s="25">
        <f>[1]!MF_p_choke_atma(S$52,fw_,d_choke,$B54,0,d_pipe,T_choke,,PVTstr_)</f>
        <v>25.7421875</v>
      </c>
      <c r="T54" s="25">
        <f>[1]!MF_p_choke_atma(T$52,fw_,d_choke,$B54,0,d_pipe,T_choke,,PVTstr_)</f>
        <v>27.65625</v>
      </c>
      <c r="U54" s="25">
        <f>[1]!MF_p_choke_atma(U$52,fw_,d_choke,$B54,0,d_pipe,T_choke,,PVTstr_)</f>
        <v>29.53125</v>
      </c>
      <c r="V54" s="25">
        <f>[1]!MF_p_choke_atma(V$52,fw_,d_choke,$B54,0,d_pipe,T_choke,,PVTstr_)</f>
        <v>31.3671875</v>
      </c>
      <c r="W54" s="25">
        <f>[1]!MF_p_choke_atma(W$52,fw_,d_choke,$B54,0,d_pipe,T_choke,,PVTstr_)</f>
        <v>33.203125</v>
      </c>
      <c r="X54" s="25">
        <f>[1]!MF_p_choke_atma(X$52,fw_,d_choke,$B54,0,d_pipe,T_choke,,PVTstr_)</f>
        <v>34.9609375</v>
      </c>
      <c r="Y54" s="25">
        <f>[1]!MF_p_choke_atma(Y$52,fw_,d_choke,$B54,0,d_pipe,T_choke,,PVTstr_)</f>
        <v>36.71875</v>
      </c>
      <c r="Z54" s="25">
        <f>[1]!MF_p_choke_atma(Z$52,fw_,d_choke,$B54,0,d_pipe,T_choke,,PVTstr_)</f>
        <v>38.4375</v>
      </c>
      <c r="AA54" s="25">
        <f>[1]!MF_p_choke_atma(AA$52,fw_,d_choke,$B54,0,d_pipe,T_choke,,PVTstr_)</f>
        <v>40.078125</v>
      </c>
      <c r="AB54" s="25">
        <f>[1]!MF_p_choke_atma(AB$52,fw_,d_choke,$B54,0,d_pipe,T_choke,,PVTstr_)</f>
        <v>41.71875</v>
      </c>
      <c r="AC54" s="25">
        <f>[1]!MF_p_choke_atma(AC$52,fw_,d_choke,$B54,0,d_pipe,T_choke,,PVTstr_)</f>
        <v>43.359375</v>
      </c>
      <c r="AD54" s="25">
        <f>[1]!MF_p_choke_atma(AD$52,fw_,d_choke,$B54,0,d_pipe,T_choke,,PVTstr_)</f>
        <v>44.921875</v>
      </c>
    </row>
    <row r="55" spans="2:30" outlineLevel="1" x14ac:dyDescent="0.2">
      <c r="B55" s="2">
        <v>10</v>
      </c>
      <c r="C55" s="25">
        <f>[1]!MF_p_choke_atma(C$52,fw_,d_choke,$B55,0,d_pipe,T_choke,,PVTstr_)</f>
        <v>10</v>
      </c>
      <c r="D55" s="25">
        <f>[1]!MF_p_choke_atma(D$52,fw_,d_choke,$B55,0,d_pipe,T_choke,,PVTstr_)</f>
        <v>10.001015663146973</v>
      </c>
      <c r="E55" s="25">
        <f>[1]!MF_p_choke_atma(E$52,fw_,d_choke,$B55,0,d_pipe,T_choke,,PVTstr_)</f>
        <v>10.004062652587891</v>
      </c>
      <c r="F55" s="25">
        <f>[1]!MF_p_choke_atma(F$52,fw_,d_choke,$B55,0,d_pipe,T_choke,,PVTstr_)</f>
        <v>10.016250610351563</v>
      </c>
      <c r="G55" s="25">
        <f>[1]!MF_p_choke_atma(G$52,fw_,d_choke,$B55,0,d_pipe,T_choke,,PVTstr_)</f>
        <v>10.06500244140625</v>
      </c>
      <c r="H55" s="25">
        <f>[1]!MF_p_choke_atma(H$52,fw_,d_choke,$B55,0,d_pipe,T_choke,,PVTstr_)</f>
        <v>10.1019287109375</v>
      </c>
      <c r="I55" s="25">
        <f>[1]!MF_p_choke_atma(I$52,fw_,d_choke,$B55,0,d_pipe,T_choke,,PVTstr_)</f>
        <v>10.411376953125</v>
      </c>
      <c r="J55" s="25">
        <f>[1]!MF_p_choke_atma(J$52,fw_,d_choke,$B55,0,d_pipe,T_choke,,PVTstr_)</f>
        <v>10.9423828125</v>
      </c>
      <c r="K55" s="25">
        <f>[1]!MF_p_choke_atma(K$52,fw_,d_choke,$B55,0,d_pipe,T_choke,,PVTstr_)</f>
        <v>11.708984375</v>
      </c>
      <c r="L55" s="25">
        <f>[1]!MF_p_choke_atma(L$52,fw_,d_choke,$B55,0,d_pipe,T_choke,,PVTstr_)</f>
        <v>12.75390625</v>
      </c>
      <c r="M55" s="25">
        <f>[1]!MF_p_choke_atma(M$52,fw_,d_choke,$B55,0,d_pipe,T_choke,,PVTstr_)</f>
        <v>14.08203125</v>
      </c>
      <c r="N55" s="25">
        <f>[1]!MF_p_choke_atma(N$52,fw_,d_choke,$B55,0,d_pipe,T_choke,,PVTstr_)</f>
        <v>15.7421875</v>
      </c>
      <c r="O55" s="25">
        <f>[1]!MF_p_choke_atma(O$52,fw_,d_choke,$B55,0,d_pipe,T_choke,,PVTstr_)</f>
        <v>17.734375</v>
      </c>
      <c r="P55" s="25">
        <f>[1]!MF_p_choke_atma(P$52,fw_,d_choke,$B55,0,d_pipe,T_choke,,PVTstr_)</f>
        <v>19.765625</v>
      </c>
      <c r="Q55" s="25">
        <f>[1]!MF_p_choke_atma(Q$52,fw_,d_choke,$B55,0,d_pipe,T_choke,,PVTstr_)</f>
        <v>21.796875</v>
      </c>
      <c r="R55" s="25">
        <f>[1]!MF_p_choke_atma(R$52,fw_,d_choke,$B55,0,d_pipe,T_choke,,PVTstr_)</f>
        <v>23.7890625</v>
      </c>
      <c r="S55" s="25">
        <f>[1]!MF_p_choke_atma(S$52,fw_,d_choke,$B55,0,d_pipe,T_choke,,PVTstr_)</f>
        <v>25.7421875</v>
      </c>
      <c r="T55" s="25">
        <f>[1]!MF_p_choke_atma(T$52,fw_,d_choke,$B55,0,d_pipe,T_choke,,PVTstr_)</f>
        <v>27.65625</v>
      </c>
      <c r="U55" s="25">
        <f>[1]!MF_p_choke_atma(U$52,fw_,d_choke,$B55,0,d_pipe,T_choke,,PVTstr_)</f>
        <v>29.53125</v>
      </c>
      <c r="V55" s="25">
        <f>[1]!MF_p_choke_atma(V$52,fw_,d_choke,$B55,0,d_pipe,T_choke,,PVTstr_)</f>
        <v>31.3671875</v>
      </c>
      <c r="W55" s="25">
        <f>[1]!MF_p_choke_atma(W$52,fw_,d_choke,$B55,0,d_pipe,T_choke,,PVTstr_)</f>
        <v>33.203125</v>
      </c>
      <c r="X55" s="25">
        <f>[1]!MF_p_choke_atma(X$52,fw_,d_choke,$B55,0,d_pipe,T_choke,,PVTstr_)</f>
        <v>34.9609375</v>
      </c>
      <c r="Y55" s="25">
        <f>[1]!MF_p_choke_atma(Y$52,fw_,d_choke,$B55,0,d_pipe,T_choke,,PVTstr_)</f>
        <v>36.71875</v>
      </c>
      <c r="Z55" s="25">
        <f>[1]!MF_p_choke_atma(Z$52,fw_,d_choke,$B55,0,d_pipe,T_choke,,PVTstr_)</f>
        <v>38.4375</v>
      </c>
      <c r="AA55" s="25">
        <f>[1]!MF_p_choke_atma(AA$52,fw_,d_choke,$B55,0,d_pipe,T_choke,,PVTstr_)</f>
        <v>40.078125</v>
      </c>
      <c r="AB55" s="25">
        <f>[1]!MF_p_choke_atma(AB$52,fw_,d_choke,$B55,0,d_pipe,T_choke,,PVTstr_)</f>
        <v>41.71875</v>
      </c>
      <c r="AC55" s="25">
        <f>[1]!MF_p_choke_atma(AC$52,fw_,d_choke,$B55,0,d_pipe,T_choke,,PVTstr_)</f>
        <v>43.359375</v>
      </c>
      <c r="AD55" s="25">
        <f>[1]!MF_p_choke_atma(AD$52,fw_,d_choke,$B55,0,d_pipe,T_choke,,PVTstr_)</f>
        <v>44.921875</v>
      </c>
    </row>
    <row r="56" spans="2:30" outlineLevel="1" x14ac:dyDescent="0.2">
      <c r="B56" s="2">
        <v>15</v>
      </c>
      <c r="C56" s="25">
        <f>[1]!MF_p_choke_atma(C$52,fw_,d_choke,$B56,0,d_pipe,T_choke,,PVTstr_)</f>
        <v>15</v>
      </c>
      <c r="D56" s="25">
        <f>[1]!MF_p_choke_atma(D$52,fw_,d_choke,$B56,0,d_pipe,T_choke,,PVTstr_)</f>
        <v>15.000686645507813</v>
      </c>
      <c r="E56" s="25">
        <f>[1]!MF_p_choke_atma(E$52,fw_,d_choke,$B56,0,d_pipe,T_choke,,PVTstr_)</f>
        <v>15.00274658203125</v>
      </c>
      <c r="F56" s="25">
        <f>[1]!MF_p_choke_atma(F$52,fw_,d_choke,$B56,0,d_pipe,T_choke,,PVTstr_)</f>
        <v>15.010986328125</v>
      </c>
      <c r="G56" s="25">
        <f>[1]!MF_p_choke_atma(G$52,fw_,d_choke,$B56,0,d_pipe,T_choke,,PVTstr_)</f>
        <v>15.0439453125</v>
      </c>
      <c r="H56" s="25">
        <f>[1]!MF_p_choke_atma(H$52,fw_,d_choke,$B56,0,d_pipe,T_choke,,PVTstr_)</f>
        <v>15.06866455078125</v>
      </c>
      <c r="I56" s="25">
        <f>[1]!MF_p_choke_atma(I$52,fw_,d_choke,$B56,0,d_pipe,T_choke,,PVTstr_)</f>
        <v>15.27557373046875</v>
      </c>
      <c r="J56" s="25">
        <f>[1]!MF_p_choke_atma(J$52,fw_,d_choke,$B56,0,d_pipe,T_choke,,PVTstr_)</f>
        <v>15.62255859375</v>
      </c>
      <c r="K56" s="25">
        <f>[1]!MF_p_choke_atma(K$52,fw_,d_choke,$B56,0,d_pipe,T_choke,,PVTstr_)</f>
        <v>16.11328125</v>
      </c>
      <c r="L56" s="25">
        <f>[1]!MF_p_choke_atma(L$52,fw_,d_choke,$B56,0,d_pipe,T_choke,,PVTstr_)</f>
        <v>16.7578125</v>
      </c>
      <c r="M56" s="25">
        <f>[1]!MF_p_choke_atma(M$52,fw_,d_choke,$B56,0,d_pipe,T_choke,,PVTstr_)</f>
        <v>17.55615234375</v>
      </c>
      <c r="N56" s="25">
        <f>[1]!MF_p_choke_atma(N$52,fw_,d_choke,$B56,0,d_pipe,T_choke,,PVTstr_)</f>
        <v>18.515625</v>
      </c>
      <c r="O56" s="25">
        <f>[1]!MF_p_choke_atma(O$52,fw_,d_choke,$B56,0,d_pipe,T_choke,,PVTstr_)</f>
        <v>19.6435546875</v>
      </c>
      <c r="P56" s="25">
        <f>[1]!MF_p_choke_atma(P$52,fw_,d_choke,$B56,0,d_pipe,T_choke,,PVTstr_)</f>
        <v>20.9326171875</v>
      </c>
      <c r="Q56" s="25">
        <f>[1]!MF_p_choke_atma(Q$52,fw_,d_choke,$B56,0,d_pipe,T_choke,,PVTstr_)</f>
        <v>22.3828125</v>
      </c>
      <c r="R56" s="25">
        <f>[1]!MF_p_choke_atma(R$52,fw_,d_choke,$B56,0,d_pipe,T_choke,,PVTstr_)</f>
        <v>23.994140625</v>
      </c>
      <c r="S56" s="25">
        <f>[1]!MF_p_choke_atma(S$52,fw_,d_choke,$B56,0,d_pipe,T_choke,,PVTstr_)</f>
        <v>25.78125</v>
      </c>
      <c r="T56" s="25">
        <f>[1]!MF_p_choke_atma(T$52,fw_,d_choke,$B56,0,d_pipe,T_choke,,PVTstr_)</f>
        <v>27.65625</v>
      </c>
      <c r="U56" s="25">
        <f>[1]!MF_p_choke_atma(U$52,fw_,d_choke,$B56,0,d_pipe,T_choke,,PVTstr_)</f>
        <v>29.53125</v>
      </c>
      <c r="V56" s="25">
        <f>[1]!MF_p_choke_atma(V$52,fw_,d_choke,$B56,0,d_pipe,T_choke,,PVTstr_)</f>
        <v>31.34765625</v>
      </c>
      <c r="W56" s="25">
        <f>[1]!MF_p_choke_atma(W$52,fw_,d_choke,$B56,0,d_pipe,T_choke,,PVTstr_)</f>
        <v>33.1640625</v>
      </c>
      <c r="X56" s="25">
        <f>[1]!MF_p_choke_atma(X$52,fw_,d_choke,$B56,0,d_pipe,T_choke,,PVTstr_)</f>
        <v>34.98046875</v>
      </c>
      <c r="Y56" s="25">
        <f>[1]!MF_p_choke_atma(Y$52,fw_,d_choke,$B56,0,d_pipe,T_choke,,PVTstr_)</f>
        <v>36.6796875</v>
      </c>
      <c r="Z56" s="25">
        <f>[1]!MF_p_choke_atma(Z$52,fw_,d_choke,$B56,0,d_pipe,T_choke,,PVTstr_)</f>
        <v>38.4375</v>
      </c>
      <c r="AA56" s="25">
        <f>[1]!MF_p_choke_atma(AA$52,fw_,d_choke,$B56,0,d_pipe,T_choke,,PVTstr_)</f>
        <v>40.078125</v>
      </c>
      <c r="AB56" s="25">
        <f>[1]!MF_p_choke_atma(AB$52,fw_,d_choke,$B56,0,d_pipe,T_choke,,PVTstr_)</f>
        <v>41.71875</v>
      </c>
      <c r="AC56" s="25">
        <f>[1]!MF_p_choke_atma(AC$52,fw_,d_choke,$B56,0,d_pipe,T_choke,,PVTstr_)</f>
        <v>43.359375</v>
      </c>
      <c r="AD56" s="25">
        <f>[1]!MF_p_choke_atma(AD$52,fw_,d_choke,$B56,0,d_pipe,T_choke,,PVTstr_)</f>
        <v>44.94140625</v>
      </c>
    </row>
    <row r="57" spans="2:30" outlineLevel="1" x14ac:dyDescent="0.2">
      <c r="B57" s="2">
        <v>20</v>
      </c>
      <c r="C57" s="25">
        <f>[1]!MF_p_choke_atma(C$52,fw_,d_choke,$B57,0,d_pipe,T_choke,,PVTstr_)</f>
        <v>20</v>
      </c>
      <c r="D57" s="25">
        <f>[1]!MF_p_choke_atma(D$52,fw_,d_choke,$B57,0,d_pipe,T_choke,,PVTstr_)</f>
        <v>20.000519752502441</v>
      </c>
      <c r="E57" s="25">
        <f>[1]!MF_p_choke_atma(E$52,fw_,d_choke,$B57,0,d_pipe,T_choke,,PVTstr_)</f>
        <v>20.002079010009766</v>
      </c>
      <c r="F57" s="25">
        <f>[1]!MF_p_choke_atma(F$52,fw_,d_choke,$B57,0,d_pipe,T_choke,,PVTstr_)</f>
        <v>20.008316040039063</v>
      </c>
      <c r="G57" s="25">
        <f>[1]!MF_p_choke_atma(G$52,fw_,d_choke,$B57,0,d_pipe,T_choke,,PVTstr_)</f>
        <v>20.03326416015625</v>
      </c>
      <c r="H57" s="25">
        <f>[1]!MF_p_choke_atma(H$52,fw_,d_choke,$B57,0,d_pipe,T_choke,,PVTstr_)</f>
        <v>20.0518798828125</v>
      </c>
      <c r="I57" s="25">
        <f>[1]!MF_p_choke_atma(I$52,fw_,d_choke,$B57,0,d_pipe,T_choke,,PVTstr_)</f>
        <v>20.2081298828125</v>
      </c>
      <c r="J57" s="25">
        <f>[1]!MF_p_choke_atma(J$52,fw_,d_choke,$B57,0,d_pipe,T_choke,,PVTstr_)</f>
        <v>20.46875</v>
      </c>
      <c r="K57" s="25">
        <f>[1]!MF_p_choke_atma(K$52,fw_,d_choke,$B57,0,d_pipe,T_choke,,PVTstr_)</f>
        <v>20.8349609375</v>
      </c>
      <c r="L57" s="25">
        <f>[1]!MF_p_choke_atma(L$52,fw_,d_choke,$B57,0,d_pipe,T_choke,,PVTstr_)</f>
        <v>21.30859375</v>
      </c>
      <c r="M57" s="25">
        <f>[1]!MF_p_choke_atma(M$52,fw_,d_choke,$B57,0,d_pipe,T_choke,,PVTstr_)</f>
        <v>21.89453125</v>
      </c>
      <c r="N57" s="25">
        <f>[1]!MF_p_choke_atma(N$52,fw_,d_choke,$B57,0,d_pipe,T_choke,,PVTstr_)</f>
        <v>22.587890625</v>
      </c>
      <c r="O57" s="25">
        <f>[1]!MF_p_choke_atma(O$52,fw_,d_choke,$B57,0,d_pipe,T_choke,,PVTstr_)</f>
        <v>23.37890625</v>
      </c>
      <c r="P57" s="25">
        <f>[1]!MF_p_choke_atma(P$52,fw_,d_choke,$B57,0,d_pipe,T_choke,,PVTstr_)</f>
        <v>24.296875</v>
      </c>
      <c r="Q57" s="25">
        <f>[1]!MF_p_choke_atma(Q$52,fw_,d_choke,$B57,0,d_pipe,T_choke,,PVTstr_)</f>
        <v>25.3125</v>
      </c>
      <c r="R57" s="25">
        <f>[1]!MF_p_choke_atma(R$52,fw_,d_choke,$B57,0,d_pipe,T_choke,,PVTstr_)</f>
        <v>26.4453125</v>
      </c>
      <c r="S57" s="25">
        <f>[1]!MF_p_choke_atma(S$52,fw_,d_choke,$B57,0,d_pipe,T_choke,,PVTstr_)</f>
        <v>27.65625</v>
      </c>
      <c r="T57" s="25">
        <f>[1]!MF_p_choke_atma(T$52,fw_,d_choke,$B57,0,d_pipe,T_choke,,PVTstr_)</f>
        <v>28.984375</v>
      </c>
      <c r="U57" s="25">
        <f>[1]!MF_p_choke_atma(U$52,fw_,d_choke,$B57,0,d_pipe,T_choke,,PVTstr_)</f>
        <v>30.390625</v>
      </c>
      <c r="V57" s="25">
        <f>[1]!MF_p_choke_atma(V$52,fw_,d_choke,$B57,0,d_pipe,T_choke,,PVTstr_)</f>
        <v>31.875</v>
      </c>
      <c r="W57" s="25">
        <f>[1]!MF_p_choke_atma(W$52,fw_,d_choke,$B57,0,d_pipe,T_choke,,PVTstr_)</f>
        <v>33.4375</v>
      </c>
      <c r="X57" s="25">
        <f>[1]!MF_p_choke_atma(X$52,fw_,d_choke,$B57,0,d_pipe,T_choke,,PVTstr_)</f>
        <v>35.078125</v>
      </c>
      <c r="Y57" s="25">
        <f>[1]!MF_p_choke_atma(Y$52,fw_,d_choke,$B57,0,d_pipe,T_choke,,PVTstr_)</f>
        <v>36.71875</v>
      </c>
      <c r="Z57" s="25">
        <f>[1]!MF_p_choke_atma(Z$52,fw_,d_choke,$B57,0,d_pipe,T_choke,,PVTstr_)</f>
        <v>38.4375</v>
      </c>
      <c r="AA57" s="25">
        <f>[1]!MF_p_choke_atma(AA$52,fw_,d_choke,$B57,0,d_pipe,T_choke,,PVTstr_)</f>
        <v>40.078125</v>
      </c>
      <c r="AB57" s="25">
        <f>[1]!MF_p_choke_atma(AB$52,fw_,d_choke,$B57,0,d_pipe,T_choke,,PVTstr_)</f>
        <v>41.71875</v>
      </c>
      <c r="AC57" s="25">
        <f>[1]!MF_p_choke_atma(AC$52,fw_,d_choke,$B57,0,d_pipe,T_choke,,PVTstr_)</f>
        <v>43.359375</v>
      </c>
      <c r="AD57" s="25">
        <f>[1]!MF_p_choke_atma(AD$52,fw_,d_choke,$B57,0,d_pipe,T_choke,,PVTstr_)</f>
        <v>44.921875</v>
      </c>
    </row>
    <row r="58" spans="2:30" outlineLevel="1" x14ac:dyDescent="0.2">
      <c r="B58" s="2">
        <v>30</v>
      </c>
      <c r="C58" s="25">
        <f>[1]!MF_p_choke_atma(C$52,fw_,d_choke,$B58,0,d_pipe,T_choke,,PVTstr_)</f>
        <v>30</v>
      </c>
      <c r="D58" s="25">
        <f>[1]!MF_p_choke_atma(D$52,fw_,d_choke,$B58,0,d_pipe,T_choke,,PVTstr_)</f>
        <v>30.000352263450623</v>
      </c>
      <c r="E58" s="25">
        <f>[1]!MF_p_choke_atma(E$52,fw_,d_choke,$B58,0,d_pipe,T_choke,,PVTstr_)</f>
        <v>30.00140905380249</v>
      </c>
      <c r="F58" s="25">
        <f>[1]!MF_p_choke_atma(F$52,fw_,d_choke,$B58,0,d_pipe,T_choke,,PVTstr_)</f>
        <v>30.005636215209961</v>
      </c>
      <c r="G58" s="25">
        <f>[1]!MF_p_choke_atma(G$52,fw_,d_choke,$B58,0,d_pipe,T_choke,,PVTstr_)</f>
        <v>30.022544860839844</v>
      </c>
      <c r="H58" s="25">
        <f>[1]!MF_p_choke_atma(H$52,fw_,d_choke,$B58,0,d_pipe,T_choke,,PVTstr_)</f>
        <v>30.035247802734375</v>
      </c>
      <c r="I58" s="25">
        <f>[1]!MF_p_choke_atma(I$52,fw_,d_choke,$B58,0,d_pipe,T_choke,,PVTstr_)</f>
        <v>30.1409912109375</v>
      </c>
      <c r="J58" s="25">
        <f>[1]!MF_p_choke_atma(J$52,fw_,d_choke,$B58,0,d_pipe,T_choke,,PVTstr_)</f>
        <v>30.31768798828125</v>
      </c>
      <c r="K58" s="25">
        <f>[1]!MF_p_choke_atma(K$52,fw_,d_choke,$B58,0,d_pipe,T_choke,,PVTstr_)</f>
        <v>30.56396484375</v>
      </c>
      <c r="L58" s="25">
        <f>[1]!MF_p_choke_atma(L$52,fw_,d_choke,$B58,0,d_pipe,T_choke,,PVTstr_)</f>
        <v>30.882568359375</v>
      </c>
      <c r="M58" s="25">
        <f>[1]!MF_p_choke_atma(M$52,fw_,d_choke,$B58,0,d_pipe,T_choke,,PVTstr_)</f>
        <v>31.26708984375</v>
      </c>
      <c r="N58" s="25">
        <f>[1]!MF_p_choke_atma(N$52,fw_,d_choke,$B58,0,d_pipe,T_choke,,PVTstr_)</f>
        <v>31.72119140625</v>
      </c>
      <c r="O58" s="25">
        <f>[1]!MF_p_choke_atma(O$52,fw_,d_choke,$B58,0,d_pipe,T_choke,,PVTstr_)</f>
        <v>32.24853515625</v>
      </c>
      <c r="P58" s="25">
        <f>[1]!MF_p_choke_atma(P$52,fw_,d_choke,$B58,0,d_pipe,T_choke,,PVTstr_)</f>
        <v>32.841796875</v>
      </c>
      <c r="Q58" s="25">
        <f>[1]!MF_p_choke_atma(Q$52,fw_,d_choke,$B58,0,d_pipe,T_choke,,PVTstr_)</f>
        <v>33.5009765625</v>
      </c>
      <c r="R58" s="25">
        <f>[1]!MF_p_choke_atma(R$52,fw_,d_choke,$B58,0,d_pipe,T_choke,,PVTstr_)</f>
        <v>34.21875</v>
      </c>
      <c r="S58" s="25">
        <f>[1]!MF_p_choke_atma(S$52,fw_,d_choke,$B58,0,d_pipe,T_choke,,PVTstr_)</f>
        <v>35.009765625</v>
      </c>
      <c r="T58" s="25">
        <f>[1]!MF_p_choke_atma(T$52,fw_,d_choke,$B58,0,d_pipe,T_choke,,PVTstr_)</f>
        <v>35.859375</v>
      </c>
      <c r="U58" s="25">
        <f>[1]!MF_p_choke_atma(U$52,fw_,d_choke,$B58,0,d_pipe,T_choke,,PVTstr_)</f>
        <v>36.767578125</v>
      </c>
      <c r="V58" s="25">
        <f>[1]!MF_p_choke_atma(V$52,fw_,d_choke,$B58,0,d_pipe,T_choke,,PVTstr_)</f>
        <v>37.734375</v>
      </c>
      <c r="W58" s="25">
        <f>[1]!MF_p_choke_atma(W$52,fw_,d_choke,$B58,0,d_pipe,T_choke,,PVTstr_)</f>
        <v>38.73046875</v>
      </c>
      <c r="X58" s="25">
        <f>[1]!MF_p_choke_atma(X$52,fw_,d_choke,$B58,0,d_pipe,T_choke,,PVTstr_)</f>
        <v>39.78515625</v>
      </c>
      <c r="Y58" s="25">
        <f>[1]!MF_p_choke_atma(Y$52,fw_,d_choke,$B58,0,d_pipe,T_choke,,PVTstr_)</f>
        <v>40.8984375</v>
      </c>
      <c r="Z58" s="25">
        <f>[1]!MF_p_choke_atma(Z$52,fw_,d_choke,$B58,0,d_pipe,T_choke,,PVTstr_)</f>
        <v>42.041015625</v>
      </c>
      <c r="AA58" s="25">
        <f>[1]!MF_p_choke_atma(AA$52,fw_,d_choke,$B58,0,d_pipe,T_choke,,PVTstr_)</f>
        <v>43.2421875</v>
      </c>
      <c r="AB58" s="25">
        <f>[1]!MF_p_choke_atma(AB$52,fw_,d_choke,$B58,0,d_pipe,T_choke,,PVTstr_)</f>
        <v>44.4140625</v>
      </c>
      <c r="AC58" s="25">
        <f>[1]!MF_p_choke_atma(AC$52,fw_,d_choke,$B58,0,d_pipe,T_choke,,PVTstr_)</f>
        <v>45.64453125</v>
      </c>
      <c r="AD58" s="25">
        <f>[1]!MF_p_choke_atma(AD$52,fw_,d_choke,$B58,0,d_pipe,T_choke,,PVTstr_)</f>
        <v>46.93359375</v>
      </c>
    </row>
    <row r="59" spans="2:30" outlineLevel="1" x14ac:dyDescent="0.2">
      <c r="C59" s="3"/>
      <c r="D59" s="3"/>
      <c r="E59" s="4"/>
      <c r="F59" s="5"/>
      <c r="G59" s="5"/>
      <c r="I59" s="3"/>
    </row>
    <row r="60" spans="2:30" outlineLevel="1" x14ac:dyDescent="0.2">
      <c r="C60" s="3"/>
      <c r="D60" s="3"/>
      <c r="E60" s="4"/>
      <c r="F60" s="5"/>
      <c r="G60" s="5"/>
      <c r="I60" s="3"/>
    </row>
    <row r="61" spans="2:30" outlineLevel="1" x14ac:dyDescent="0.2">
      <c r="C61" s="3"/>
      <c r="D61" s="3"/>
      <c r="E61" s="4"/>
      <c r="F61" s="5"/>
      <c r="G61" s="5"/>
      <c r="I61" s="3"/>
    </row>
    <row r="62" spans="2:30" outlineLevel="1" x14ac:dyDescent="0.2">
      <c r="C62" s="3"/>
      <c r="D62" s="3"/>
      <c r="E62" s="4"/>
      <c r="F62" s="5"/>
      <c r="G62" s="5"/>
      <c r="I62" s="3"/>
    </row>
    <row r="63" spans="2:30" outlineLevel="1" x14ac:dyDescent="0.2">
      <c r="C63" s="3"/>
      <c r="D63" s="3"/>
      <c r="E63" s="4"/>
      <c r="F63" s="5"/>
      <c r="G63" s="5"/>
      <c r="I63" s="3"/>
    </row>
    <row r="64" spans="2:30" outlineLevel="1" x14ac:dyDescent="0.2">
      <c r="C64" s="3"/>
      <c r="D64" s="3"/>
      <c r="E64" s="4"/>
      <c r="F64" s="5"/>
      <c r="G64" s="5"/>
      <c r="I64" s="3"/>
    </row>
    <row r="65" spans="3:9" outlineLevel="1" x14ac:dyDescent="0.2">
      <c r="C65" s="3"/>
      <c r="D65" s="3"/>
      <c r="E65" s="4"/>
      <c r="F65" s="5"/>
      <c r="G65" s="5"/>
      <c r="I65" s="3"/>
    </row>
    <row r="66" spans="3:9" outlineLevel="1" x14ac:dyDescent="0.2">
      <c r="C66" s="3"/>
      <c r="D66" s="3"/>
      <c r="E66" s="4"/>
      <c r="F66" s="5"/>
      <c r="G66" s="5"/>
      <c r="I66" s="3"/>
    </row>
    <row r="67" spans="3:9" outlineLevel="1" x14ac:dyDescent="0.2">
      <c r="C67" s="3"/>
      <c r="D67" s="3"/>
      <c r="E67" s="4"/>
      <c r="F67" s="5"/>
      <c r="G67" s="5"/>
      <c r="I67" s="3"/>
    </row>
    <row r="68" spans="3:9" outlineLevel="1" x14ac:dyDescent="0.2">
      <c r="C68" s="3"/>
      <c r="D68" s="3"/>
      <c r="E68" s="4"/>
      <c r="F68" s="5"/>
      <c r="G68" s="5"/>
      <c r="I68" s="3"/>
    </row>
    <row r="69" spans="3:9" outlineLevel="1" x14ac:dyDescent="0.2">
      <c r="C69" s="3"/>
      <c r="D69" s="3"/>
      <c r="E69" s="4"/>
      <c r="F69" s="5"/>
      <c r="G69" s="5"/>
      <c r="I69" s="3"/>
    </row>
    <row r="70" spans="3:9" outlineLevel="1" x14ac:dyDescent="0.2">
      <c r="C70" s="3"/>
      <c r="D70" s="3"/>
      <c r="E70" s="4"/>
      <c r="F70" s="5"/>
      <c r="G70" s="5"/>
      <c r="I70" s="3"/>
    </row>
    <row r="71" spans="3:9" outlineLevel="1" x14ac:dyDescent="0.2">
      <c r="C71" s="3"/>
      <c r="D71" s="3"/>
      <c r="E71" s="4"/>
      <c r="F71" s="5"/>
      <c r="G71" s="5"/>
      <c r="I71" s="3"/>
    </row>
    <row r="72" spans="3:9" outlineLevel="1" x14ac:dyDescent="0.2">
      <c r="C72" s="3"/>
      <c r="D72" s="3"/>
      <c r="E72" s="4"/>
      <c r="F72" s="5"/>
      <c r="G72" s="5"/>
      <c r="I72" s="3"/>
    </row>
    <row r="73" spans="3:9" outlineLevel="1" x14ac:dyDescent="0.2">
      <c r="C73" s="3"/>
      <c r="D73" s="3"/>
      <c r="E73" s="4"/>
      <c r="F73" s="5"/>
      <c r="G73" s="5"/>
      <c r="I73" s="3"/>
    </row>
    <row r="74" spans="3:9" outlineLevel="1" x14ac:dyDescent="0.2">
      <c r="C74" s="3"/>
      <c r="D74" s="3"/>
      <c r="E74" s="4"/>
      <c r="F74" s="5"/>
      <c r="G74" s="5"/>
      <c r="I74" s="3"/>
    </row>
    <row r="75" spans="3:9" outlineLevel="1" x14ac:dyDescent="0.2">
      <c r="C75" s="3"/>
      <c r="D75" s="3"/>
      <c r="E75" s="4"/>
      <c r="F75" s="5"/>
      <c r="G75" s="5"/>
      <c r="I75" s="3"/>
    </row>
    <row r="76" spans="3:9" outlineLevel="1" x14ac:dyDescent="0.2">
      <c r="C76" s="3"/>
      <c r="D76" s="3"/>
      <c r="E76" s="4"/>
      <c r="F76" s="5"/>
      <c r="G76" s="5"/>
      <c r="I76" s="3"/>
    </row>
    <row r="77" spans="3:9" outlineLevel="1" x14ac:dyDescent="0.2">
      <c r="C77" s="3"/>
      <c r="D77" s="3"/>
      <c r="E77" s="4"/>
      <c r="F77" s="5"/>
      <c r="G77" s="5"/>
      <c r="I77" s="3"/>
    </row>
    <row r="78" spans="3:9" outlineLevel="1" x14ac:dyDescent="0.2"/>
    <row r="93" spans="2:43" x14ac:dyDescent="0.2">
      <c r="B93" s="31" t="s">
        <v>46</v>
      </c>
      <c r="C93" s="25">
        <f>[1]!MF_qliq_choke_sm3day(fw_,d_choke,B101,1,d_pipe,T_choke,,PVTstr_)</f>
        <v>170.27102752455599</v>
      </c>
    </row>
    <row r="94" spans="2:43" x14ac:dyDescent="0.2">
      <c r="C94" s="34" t="s">
        <v>8</v>
      </c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</row>
    <row r="95" spans="2:43" x14ac:dyDescent="0.2">
      <c r="B95" s="30" t="s">
        <v>45</v>
      </c>
      <c r="C95" s="2">
        <v>0</v>
      </c>
      <c r="D95" s="27">
        <v>15</v>
      </c>
      <c r="E95" s="27">
        <v>28</v>
      </c>
      <c r="F95" s="27">
        <v>35</v>
      </c>
      <c r="G95" s="27">
        <v>40</v>
      </c>
      <c r="H95" s="27">
        <v>43</v>
      </c>
      <c r="I95" s="27">
        <v>43.96</v>
      </c>
      <c r="J95" s="27">
        <v>44</v>
      </c>
      <c r="K95" s="27">
        <v>53</v>
      </c>
      <c r="L95" s="27">
        <v>58</v>
      </c>
      <c r="M95" s="27">
        <v>60</v>
      </c>
      <c r="N95" s="27">
        <v>62</v>
      </c>
      <c r="O95" s="27">
        <v>65</v>
      </c>
      <c r="P95" s="27">
        <v>67</v>
      </c>
      <c r="Q95" s="27">
        <v>67.2</v>
      </c>
      <c r="R95" s="27">
        <v>76</v>
      </c>
      <c r="S95" s="27">
        <v>85</v>
      </c>
      <c r="T95" s="27">
        <v>90</v>
      </c>
      <c r="U95" s="27">
        <v>91</v>
      </c>
      <c r="V95" s="27">
        <v>91.1</v>
      </c>
      <c r="W95" s="35">
        <v>100</v>
      </c>
      <c r="X95" s="35">
        <v>110</v>
      </c>
      <c r="Y95" s="35">
        <v>113</v>
      </c>
      <c r="Z95" s="35">
        <v>116</v>
      </c>
      <c r="AA95" s="35">
        <v>116.5</v>
      </c>
      <c r="AB95" s="35">
        <v>125</v>
      </c>
      <c r="AC95" s="35">
        <v>130</v>
      </c>
      <c r="AD95" s="35">
        <v>138</v>
      </c>
      <c r="AE95" s="35">
        <v>142.5</v>
      </c>
      <c r="AF95" s="35">
        <v>142.69999999999999</v>
      </c>
      <c r="AG95" s="35">
        <v>150</v>
      </c>
      <c r="AH95" s="35">
        <v>160</v>
      </c>
      <c r="AI95" s="35">
        <v>165</v>
      </c>
      <c r="AJ95" s="35">
        <v>168</v>
      </c>
      <c r="AK95" s="35">
        <v>170</v>
      </c>
      <c r="AL95" s="35">
        <v>170.3</v>
      </c>
      <c r="AM95" s="35"/>
      <c r="AN95" s="35"/>
      <c r="AO95" s="35"/>
      <c r="AP95" s="35"/>
      <c r="AQ95" s="35"/>
    </row>
    <row r="96" spans="2:43" x14ac:dyDescent="0.2">
      <c r="B96" s="2">
        <v>10</v>
      </c>
      <c r="C96" s="25">
        <f>[1]!MF_p_choke_atma(C$95,fw_,d_choke,$B96,1,d_pipe,T_choke,,PVTstr_)</f>
        <v>10</v>
      </c>
      <c r="D96" s="25">
        <f>[1]!MF_p_choke_atma(D$95,fw_,d_choke,$B96,1,d_pipe,T_choke,,PVTstr_)</f>
        <v>9.764404296875</v>
      </c>
      <c r="E96" s="25">
        <f>[1]!MF_p_choke_atma(E$95,fw_,d_choke,$B96,1,d_pipe,T_choke,,PVTstr_)</f>
        <v>9.0966796875</v>
      </c>
      <c r="F96" s="25">
        <f>[1]!MF_p_choke_atma(F$95,fw_,d_choke,$B96,1,d_pipe,T_choke,,PVTstr_)</f>
        <v>8.4375</v>
      </c>
      <c r="G96" s="25">
        <f>[1]!MF_p_choke_atma(G$95,fw_,d_choke,$B96,1,d_pipe,T_choke,,PVTstr_)</f>
        <v>7.67578125</v>
      </c>
      <c r="H96" s="25">
        <f>[1]!MF_p_choke_atma(H$95,fw_,d_choke,$B96,1,d_pipe,T_choke,,PVTstr_)</f>
        <v>6.8359375</v>
      </c>
      <c r="I96" s="25">
        <f>[1]!MF_p_choke_atma(I$95,fw_,d_choke,$B96,1,d_pipe,T_choke,,PVTstr_)</f>
        <v>5.625</v>
      </c>
      <c r="J96" s="25">
        <f>[1]!MF_p_choke_atma(J$95,fw_,d_choke,$B96,1,d_pipe,T_choke,,PVTstr_)</f>
        <v>-1</v>
      </c>
      <c r="K96" s="25">
        <f>[1]!MF_p_choke_atma(K$95,fw_,d_choke,$B96,1,d_pipe,T_choke,,PVTstr_)</f>
        <v>-1</v>
      </c>
      <c r="L96" s="25">
        <f>[1]!MF_p_choke_atma(L$95,fw_,d_choke,$B96,1,d_pipe,T_choke,,PVTstr_)</f>
        <v>-1</v>
      </c>
      <c r="M96" s="25">
        <f>[1]!MF_p_choke_atma(M$95,fw_,d_choke,$B96,1,d_pipe,T_choke,,PVTstr_)</f>
        <v>-1</v>
      </c>
      <c r="N96" s="25">
        <f>[1]!MF_p_choke_atma(N$95,fw_,d_choke,$B96,1,d_pipe,T_choke,,PVTstr_)</f>
        <v>-1</v>
      </c>
      <c r="O96" s="25">
        <f>[1]!MF_p_choke_atma(O$95,fw_,d_choke,$B96,1,d_pipe,T_choke,,PVTstr_)</f>
        <v>-1</v>
      </c>
      <c r="P96" s="25">
        <f>[1]!MF_p_choke_atma(P$95,fw_,d_choke,$B96,1,d_pipe,T_choke,,PVTstr_)</f>
        <v>-1</v>
      </c>
      <c r="Q96" s="25">
        <f>[1]!MF_p_choke_atma(Q$95,fw_,d_choke,$B96,1,d_pipe,T_choke,,PVTstr_)</f>
        <v>-1</v>
      </c>
      <c r="R96" s="25">
        <f>[1]!MF_p_choke_atma(R$95,fw_,d_choke,$B96,1,d_pipe,T_choke,,PVTstr_)</f>
        <v>-1</v>
      </c>
      <c r="S96" s="25">
        <f>[1]!MF_p_choke_atma(S$95,fw_,d_choke,$B96,1,d_pipe,T_choke,,PVTstr_)</f>
        <v>-1</v>
      </c>
      <c r="T96" s="25">
        <f>[1]!MF_p_choke_atma(T$95,fw_,d_choke,$B96,1,d_pipe,T_choke,,PVTstr_)</f>
        <v>-1</v>
      </c>
      <c r="U96" s="25">
        <f>[1]!MF_p_choke_atma(U$95,fw_,d_choke,$B96,1,d_pipe,T_choke,,PVTstr_)</f>
        <v>-1</v>
      </c>
      <c r="V96" s="25">
        <f>[1]!MF_p_choke_atma(V$95,fw_,d_choke,$B96,1,d_pipe,T_choke,,PVTstr_)</f>
        <v>-1</v>
      </c>
      <c r="W96" s="25">
        <f>[1]!MF_p_choke_atma(W$95,fw_,d_choke,$B96,1,d_pipe,T_choke,,PVTstr_)</f>
        <v>-1</v>
      </c>
      <c r="X96" s="25">
        <f>[1]!MF_p_choke_atma(X$95,fw_,d_choke,$B96,1,d_pipe,T_choke,,PVTstr_)</f>
        <v>-1</v>
      </c>
      <c r="Y96" s="25">
        <f>[1]!MF_p_choke_atma(Y$95,fw_,d_choke,$B96,1,d_pipe,T_choke,,PVTstr_)</f>
        <v>-1</v>
      </c>
      <c r="Z96" s="25">
        <f>[1]!MF_p_choke_atma(Z$95,fw_,d_choke,$B96,1,d_pipe,T_choke,,PVTstr_)</f>
        <v>-1</v>
      </c>
      <c r="AA96" s="25">
        <f>[1]!MF_p_choke_atma(AA$95,fw_,d_choke,$B96,1,d_pipe,T_choke,,PVTstr_)</f>
        <v>-1</v>
      </c>
      <c r="AB96" s="25">
        <f>[1]!MF_p_choke_atma(AB$95,fw_,d_choke,$B96,1,d_pipe,T_choke,,PVTstr_)</f>
        <v>-1</v>
      </c>
      <c r="AC96" s="25">
        <f>[1]!MF_p_choke_atma(AC$95,fw_,d_choke,$B96,1,d_pipe,T_choke,,PVTstr_)</f>
        <v>-1</v>
      </c>
      <c r="AD96" s="25">
        <f>[1]!MF_p_choke_atma(AD$95,fw_,d_choke,$B96,1,d_pipe,T_choke,,PVTstr_)</f>
        <v>-1</v>
      </c>
      <c r="AE96" s="25">
        <f>[1]!MF_p_choke_atma(AE$95,fw_,d_choke,$B96,1,d_pipe,T_choke,,PVTstr_)</f>
        <v>-1</v>
      </c>
      <c r="AF96" s="25">
        <f>[1]!MF_p_choke_atma(AF$95,fw_,d_choke,$B96,1,d_pipe,T_choke,,PVTstr_)</f>
        <v>-1</v>
      </c>
      <c r="AG96" s="25">
        <f>[1]!MF_p_choke_atma(AG$95,fw_,d_choke,$B96,1,d_pipe,T_choke,,PVTstr_)</f>
        <v>-1</v>
      </c>
      <c r="AH96" s="25">
        <f>[1]!MF_p_choke_atma(AH$95,fw_,d_choke,$B96,1,d_pipe,T_choke,,PVTstr_)</f>
        <v>-1</v>
      </c>
      <c r="AI96" s="25">
        <f>[1]!MF_p_choke_atma(AI$95,fw_,d_choke,$B96,1,d_pipe,T_choke,,PVTstr_)</f>
        <v>-1</v>
      </c>
      <c r="AJ96" s="25">
        <f>[1]!MF_p_choke_atma(AJ$95,fw_,d_choke,$B96,1,d_pipe,T_choke,,PVTstr_)</f>
        <v>-1</v>
      </c>
      <c r="AK96" s="25">
        <f>[1]!MF_p_choke_atma(AK$95,fw_,d_choke,$B96,1,d_pipe,T_choke,,PVTstr_)</f>
        <v>-1</v>
      </c>
      <c r="AL96" s="25">
        <f>[1]!MF_p_choke_atma(AL$95,fw_,d_choke,$B96,1,d_pipe,T_choke,,PVTstr_)</f>
        <v>-1</v>
      </c>
      <c r="AM96" s="25"/>
      <c r="AN96" s="25"/>
      <c r="AO96" s="25"/>
      <c r="AP96" s="25"/>
      <c r="AQ96" s="25"/>
    </row>
    <row r="97" spans="2:43" x14ac:dyDescent="0.2">
      <c r="B97" s="2">
        <v>15</v>
      </c>
      <c r="C97" s="25">
        <f>[1]!MF_p_choke_atma(C$95,fw_,d_choke,$B97,1,d_pipe,T_choke,,PVTstr_)</f>
        <v>15</v>
      </c>
      <c r="D97" s="25">
        <f>[1]!MF_p_choke_atma(D$95,fw_,d_choke,$B97,1,d_pipe,T_choke,,PVTstr_)</f>
        <v>14.843902587890625</v>
      </c>
      <c r="E97" s="25">
        <f>[1]!MF_p_choke_atma(E$95,fw_,d_choke,$B97,1,d_pipe,T_choke,,PVTstr_)</f>
        <v>14.43603515625</v>
      </c>
      <c r="F97" s="25">
        <f>[1]!MF_p_choke_atma(F$95,fw_,d_choke,$B97,1,d_pipe,T_choke,,PVTstr_)</f>
        <v>14.095458984375</v>
      </c>
      <c r="G97" s="25">
        <f>[1]!MF_p_choke_atma(G$95,fw_,d_choke,$B97,1,d_pipe,T_choke,,PVTstr_)</f>
        <v>13.7841796875</v>
      </c>
      <c r="H97" s="25">
        <f>[1]!MF_p_choke_atma(H$95,fw_,d_choke,$B97,1,d_pipe,T_choke,,PVTstr_)</f>
        <v>13.564453125</v>
      </c>
      <c r="I97" s="25">
        <f>[1]!MF_p_choke_atma(I$95,fw_,d_choke,$B97,1,d_pipe,T_choke,,PVTstr_)</f>
        <v>13.4912109375</v>
      </c>
      <c r="J97" s="25">
        <f>[1]!MF_p_choke_atma(J$95,fw_,d_choke,$B97,1,d_pipe,T_choke,,PVTstr_)</f>
        <v>13.4912109375</v>
      </c>
      <c r="K97" s="25">
        <f>[1]!MF_p_choke_atma(K$95,fw_,d_choke,$B97,1,d_pipe,T_choke,,PVTstr_)</f>
        <v>12.6123046875</v>
      </c>
      <c r="L97" s="25">
        <f>[1]!MF_p_choke_atma(L$95,fw_,d_choke,$B97,1,d_pipe,T_choke,,PVTstr_)</f>
        <v>11.923828125</v>
      </c>
      <c r="M97" s="25">
        <f>[1]!MF_p_choke_atma(M$95,fw_,d_choke,$B97,1,d_pipe,T_choke,,PVTstr_)</f>
        <v>11.5869140625</v>
      </c>
      <c r="N97" s="25">
        <f>[1]!MF_p_choke_atma(N$95,fw_,d_choke,$B97,1,d_pipe,T_choke,,PVTstr_)</f>
        <v>11.1767578125</v>
      </c>
      <c r="O97" s="25">
        <f>[1]!MF_p_choke_atma(O$95,fw_,d_choke,$B97,1,d_pipe,T_choke,,PVTstr_)</f>
        <v>10.3125</v>
      </c>
      <c r="P97" s="25">
        <f>[1]!MF_p_choke_atma(P$95,fw_,d_choke,$B97,1,d_pipe,T_choke,,PVTstr_)</f>
        <v>8.4375</v>
      </c>
      <c r="Q97" s="25">
        <f>[1]!MF_p_choke_atma(Q$95,fw_,d_choke,$B97,1,d_pipe,T_choke,,PVTstr_)</f>
        <v>-1</v>
      </c>
      <c r="R97" s="25">
        <f>[1]!MF_p_choke_atma(R$95,fw_,d_choke,$B97,1,d_pipe,T_choke,,PVTstr_)</f>
        <v>-1</v>
      </c>
      <c r="S97" s="25">
        <f>[1]!MF_p_choke_atma(S$95,fw_,d_choke,$B97,1,d_pipe,T_choke,,PVTstr_)</f>
        <v>-1</v>
      </c>
      <c r="T97" s="25">
        <f>[1]!MF_p_choke_atma(T$95,fw_,d_choke,$B97,1,d_pipe,T_choke,,PVTstr_)</f>
        <v>-1</v>
      </c>
      <c r="U97" s="25">
        <f>[1]!MF_p_choke_atma(U$95,fw_,d_choke,$B97,1,d_pipe,T_choke,,PVTstr_)</f>
        <v>-1</v>
      </c>
      <c r="V97" s="25">
        <f>[1]!MF_p_choke_atma(V$95,fw_,d_choke,$B97,1,d_pipe,T_choke,,PVTstr_)</f>
        <v>-1</v>
      </c>
      <c r="W97" s="25">
        <f>[1]!MF_p_choke_atma(W$95,fw_,d_choke,$B97,1,d_pipe,T_choke,,PVTstr_)</f>
        <v>-1</v>
      </c>
      <c r="X97" s="25">
        <f>[1]!MF_p_choke_atma(X$95,fw_,d_choke,$B97,1,d_pipe,T_choke,,PVTstr_)</f>
        <v>-1</v>
      </c>
      <c r="Y97" s="25">
        <f>[1]!MF_p_choke_atma(Y$95,fw_,d_choke,$B97,1,d_pipe,T_choke,,PVTstr_)</f>
        <v>-1</v>
      </c>
      <c r="Z97" s="25">
        <f>[1]!MF_p_choke_atma(Z$95,fw_,d_choke,$B97,1,d_pipe,T_choke,,PVTstr_)</f>
        <v>-1</v>
      </c>
      <c r="AA97" s="25">
        <f>[1]!MF_p_choke_atma(AA$95,fw_,d_choke,$B97,1,d_pipe,T_choke,,PVTstr_)</f>
        <v>-1</v>
      </c>
      <c r="AB97" s="25">
        <f>[1]!MF_p_choke_atma(AB$95,fw_,d_choke,$B97,1,d_pipe,T_choke,,PVTstr_)</f>
        <v>-1</v>
      </c>
      <c r="AC97" s="25">
        <f>[1]!MF_p_choke_atma(AC$95,fw_,d_choke,$B97,1,d_pipe,T_choke,,PVTstr_)</f>
        <v>-1</v>
      </c>
      <c r="AD97" s="25">
        <f>[1]!MF_p_choke_atma(AD$95,fw_,d_choke,$B97,1,d_pipe,T_choke,,PVTstr_)</f>
        <v>-1</v>
      </c>
      <c r="AE97" s="25">
        <f>[1]!MF_p_choke_atma(AE$95,fw_,d_choke,$B97,1,d_pipe,T_choke,,PVTstr_)</f>
        <v>-1</v>
      </c>
      <c r="AF97" s="25">
        <f>[1]!MF_p_choke_atma(AF$95,fw_,d_choke,$B97,1,d_pipe,T_choke,,PVTstr_)</f>
        <v>-1</v>
      </c>
      <c r="AG97" s="25">
        <f>[1]!MF_p_choke_atma(AG$95,fw_,d_choke,$B97,1,d_pipe,T_choke,,PVTstr_)</f>
        <v>-1</v>
      </c>
      <c r="AH97" s="25">
        <f>[1]!MF_p_choke_atma(AH$95,fw_,d_choke,$B97,1,d_pipe,T_choke,,PVTstr_)</f>
        <v>-1</v>
      </c>
      <c r="AI97" s="25">
        <f>[1]!MF_p_choke_atma(AI$95,fw_,d_choke,$B97,1,d_pipe,T_choke,,PVTstr_)</f>
        <v>-1</v>
      </c>
      <c r="AJ97" s="25">
        <f>[1]!MF_p_choke_atma(AJ$95,fw_,d_choke,$B97,1,d_pipe,T_choke,,PVTstr_)</f>
        <v>-1</v>
      </c>
      <c r="AK97" s="25">
        <f>[1]!MF_p_choke_atma(AK$95,fw_,d_choke,$B97,1,d_pipe,T_choke,,PVTstr_)</f>
        <v>-1</v>
      </c>
      <c r="AL97" s="25">
        <f>[1]!MF_p_choke_atma(AL$95,fw_,d_choke,$B97,1,d_pipe,T_choke,,PVTstr_)</f>
        <v>-1</v>
      </c>
      <c r="AM97" s="25"/>
      <c r="AN97" s="25"/>
      <c r="AO97" s="25"/>
      <c r="AP97" s="25"/>
      <c r="AQ97" s="25"/>
    </row>
    <row r="98" spans="2:43" x14ac:dyDescent="0.2">
      <c r="B98" s="2">
        <v>20</v>
      </c>
      <c r="C98" s="25">
        <f>[1]!MF_p_choke_atma(C$95,fw_,d_choke,$B98,1,d_pipe,T_choke,,PVTstr_)</f>
        <v>20</v>
      </c>
      <c r="D98" s="25">
        <f>[1]!MF_p_choke_atma(D$95,fw_,d_choke,$B98,1,d_pipe,T_choke,,PVTstr_)</f>
        <v>19.8822021484375</v>
      </c>
      <c r="E98" s="25">
        <f>[1]!MF_p_choke_atma(E$95,fw_,d_choke,$B98,1,d_pipe,T_choke,,PVTstr_)</f>
        <v>19.58251953125</v>
      </c>
      <c r="F98" s="25">
        <f>[1]!MF_p_choke_atma(F$95,fw_,d_choke,$B98,1,d_pipe,T_choke,,PVTstr_)</f>
        <v>19.33837890625</v>
      </c>
      <c r="G98" s="25">
        <f>[1]!MF_p_choke_atma(G$95,fw_,d_choke,$B98,1,d_pipe,T_choke,,PVTstr_)</f>
        <v>19.1259765625</v>
      </c>
      <c r="H98" s="25">
        <f>[1]!MF_p_choke_atma(H$95,fw_,d_choke,$B98,1,d_pipe,T_choke,,PVTstr_)</f>
        <v>18.98193359375</v>
      </c>
      <c r="I98" s="25">
        <f>[1]!MF_p_choke_atma(I$95,fw_,d_choke,$B98,1,d_pipe,T_choke,,PVTstr_)</f>
        <v>18.9306640625</v>
      </c>
      <c r="J98" s="25">
        <f>[1]!MF_p_choke_atma(J$95,fw_,d_choke,$B98,1,d_pipe,T_choke,,PVTstr_)</f>
        <v>18.9306640625</v>
      </c>
      <c r="K98" s="25">
        <f>[1]!MF_p_choke_atma(K$95,fw_,d_choke,$B98,1,d_pipe,T_choke,,PVTstr_)</f>
        <v>18.3984375</v>
      </c>
      <c r="L98" s="25">
        <f>[1]!MF_p_choke_atma(L$95,fw_,d_choke,$B98,1,d_pipe,T_choke,,PVTstr_)</f>
        <v>18.037109375</v>
      </c>
      <c r="M98" s="25">
        <f>[1]!MF_p_choke_atma(M$95,fw_,d_choke,$B98,1,d_pipe,T_choke,,PVTstr_)</f>
        <v>17.880859375</v>
      </c>
      <c r="N98" s="25">
        <f>[1]!MF_p_choke_atma(N$95,fw_,d_choke,$B98,1,d_pipe,T_choke,,PVTstr_)</f>
        <v>17.705078125</v>
      </c>
      <c r="O98" s="25">
        <f>[1]!MF_p_choke_atma(O$95,fw_,d_choke,$B98,1,d_pipe,T_choke,,PVTstr_)</f>
        <v>17.431640625</v>
      </c>
      <c r="P98" s="25">
        <f>[1]!MF_p_choke_atma(P$95,fw_,d_choke,$B98,1,d_pipe,T_choke,,PVTstr_)</f>
        <v>17.236328125</v>
      </c>
      <c r="Q98" s="25">
        <f>[1]!MF_p_choke_atma(Q$95,fw_,d_choke,$B98,1,d_pipe,T_choke,,PVTstr_)</f>
        <v>17.216796875</v>
      </c>
      <c r="R98" s="25">
        <f>[1]!MF_p_choke_atma(R$95,fw_,d_choke,$B98,1,d_pipe,T_choke,,PVTstr_)</f>
        <v>16.171875</v>
      </c>
      <c r="S98" s="25">
        <f>[1]!MF_p_choke_atma(S$95,fw_,d_choke,$B98,1,d_pipe,T_choke,,PVTstr_)</f>
        <v>14.53125</v>
      </c>
      <c r="T98" s="25">
        <f>[1]!MF_p_choke_atma(T$95,fw_,d_choke,$B98,1,d_pipe,T_choke,,PVTstr_)</f>
        <v>12.8125</v>
      </c>
      <c r="U98" s="25">
        <f>[1]!MF_p_choke_atma(U$95,fw_,d_choke,$B98,1,d_pipe,T_choke,,PVTstr_)</f>
        <v>11.25</v>
      </c>
      <c r="V98" s="25">
        <f>[1]!MF_p_choke_atma(V$95,fw_,d_choke,$B98,1,d_pipe,T_choke,,PVTstr_)</f>
        <v>-1</v>
      </c>
      <c r="W98" s="25">
        <f>[1]!MF_p_choke_atma(W$95,fw_,d_choke,$B98,1,d_pipe,T_choke,,PVTstr_)</f>
        <v>-1</v>
      </c>
      <c r="X98" s="25">
        <f>[1]!MF_p_choke_atma(X$95,fw_,d_choke,$B98,1,d_pipe,T_choke,,PVTstr_)</f>
        <v>-1</v>
      </c>
      <c r="Y98" s="25">
        <f>[1]!MF_p_choke_atma(Y$95,fw_,d_choke,$B98,1,d_pipe,T_choke,,PVTstr_)</f>
        <v>-1</v>
      </c>
      <c r="Z98" s="25">
        <f>[1]!MF_p_choke_atma(Z$95,fw_,d_choke,$B98,1,d_pipe,T_choke,,PVTstr_)</f>
        <v>-1</v>
      </c>
      <c r="AA98" s="25">
        <f>[1]!MF_p_choke_atma(AA$95,fw_,d_choke,$B98,1,d_pipe,T_choke,,PVTstr_)</f>
        <v>-1</v>
      </c>
      <c r="AB98" s="25">
        <f>[1]!MF_p_choke_atma(AB$95,fw_,d_choke,$B98,1,d_pipe,T_choke,,PVTstr_)</f>
        <v>-1</v>
      </c>
      <c r="AC98" s="25">
        <f>[1]!MF_p_choke_atma(AC$95,fw_,d_choke,$B98,1,d_pipe,T_choke,,PVTstr_)</f>
        <v>-1</v>
      </c>
      <c r="AD98" s="25">
        <f>[1]!MF_p_choke_atma(AD$95,fw_,d_choke,$B98,1,d_pipe,T_choke,,PVTstr_)</f>
        <v>-1</v>
      </c>
      <c r="AE98" s="25">
        <f>[1]!MF_p_choke_atma(AE$95,fw_,d_choke,$B98,1,d_pipe,T_choke,,PVTstr_)</f>
        <v>-1</v>
      </c>
      <c r="AF98" s="25">
        <f>[1]!MF_p_choke_atma(AF$95,fw_,d_choke,$B98,1,d_pipe,T_choke,,PVTstr_)</f>
        <v>-1</v>
      </c>
      <c r="AG98" s="25">
        <f>[1]!MF_p_choke_atma(AG$95,fw_,d_choke,$B98,1,d_pipe,T_choke,,PVTstr_)</f>
        <v>-1</v>
      </c>
      <c r="AH98" s="25">
        <f>[1]!MF_p_choke_atma(AH$95,fw_,d_choke,$B98,1,d_pipe,T_choke,,PVTstr_)</f>
        <v>-1</v>
      </c>
      <c r="AI98" s="25">
        <f>[1]!MF_p_choke_atma(AI$95,fw_,d_choke,$B98,1,d_pipe,T_choke,,PVTstr_)</f>
        <v>-1</v>
      </c>
      <c r="AJ98" s="25">
        <f>[1]!MF_p_choke_atma(AJ$95,fw_,d_choke,$B98,1,d_pipe,T_choke,,PVTstr_)</f>
        <v>-1</v>
      </c>
      <c r="AK98" s="25">
        <f>[1]!MF_p_choke_atma(AK$95,fw_,d_choke,$B98,1,d_pipe,T_choke,,PVTstr_)</f>
        <v>-1</v>
      </c>
      <c r="AL98" s="25">
        <f>[1]!MF_p_choke_atma(AL$95,fw_,d_choke,$B98,1,d_pipe,T_choke,,PVTstr_)</f>
        <v>-1</v>
      </c>
      <c r="AM98" s="25"/>
      <c r="AN98" s="25"/>
      <c r="AO98" s="25"/>
      <c r="AP98" s="25"/>
      <c r="AQ98" s="25"/>
    </row>
    <row r="99" spans="2:43" x14ac:dyDescent="0.2">
      <c r="B99" s="2">
        <v>25</v>
      </c>
      <c r="C99" s="25">
        <f>[1]!MF_p_choke_atma(C$95,fw_,d_choke,$B99,1,d_pipe,T_choke,,PVTstr_)</f>
        <v>25</v>
      </c>
      <c r="D99" s="25">
        <f>[1]!MF_p_choke_atma(D$95,fw_,d_choke,$B99,1,d_pipe,T_choke,,PVTstr_)</f>
        <v>24.9053955078125</v>
      </c>
      <c r="E99" s="25">
        <f>[1]!MF_p_choke_atma(E$95,fw_,d_choke,$B99,1,d_pipe,T_choke,,PVTstr_)</f>
        <v>24.666595458984375</v>
      </c>
      <c r="F99" s="25">
        <f>[1]!MF_p_choke_atma(F$95,fw_,d_choke,$B99,1,d_pipe,T_choke,,PVTstr_)</f>
        <v>24.47509765625</v>
      </c>
      <c r="G99" s="25">
        <f>[1]!MF_p_choke_atma(G$95,fw_,d_choke,$B99,1,d_pipe,T_choke,,PVTstr_)</f>
        <v>24.310302734375</v>
      </c>
      <c r="H99" s="25">
        <f>[1]!MF_p_choke_atma(H$95,fw_,d_choke,$B99,1,d_pipe,T_choke,,PVTstr_)</f>
        <v>24.1973876953125</v>
      </c>
      <c r="I99" s="25">
        <f>[1]!MF_p_choke_atma(I$95,fw_,d_choke,$B99,1,d_pipe,T_choke,,PVTstr_)</f>
        <v>24.1607666015625</v>
      </c>
      <c r="J99" s="25">
        <f>[1]!MF_p_choke_atma(J$95,fw_,d_choke,$B99,1,d_pipe,T_choke,,PVTstr_)</f>
        <v>24.15771484375</v>
      </c>
      <c r="K99" s="25">
        <f>[1]!MF_p_choke_atma(K$95,fw_,d_choke,$B99,1,d_pipe,T_choke,,PVTstr_)</f>
        <v>23.760986328125</v>
      </c>
      <c r="L99" s="25">
        <f>[1]!MF_p_choke_atma(L$95,fw_,d_choke,$B99,1,d_pipe,T_choke,,PVTstr_)</f>
        <v>23.49853515625</v>
      </c>
      <c r="M99" s="25">
        <f>[1]!MF_p_choke_atma(M$95,fw_,d_choke,$B99,1,d_pipe,T_choke,,PVTstr_)</f>
        <v>23.382568359375</v>
      </c>
      <c r="N99" s="25">
        <f>[1]!MF_p_choke_atma(N$95,fw_,d_choke,$B99,1,d_pipe,T_choke,,PVTstr_)</f>
        <v>23.2666015625</v>
      </c>
      <c r="O99" s="25">
        <f>[1]!MF_p_choke_atma(O$95,fw_,d_choke,$B99,1,d_pipe,T_choke,,PVTstr_)</f>
        <v>23.077392578125</v>
      </c>
      <c r="P99" s="25">
        <f>[1]!MF_p_choke_atma(P$95,fw_,d_choke,$B99,1,d_pipe,T_choke,,PVTstr_)</f>
        <v>22.943115234375</v>
      </c>
      <c r="Q99" s="25">
        <f>[1]!MF_p_choke_atma(Q$95,fw_,d_choke,$B99,1,d_pipe,T_choke,,PVTstr_)</f>
        <v>22.930908203125</v>
      </c>
      <c r="R99" s="25">
        <f>[1]!MF_p_choke_atma(R$95,fw_,d_choke,$B99,1,d_pipe,T_choke,,PVTstr_)</f>
        <v>22.265625</v>
      </c>
      <c r="S99" s="25">
        <f>[1]!MF_p_choke_atma(S$95,fw_,d_choke,$B99,1,d_pipe,T_choke,,PVTstr_)</f>
        <v>21.435546875</v>
      </c>
      <c r="T99" s="25">
        <f>[1]!MF_p_choke_atma(T$95,fw_,d_choke,$B99,1,d_pipe,T_choke,,PVTstr_)</f>
        <v>20.8984375</v>
      </c>
      <c r="U99" s="25">
        <f>[1]!MF_p_choke_atma(U$95,fw_,d_choke,$B99,1,d_pipe,T_choke,,PVTstr_)</f>
        <v>20.7763671875</v>
      </c>
      <c r="V99" s="25">
        <f>[1]!MF_p_choke_atma(V$95,fw_,d_choke,$B99,1,d_pipe,T_choke,,PVTstr_)</f>
        <v>20.7763671875</v>
      </c>
      <c r="W99" s="25">
        <f>[1]!MF_p_choke_atma(W$95,fw_,d_choke,$B99,1,d_pipe,T_choke,,PVTstr_)</f>
        <v>19.5556640625</v>
      </c>
      <c r="X99" s="25">
        <f>[1]!MF_p_choke_atma(X$95,fw_,d_choke,$B99,1,d_pipe,T_choke,,PVTstr_)</f>
        <v>17.529296875</v>
      </c>
      <c r="Y99" s="25">
        <f>[1]!MF_p_choke_atma(Y$95,fw_,d_choke,$B99,1,d_pipe,T_choke,,PVTstr_)</f>
        <v>16.552734375</v>
      </c>
      <c r="Z99" s="25">
        <f>[1]!MF_p_choke_atma(Z$95,fw_,d_choke,$B99,1,d_pipe,T_choke,,PVTstr_)</f>
        <v>14.84375</v>
      </c>
      <c r="AA99" s="25">
        <f>[1]!MF_p_choke_atma(AA$95,fw_,d_choke,$B99,1,d_pipe,T_choke,,PVTstr_)</f>
        <v>-1</v>
      </c>
      <c r="AB99" s="25">
        <f>[1]!MF_p_choke_atma(AB$95,fw_,d_choke,$B99,1,d_pipe,T_choke,,PVTstr_)</f>
        <v>-1</v>
      </c>
      <c r="AC99" s="25">
        <f>[1]!MF_p_choke_atma(AC$95,fw_,d_choke,$B99,1,d_pipe,T_choke,,PVTstr_)</f>
        <v>-1</v>
      </c>
      <c r="AD99" s="25">
        <f>[1]!MF_p_choke_atma(AD$95,fw_,d_choke,$B99,1,d_pipe,T_choke,,PVTstr_)</f>
        <v>-1</v>
      </c>
      <c r="AE99" s="25">
        <f>[1]!MF_p_choke_atma(AE$95,fw_,d_choke,$B99,1,d_pipe,T_choke,,PVTstr_)</f>
        <v>-1</v>
      </c>
      <c r="AF99" s="25">
        <f>[1]!MF_p_choke_atma(AF$95,fw_,d_choke,$B99,1,d_pipe,T_choke,,PVTstr_)</f>
        <v>-1</v>
      </c>
      <c r="AG99" s="25">
        <f>[1]!MF_p_choke_atma(AG$95,fw_,d_choke,$B99,1,d_pipe,T_choke,,PVTstr_)</f>
        <v>-1</v>
      </c>
      <c r="AH99" s="25">
        <f>[1]!MF_p_choke_atma(AH$95,fw_,d_choke,$B99,1,d_pipe,T_choke,,PVTstr_)</f>
        <v>-1</v>
      </c>
      <c r="AI99" s="25">
        <f>[1]!MF_p_choke_atma(AI$95,fw_,d_choke,$B99,1,d_pipe,T_choke,,PVTstr_)</f>
        <v>-1</v>
      </c>
      <c r="AJ99" s="25">
        <f>[1]!MF_p_choke_atma(AJ$95,fw_,d_choke,$B99,1,d_pipe,T_choke,,PVTstr_)</f>
        <v>-1</v>
      </c>
      <c r="AK99" s="25">
        <f>[1]!MF_p_choke_atma(AK$95,fw_,d_choke,$B99,1,d_pipe,T_choke,,PVTstr_)</f>
        <v>-1</v>
      </c>
      <c r="AL99" s="25">
        <f>[1]!MF_p_choke_atma(AL$95,fw_,d_choke,$B99,1,d_pipe,T_choke,,PVTstr_)</f>
        <v>-1</v>
      </c>
      <c r="AM99" s="25"/>
      <c r="AN99" s="25"/>
      <c r="AO99" s="25"/>
      <c r="AP99" s="25"/>
      <c r="AQ99" s="25"/>
    </row>
    <row r="100" spans="2:43" x14ac:dyDescent="0.2">
      <c r="B100" s="2">
        <v>30</v>
      </c>
      <c r="C100" s="25">
        <f>[1]!MF_p_choke_atma(C$95,fw_,d_choke,$B100,1,d_pipe,T_choke,,PVTstr_)</f>
        <v>30</v>
      </c>
      <c r="D100" s="25">
        <f>[1]!MF_p_choke_atma(D$95,fw_,d_choke,$B100,1,d_pipe,T_choke,,PVTstr_)</f>
        <v>29.92034912109375</v>
      </c>
      <c r="E100" s="25">
        <f>[1]!MF_p_choke_atma(E$95,fw_,d_choke,$B100,1,d_pipe,T_choke,,PVTstr_)</f>
        <v>29.72076416015625</v>
      </c>
      <c r="F100" s="25">
        <f>[1]!MF_p_choke_atma(F$95,fw_,d_choke,$B100,1,d_pipe,T_choke,,PVTstr_)</f>
        <v>29.5623779296875</v>
      </c>
      <c r="G100" s="25">
        <f>[1]!MF_p_choke_atma(G$95,fw_,d_choke,$B100,1,d_pipe,T_choke,,PVTstr_)</f>
        <v>29.425048828125</v>
      </c>
      <c r="H100" s="25">
        <f>[1]!MF_p_choke_atma(H$95,fw_,d_choke,$B100,1,d_pipe,T_choke,,PVTstr_)</f>
        <v>29.33349609375</v>
      </c>
      <c r="I100" s="25">
        <f>[1]!MF_p_choke_atma(I$95,fw_,d_choke,$B100,1,d_pipe,T_choke,,PVTstr_)</f>
        <v>29.30419921875</v>
      </c>
      <c r="J100" s="25">
        <f>[1]!MF_p_choke_atma(J$95,fw_,d_choke,$B100,1,d_pipe,T_choke,,PVTstr_)</f>
        <v>29.3023681640625</v>
      </c>
      <c r="K100" s="25">
        <f>[1]!MF_p_choke_atma(K$95,fw_,d_choke,$B100,1,d_pipe,T_choke,,PVTstr_)</f>
        <v>28.978271484375</v>
      </c>
      <c r="L100" s="25">
        <f>[1]!MF_p_choke_atma(L$95,fw_,d_choke,$B100,1,d_pipe,T_choke,,PVTstr_)</f>
        <v>28.765869140625</v>
      </c>
      <c r="M100" s="25">
        <f>[1]!MF_p_choke_atma(M$95,fw_,d_choke,$B100,1,d_pipe,T_choke,,PVTstr_)</f>
        <v>28.67431640625</v>
      </c>
      <c r="N100" s="25">
        <f>[1]!MF_p_choke_atma(N$95,fw_,d_choke,$B100,1,d_pipe,T_choke,,PVTstr_)</f>
        <v>28.5791015625</v>
      </c>
      <c r="O100" s="25">
        <f>[1]!MF_p_choke_atma(O$95,fw_,d_choke,$B100,1,d_pipe,T_choke,,PVTstr_)</f>
        <v>28.4326171875</v>
      </c>
      <c r="P100" s="25">
        <f>[1]!MF_p_choke_atma(P$95,fw_,d_choke,$B100,1,d_pipe,T_choke,,PVTstr_)</f>
        <v>28.330078125</v>
      </c>
      <c r="Q100" s="25">
        <f>[1]!MF_p_choke_atma(Q$95,fw_,d_choke,$B100,1,d_pipe,T_choke,,PVTstr_)</f>
        <v>28.32275390625</v>
      </c>
      <c r="R100" s="25">
        <f>[1]!MF_p_choke_atma(R$95,fw_,d_choke,$B100,1,d_pipe,T_choke,,PVTstr_)</f>
        <v>27.8173828125</v>
      </c>
      <c r="S100" s="25">
        <f>[1]!MF_p_choke_atma(S$95,fw_,d_choke,$B100,1,d_pipe,T_choke,,PVTstr_)</f>
        <v>27.20947265625</v>
      </c>
      <c r="T100" s="25">
        <f>[1]!MF_p_choke_atma(T$95,fw_,d_choke,$B100,1,d_pipe,T_choke,,PVTstr_)</f>
        <v>26.8212890625</v>
      </c>
      <c r="U100" s="25">
        <f>[1]!MF_p_choke_atma(U$95,fw_,d_choke,$B100,1,d_pipe,T_choke,,PVTstr_)</f>
        <v>26.748046875</v>
      </c>
      <c r="V100" s="25">
        <f>[1]!MF_p_choke_atma(V$95,fw_,d_choke,$B100,1,d_pipe,T_choke,,PVTstr_)</f>
        <v>26.7333984375</v>
      </c>
      <c r="W100" s="25">
        <f>[1]!MF_p_choke_atma(W$95,fw_,d_choke,$B100,1,d_pipe,T_choke,,PVTstr_)</f>
        <v>25.95703125</v>
      </c>
      <c r="X100" s="25">
        <f>[1]!MF_p_choke_atma(X$95,fw_,d_choke,$B100,1,d_pipe,T_choke,,PVTstr_)</f>
        <v>24.90234375</v>
      </c>
      <c r="Y100" s="25">
        <f>[1]!MF_p_choke_atma(Y$95,fw_,d_choke,$B100,1,d_pipe,T_choke,,PVTstr_)</f>
        <v>24.55078125</v>
      </c>
      <c r="Z100" s="25">
        <f>[1]!MF_p_choke_atma(Z$95,fw_,d_choke,$B100,1,d_pipe,T_choke,,PVTstr_)</f>
        <v>24.140625</v>
      </c>
      <c r="AA100" s="25">
        <f>[1]!MF_p_choke_atma(AA$95,fw_,d_choke,$B100,1,d_pipe,T_choke,,PVTstr_)</f>
        <v>24.08203125</v>
      </c>
      <c r="AB100" s="25">
        <f>[1]!MF_p_choke_atma(AB$95,fw_,d_choke,$B100,1,d_pipe,T_choke,,PVTstr_)</f>
        <v>22.79296875</v>
      </c>
      <c r="AC100" s="25">
        <f>[1]!MF_p_choke_atma(AC$95,fw_,d_choke,$B100,1,d_pipe,T_choke,,PVTstr_)</f>
        <v>21.85546875</v>
      </c>
      <c r="AD100" s="25">
        <f>[1]!MF_p_choke_atma(AD$95,fw_,d_choke,$B100,1,d_pipe,T_choke,,PVTstr_)</f>
        <v>19.6875</v>
      </c>
      <c r="AE100" s="25">
        <f>[1]!MF_p_choke_atma(AE$95,fw_,d_choke,$B100,1,d_pipe,T_choke,,PVTstr_)</f>
        <v>16.875</v>
      </c>
      <c r="AF100" s="25">
        <f>[1]!MF_p_choke_atma(AF$95,fw_,d_choke,$B100,1,d_pipe,T_choke,,PVTstr_)</f>
        <v>-1</v>
      </c>
      <c r="AG100" s="25">
        <f>[1]!MF_p_choke_atma(AG$95,fw_,d_choke,$B100,1,d_pipe,T_choke,,PVTstr_)</f>
        <v>-1</v>
      </c>
      <c r="AH100" s="25">
        <f>[1]!MF_p_choke_atma(AH$95,fw_,d_choke,$B100,1,d_pipe,T_choke,,PVTstr_)</f>
        <v>-1</v>
      </c>
      <c r="AI100" s="25">
        <f>[1]!MF_p_choke_atma(AI$95,fw_,d_choke,$B100,1,d_pipe,T_choke,,PVTstr_)</f>
        <v>-1</v>
      </c>
      <c r="AJ100" s="25">
        <f>[1]!MF_p_choke_atma(AJ$95,fw_,d_choke,$B100,1,d_pipe,T_choke,,PVTstr_)</f>
        <v>-1</v>
      </c>
      <c r="AK100" s="25">
        <f>[1]!MF_p_choke_atma(AK$95,fw_,d_choke,$B100,1,d_pipe,T_choke,,PVTstr_)</f>
        <v>-1</v>
      </c>
      <c r="AL100" s="25">
        <f>[1]!MF_p_choke_atma(AL$95,fw_,d_choke,$B100,1,d_pipe,T_choke,,PVTstr_)</f>
        <v>-1</v>
      </c>
      <c r="AM100" s="25"/>
      <c r="AN100" s="25"/>
      <c r="AO100" s="25"/>
      <c r="AP100" s="25"/>
      <c r="AQ100" s="25"/>
    </row>
    <row r="101" spans="2:43" x14ac:dyDescent="0.2">
      <c r="B101" s="2">
        <v>35</v>
      </c>
      <c r="C101" s="25">
        <f>[1]!MF_p_choke_atma(C$95,fw_,d_choke,$B101,1,d_pipe,T_choke,,PVTstr_)</f>
        <v>35</v>
      </c>
      <c r="D101" s="25">
        <f>[1]!MF_p_choke_atma(D$95,fw_,d_choke,$B101,1,d_pipe,T_choke,,PVTstr_)</f>
        <v>34.931106567382813</v>
      </c>
      <c r="E101" s="25">
        <f>[1]!MF_p_choke_atma(E$95,fw_,d_choke,$B101,1,d_pipe,T_choke,,PVTstr_)</f>
        <v>34.759674072265625</v>
      </c>
      <c r="F101" s="25">
        <f>[1]!MF_p_choke_atma(F$95,fw_,d_choke,$B101,1,d_pipe,T_choke,,PVTstr_)</f>
        <v>34.622955322265625</v>
      </c>
      <c r="G101" s="25">
        <f>[1]!MF_p_choke_atma(G$95,fw_,d_choke,$B101,1,d_pipe,T_choke,,PVTstr_)</f>
        <v>34.50653076171875</v>
      </c>
      <c r="H101" s="25">
        <f>[1]!MF_p_choke_atma(H$95,fw_,d_choke,$B101,1,d_pipe,T_choke,,PVTstr_)</f>
        <v>34.427490234375</v>
      </c>
      <c r="I101" s="25">
        <f>[1]!MF_p_choke_atma(I$95,fw_,d_choke,$B101,1,d_pipe,T_choke,,PVTstr_)</f>
        <v>34.40185546875</v>
      </c>
      <c r="J101" s="25">
        <f>[1]!MF_p_choke_atma(J$95,fw_,d_choke,$B101,1,d_pipe,T_choke,,PVTstr_)</f>
        <v>34.39971923828125</v>
      </c>
      <c r="K101" s="25">
        <f>[1]!MF_p_choke_atma(K$95,fw_,d_choke,$B101,1,d_pipe,T_choke,,PVTstr_)</f>
        <v>34.1241455078125</v>
      </c>
      <c r="L101" s="25">
        <f>[1]!MF_p_choke_atma(L$95,fw_,d_choke,$B101,1,d_pipe,T_choke,,PVTstr_)</f>
        <v>33.948974609375</v>
      </c>
      <c r="M101" s="25">
        <f>[1]!MF_p_choke_atma(M$95,fw_,d_choke,$B101,1,d_pipe,T_choke,,PVTstr_)</f>
        <v>33.8720703125</v>
      </c>
      <c r="N101" s="25">
        <f>[1]!MF_p_choke_atma(N$95,fw_,d_choke,$B101,1,d_pipe,T_choke,,PVTstr_)</f>
        <v>33.7908935546875</v>
      </c>
      <c r="O101" s="25">
        <f>[1]!MF_p_choke_atma(O$95,fw_,d_choke,$B101,1,d_pipe,T_choke,,PVTstr_)</f>
        <v>33.6669921875</v>
      </c>
      <c r="P101" s="25">
        <f>[1]!MF_p_choke_atma(P$95,fw_,d_choke,$B101,1,d_pipe,T_choke,,PVTstr_)</f>
        <v>33.58154296875</v>
      </c>
      <c r="Q101" s="25">
        <f>[1]!MF_p_choke_atma(Q$95,fw_,d_choke,$B101,1,d_pipe,T_choke,,PVTstr_)</f>
        <v>33.572998046875</v>
      </c>
      <c r="R101" s="25">
        <f>[1]!MF_p_choke_atma(R$95,fw_,d_choke,$B101,1,d_pipe,T_choke,,PVTstr_)</f>
        <v>33.154296875</v>
      </c>
      <c r="S101" s="25">
        <f>[1]!MF_p_choke_atma(S$95,fw_,d_choke,$B101,1,d_pipe,T_choke,,PVTstr_)</f>
        <v>32.667236328125</v>
      </c>
      <c r="T101" s="25">
        <f>[1]!MF_p_choke_atma(T$95,fw_,d_choke,$B101,1,d_pipe,T_choke,,PVTstr_)</f>
        <v>32.359619140625</v>
      </c>
      <c r="U101" s="25">
        <f>[1]!MF_p_choke_atma(U$95,fw_,d_choke,$B101,1,d_pipe,T_choke,,PVTstr_)</f>
        <v>32.2998046875</v>
      </c>
      <c r="V101" s="25">
        <f>[1]!MF_p_choke_atma(V$95,fw_,d_choke,$B101,1,d_pipe,T_choke,,PVTstr_)</f>
        <v>32.291259765625</v>
      </c>
      <c r="W101" s="25">
        <f>[1]!MF_p_choke_atma(W$95,fw_,d_choke,$B101,1,d_pipe,T_choke,,PVTstr_)</f>
        <v>31.6845703125</v>
      </c>
      <c r="X101" s="25">
        <f>[1]!MF_p_choke_atma(X$95,fw_,d_choke,$B101,1,d_pipe,T_choke,,PVTstr_)</f>
        <v>30.8984375</v>
      </c>
      <c r="Y101" s="25">
        <f>[1]!MF_p_choke_atma(Y$95,fw_,d_choke,$B101,1,d_pipe,T_choke,,PVTstr_)</f>
        <v>30.64208984375</v>
      </c>
      <c r="Z101" s="25">
        <f>[1]!MF_p_choke_atma(Z$95,fw_,d_choke,$B101,1,d_pipe,T_choke,,PVTstr_)</f>
        <v>30.36865234375</v>
      </c>
      <c r="AA101" s="25">
        <f>[1]!MF_p_choke_atma(AA$95,fw_,d_choke,$B101,1,d_pipe,T_choke,,PVTstr_)</f>
        <v>30.3173828125</v>
      </c>
      <c r="AB101" s="25">
        <f>[1]!MF_p_choke_atma(AB$95,fw_,d_choke,$B101,1,d_pipe,T_choke,,PVTstr_)</f>
        <v>29.47998046875</v>
      </c>
      <c r="AC101" s="25">
        <f>[1]!MF_p_choke_atma(AC$95,fw_,d_choke,$B101,1,d_pipe,T_choke,,PVTstr_)</f>
        <v>28.916015625</v>
      </c>
      <c r="AD101" s="25">
        <f>[1]!MF_p_choke_atma(AD$95,fw_,d_choke,$B101,1,d_pipe,T_choke,,PVTstr_)</f>
        <v>27.9248046875</v>
      </c>
      <c r="AE101" s="25">
        <f>[1]!MF_p_choke_atma(AE$95,fw_,d_choke,$B101,1,d_pipe,T_choke,,PVTstr_)</f>
        <v>27.3095703125</v>
      </c>
      <c r="AF101" s="25">
        <f>[1]!MF_p_choke_atma(AF$95,fw_,d_choke,$B101,1,d_pipe,T_choke,,PVTstr_)</f>
        <v>27.275390625</v>
      </c>
      <c r="AG101" s="25">
        <f>[1]!MF_p_choke_atma(AG$95,fw_,d_choke,$B101,1,d_pipe,T_choke,,PVTstr_)</f>
        <v>26.11328125</v>
      </c>
      <c r="AH101" s="25">
        <f>[1]!MF_p_choke_atma(AH$95,fw_,d_choke,$B101,1,d_pipe,T_choke,,PVTstr_)</f>
        <v>23.994140625</v>
      </c>
      <c r="AI101" s="25">
        <f>[1]!MF_p_choke_atma(AI$95,fw_,d_choke,$B101,1,d_pipe,T_choke,,PVTstr_)</f>
        <v>22.490234375</v>
      </c>
      <c r="AJ101" s="25">
        <f>[1]!MF_p_choke_atma(AJ$95,fw_,d_choke,$B101,1,d_pipe,T_choke,,PVTstr_)</f>
        <v>21.19140625</v>
      </c>
      <c r="AK101" s="25">
        <f>[1]!MF_p_choke_atma(AK$95,fw_,d_choke,$B101,1,d_pipe,T_choke,,PVTstr_)</f>
        <v>19.6875</v>
      </c>
      <c r="AL101" s="25">
        <f>[1]!MF_p_choke_atma(AL$95,fw_,d_choke,$B101,1,d_pipe,T_choke,,PVTstr_)</f>
        <v>-1</v>
      </c>
      <c r="AM101" s="25"/>
      <c r="AN101" s="25"/>
      <c r="AO101" s="25"/>
      <c r="AP101" s="25"/>
      <c r="AQ101" s="25"/>
    </row>
    <row r="141" spans="2:26" x14ac:dyDescent="0.2">
      <c r="C141">
        <v>1.2</v>
      </c>
    </row>
    <row r="143" spans="2:26" x14ac:dyDescent="0.2">
      <c r="B143" s="32" t="s">
        <v>45</v>
      </c>
      <c r="C143" s="2">
        <v>0</v>
      </c>
      <c r="D143" s="27">
        <v>15</v>
      </c>
      <c r="E143" s="27">
        <v>28</v>
      </c>
      <c r="F143" s="27">
        <v>35</v>
      </c>
      <c r="G143" s="27">
        <v>40</v>
      </c>
      <c r="H143" s="27">
        <v>43</v>
      </c>
      <c r="I143" s="27">
        <v>43.96</v>
      </c>
      <c r="J143" s="27">
        <v>44</v>
      </c>
      <c r="K143" s="27">
        <v>53</v>
      </c>
      <c r="L143" s="27">
        <v>58</v>
      </c>
      <c r="M143" s="27">
        <v>60</v>
      </c>
      <c r="N143" s="27">
        <v>62</v>
      </c>
      <c r="O143" s="27">
        <v>64</v>
      </c>
      <c r="P143" s="27">
        <v>65</v>
      </c>
      <c r="Q143" s="27">
        <v>66</v>
      </c>
      <c r="R143" s="27">
        <v>67</v>
      </c>
      <c r="S143" s="27">
        <v>67.099999999999994</v>
      </c>
      <c r="T143" s="27">
        <v>70</v>
      </c>
      <c r="U143" s="27">
        <v>75</v>
      </c>
      <c r="V143" s="27">
        <v>78</v>
      </c>
      <c r="W143" s="27">
        <v>79.5</v>
      </c>
      <c r="X143" s="27">
        <v>80.2</v>
      </c>
      <c r="Y143" s="27">
        <v>80.400000000000006</v>
      </c>
      <c r="Z143" s="27">
        <v>80.5</v>
      </c>
    </row>
    <row r="144" spans="2:26" x14ac:dyDescent="0.2">
      <c r="B144" s="2">
        <v>15</v>
      </c>
      <c r="C144" s="25">
        <f>[1]!MF_p_choke_atma(C$143,fw_,d_choke,$B144,1,d_pipe,T_choke,,PVTstr_)</f>
        <v>15</v>
      </c>
      <c r="D144" s="25">
        <f>[1]!MF_p_choke_atma(D$143,fw_,d_choke,$B144,1,d_pipe,T_choke,,PVTstr_)</f>
        <v>14.843902587890625</v>
      </c>
      <c r="E144" s="25">
        <f>[1]!MF_p_choke_atma(E$143,fw_,d_choke,$B144,1,d_pipe,T_choke,,PVTstr_)</f>
        <v>14.43603515625</v>
      </c>
      <c r="F144" s="25">
        <f>[1]!MF_p_choke_atma(F$143,fw_,d_choke,$B144,1,d_pipe,T_choke,,PVTstr_)</f>
        <v>14.095458984375</v>
      </c>
      <c r="G144" s="25">
        <f>[1]!MF_p_choke_atma(G$143,fw_,d_choke,$B144,1,d_pipe,T_choke,,PVTstr_)</f>
        <v>13.7841796875</v>
      </c>
      <c r="H144" s="25">
        <f>[1]!MF_p_choke_atma(H$143,fw_,d_choke,$B144,1,d_pipe,T_choke,,PVTstr_)</f>
        <v>13.564453125</v>
      </c>
      <c r="I144" s="25">
        <f>[1]!MF_p_choke_atma(I$143,fw_,d_choke,$B144,1,d_pipe,T_choke,,PVTstr_)</f>
        <v>13.4912109375</v>
      </c>
      <c r="J144" s="25">
        <f>[1]!MF_p_choke_atma(J$143,fw_,d_choke,$B144,1,d_pipe,T_choke,,PVTstr_)</f>
        <v>13.4912109375</v>
      </c>
      <c r="K144" s="25">
        <f>[1]!MF_p_choke_atma(K$143,fw_,d_choke,$B144,1,d_pipe,T_choke,,PVTstr_)</f>
        <v>12.6123046875</v>
      </c>
      <c r="L144" s="25">
        <f>[1]!MF_p_choke_atma(L$143,fw_,d_choke,$B144,1,d_pipe,T_choke,,PVTstr_)</f>
        <v>11.923828125</v>
      </c>
      <c r="M144" s="25">
        <f>[1]!MF_p_choke_atma(M$143,fw_,d_choke,$B144,1,d_pipe,T_choke,,PVTstr_)</f>
        <v>11.5869140625</v>
      </c>
      <c r="N144" s="25">
        <f>[1]!MF_p_choke_atma(N$143,fw_,d_choke,$B144,1,d_pipe,T_choke,,PVTstr_)</f>
        <v>11.1767578125</v>
      </c>
      <c r="O144" s="25">
        <f>[1]!MF_p_choke_atma(O$143,fw_,d_choke,$B144,1,d_pipe,T_choke,,PVTstr_)</f>
        <v>10.6640625</v>
      </c>
      <c r="P144" s="25">
        <f>[1]!MF_p_choke_atma(P$143,fw_,d_choke,$B144,1,d_pipe,T_choke,,PVTstr_)</f>
        <v>10.3125</v>
      </c>
      <c r="Q144" s="25">
        <f>[1]!MF_p_choke_atma(Q$143,fw_,d_choke,$B144,1,d_pipe,T_choke,,PVTstr_)</f>
        <v>9.90234375</v>
      </c>
      <c r="R144" s="25">
        <f>[1]!MF_p_choke_atma(R$143,fw_,d_choke,$B144,1,d_pipe,T_choke,,PVTstr_)</f>
        <v>8.4375</v>
      </c>
      <c r="S144" s="25">
        <f>[1]!MF_p_choke_atma(S$143,fw_,d_choke,$B144,1,d_pipe,T_choke,,PVTstr_)</f>
        <v>-1</v>
      </c>
      <c r="T144" s="25">
        <f>[1]!MF_p_choke_atma(T$143,fw_,d_choke,$B144,1,d_pipe,T_choke,,PVTstr_)</f>
        <v>-1</v>
      </c>
      <c r="U144" s="25">
        <f>[1]!MF_p_choke_atma(U$143,fw_,d_choke,$B144,1,d_pipe,T_choke,,PVTstr_)</f>
        <v>-1</v>
      </c>
      <c r="V144" s="25">
        <f>[1]!MF_p_choke_atma(V$143,fw_,d_choke,$B144,1,d_pipe,T_choke,,PVTstr_)</f>
        <v>-1</v>
      </c>
      <c r="W144" s="25">
        <f>[1]!MF_p_choke_atma(W$143,fw_,d_choke,$B144,1,d_pipe,T_choke,,PVTstr_)</f>
        <v>-1</v>
      </c>
      <c r="X144" s="25">
        <f>[1]!MF_p_choke_atma(X$143,fw_,d_choke,$B144,1,d_pipe,T_choke,,PVTstr_)</f>
        <v>-1</v>
      </c>
      <c r="Y144" s="25">
        <f>[1]!MF_p_choke_atma(Y$143,fw_,d_choke,$B144,1,d_pipe,T_choke,,PVTstr_)</f>
        <v>-1</v>
      </c>
      <c r="Z144" s="25">
        <f>[1]!MF_p_choke_atma(Z$143,fw_,d_choke,$B144,1,d_pipe,T_choke,,PVTstr_)</f>
        <v>-1</v>
      </c>
    </row>
    <row r="145" spans="2:26" x14ac:dyDescent="0.2">
      <c r="B145" s="2">
        <v>15</v>
      </c>
      <c r="C145" s="25">
        <f>[1]!MF_p_choke_atma(C$143,fw_,d_choke,$B145,1,d_pipe,T_choke,cf_,PVTstr_)</f>
        <v>15</v>
      </c>
      <c r="D145" s="25">
        <f>[1]!MF_p_choke_atma(D$143,fw_,d_choke,$B145,1,d_pipe,T_choke,cf_,PVTstr_)</f>
        <v>14.8919677734375</v>
      </c>
      <c r="E145" s="25">
        <f>[1]!MF_p_choke_atma(E$143,fw_,d_choke,$B145,1,d_pipe,T_choke,cf_,PVTstr_)</f>
        <v>14.615478515625</v>
      </c>
      <c r="F145" s="25">
        <f>[1]!MF_p_choke_atma(F$143,fw_,d_choke,$B145,1,d_pipe,T_choke,cf_,PVTstr_)</f>
        <v>14.3865966796875</v>
      </c>
      <c r="G145" s="25">
        <f>[1]!MF_p_choke_atma(G$143,fw_,d_choke,$B145,1,d_pipe,T_choke,cf_,PVTstr_)</f>
        <v>14.183349609375</v>
      </c>
      <c r="H145" s="25">
        <f>[1]!MF_p_choke_atma(H$143,fw_,d_choke,$B145,1,d_pipe,T_choke,cf_,PVTstr_)</f>
        <v>14.0478515625</v>
      </c>
      <c r="I145" s="25">
        <f>[1]!MF_p_choke_atma(I$143,fw_,d_choke,$B145,1,d_pipe,T_choke,cf_,PVTstr_)</f>
        <v>14.000244140625</v>
      </c>
      <c r="J145" s="25">
        <f>[1]!MF_p_choke_atma(J$143,fw_,d_choke,$B145,1,d_pipe,T_choke,cf_,PVTstr_)</f>
        <v>13.99658203125</v>
      </c>
      <c r="K145" s="25">
        <f>[1]!MF_p_choke_atma(K$143,fw_,d_choke,$B145,1,d_pipe,T_choke,cf_,PVTstr_)</f>
        <v>13.4765625</v>
      </c>
      <c r="L145" s="25">
        <f>[1]!MF_p_choke_atma(L$143,fw_,d_choke,$B145,1,d_pipe,T_choke,cf_,PVTstr_)</f>
        <v>13.1103515625</v>
      </c>
      <c r="M145" s="25">
        <f>[1]!MF_p_choke_atma(M$143,fw_,d_choke,$B145,1,d_pipe,T_choke,cf_,PVTstr_)</f>
        <v>12.94189453125</v>
      </c>
      <c r="N145" s="25">
        <f>[1]!MF_p_choke_atma(N$143,fw_,d_choke,$B145,1,d_pipe,T_choke,cf_,PVTstr_)</f>
        <v>12.76611328125</v>
      </c>
      <c r="O145" s="25">
        <f>[1]!MF_p_choke_atma(O$143,fw_,d_choke,$B145,1,d_pipe,T_choke,cf_,PVTstr_)</f>
        <v>12.568359375</v>
      </c>
      <c r="P145" s="25">
        <f>[1]!MF_p_choke_atma(P$143,fw_,d_choke,$B145,1,d_pipe,T_choke,cf_,PVTstr_)</f>
        <v>12.4658203125</v>
      </c>
      <c r="Q145" s="25">
        <f>[1]!MF_p_choke_atma(Q$143,fw_,d_choke,$B145,1,d_pipe,T_choke,cf_,PVTstr_)</f>
        <v>12.36328125</v>
      </c>
      <c r="R145" s="25">
        <f>[1]!MF_p_choke_atma(R$143,fw_,d_choke,$B145,1,d_pipe,T_choke,cf_,PVTstr_)</f>
        <v>12.24609375</v>
      </c>
      <c r="S145" s="25">
        <f>[1]!MF_p_choke_atma(S$143,fw_,d_choke,$B145,1,d_pipe,T_choke,cf_,PVTstr_)</f>
        <v>12.2314453125</v>
      </c>
      <c r="T145" s="25">
        <f>[1]!MF_p_choke_atma(T$143,fw_,d_choke,$B145,1,d_pipe,T_choke,cf_,PVTstr_)</f>
        <v>11.865234375</v>
      </c>
      <c r="U145" s="25">
        <f>[1]!MF_p_choke_atma(U$143,fw_,d_choke,$B145,1,d_pipe,T_choke,cf_,PVTstr_)</f>
        <v>11.07421875</v>
      </c>
      <c r="V145" s="25">
        <f>[1]!MF_p_choke_atma(V$143,fw_,d_choke,$B145,1,d_pipe,T_choke,cf_,PVTstr_)</f>
        <v>10.3125</v>
      </c>
      <c r="W145" s="25">
        <f>[1]!MF_p_choke_atma(W$143,fw_,d_choke,$B145,1,d_pipe,T_choke,cf_,PVTstr_)</f>
        <v>9.7265625</v>
      </c>
      <c r="X145" s="25">
        <f>[1]!MF_p_choke_atma(X$143,fw_,d_choke,$B145,1,d_pipe,T_choke,cf_,PVTstr_)</f>
        <v>9.2578125</v>
      </c>
      <c r="Y145" s="25">
        <f>[1]!MF_p_choke_atma(Y$143,fw_,d_choke,$B145,1,d_pipe,T_choke,cf_,PVTstr_)</f>
        <v>8.4375</v>
      </c>
      <c r="Z145" s="25">
        <f>[1]!MF_p_choke_atma(Z$143,fw_,d_choke,$B145,1,d_pipe,T_choke,cf_,PVTstr_)</f>
        <v>-1</v>
      </c>
    </row>
  </sheetData>
  <mergeCells count="2">
    <mergeCell ref="C51:N51"/>
    <mergeCell ref="C94:N94"/>
  </mergeCells>
  <phoneticPr fontId="1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22</vt:i4>
      </vt:variant>
    </vt:vector>
  </HeadingPairs>
  <TitlesOfParts>
    <vt:vector size="23" baseType="lpstr">
      <vt:lpstr>Choke</vt:lpstr>
      <vt:lpstr>Choke!Bob_</vt:lpstr>
      <vt:lpstr>cf_</vt:lpstr>
      <vt:lpstr>d_choke</vt:lpstr>
      <vt:lpstr>d_pipe</vt:lpstr>
      <vt:lpstr>Choke!fw_</vt:lpstr>
      <vt:lpstr>Choke!gamma_gas_</vt:lpstr>
      <vt:lpstr>Choke!gamma_oil_</vt:lpstr>
      <vt:lpstr>Choke!gamma_wat_</vt:lpstr>
      <vt:lpstr>gamma_wat_kf_</vt:lpstr>
      <vt:lpstr>Choke!muob_</vt:lpstr>
      <vt:lpstr>Choke!Pb_</vt:lpstr>
      <vt:lpstr>Pbuf_</vt:lpstr>
      <vt:lpstr>Plin_</vt:lpstr>
      <vt:lpstr>PVT_str_gas_</vt:lpstr>
      <vt:lpstr>PVT_str_wat_</vt:lpstr>
      <vt:lpstr>PVTstr_</vt:lpstr>
      <vt:lpstr>Qliq_</vt:lpstr>
      <vt:lpstr>Choke!Rp_</vt:lpstr>
      <vt:lpstr>Choke!Rsb_</vt:lpstr>
      <vt:lpstr>T_choke</vt:lpstr>
      <vt:lpstr>T_upchoke</vt:lpstr>
      <vt:lpstr>Choke!Tres_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Ринат Хабибуллин</cp:lastModifiedBy>
  <cp:lastPrinted>2007-08-27T05:31:44Z</cp:lastPrinted>
  <dcterms:created xsi:type="dcterms:W3CDTF">2005-04-11T05:46:28Z</dcterms:created>
  <dcterms:modified xsi:type="dcterms:W3CDTF">2020-03-17T06:38:25Z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