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D:\rnt\unifloc_vba\excercises\excercises\"/>
    </mc:Choice>
  </mc:AlternateContent>
  <xr:revisionPtr revIDLastSave="0" documentId="13_ncr:1_{25CC47F4-FBB8-4060-B65F-16086261F0FE}" xr6:coauthVersionLast="43" xr6:coauthVersionMax="43" xr10:uidLastSave="{00000000-0000-0000-0000-000000000000}"/>
  <bookViews>
    <workbookView xWindow="13605" yWindow="2670" windowWidth="21930" windowHeight="17160" tabRatio="591" xr2:uid="{00000000-000D-0000-FFFF-FFFF00000000}"/>
  </bookViews>
  <sheets>
    <sheet name="MF 1 " sheetId="118" r:id="rId1"/>
  </sheets>
  <externalReferences>
    <externalReference r:id="rId2"/>
  </externalReferences>
  <definedNames>
    <definedName name="betta_gas1_" localSheetId="0">'MF 1 '!#REF!</definedName>
    <definedName name="betta_gas2_" localSheetId="0">'MF 1 '!#REF!</definedName>
    <definedName name="betta_gas3_" localSheetId="0">'MF 1 '!#REF!</definedName>
    <definedName name="Bob_" localSheetId="0">'MF 1 '!$C$14</definedName>
    <definedName name="fw_" localSheetId="0">'MF 1 '!$C$18</definedName>
    <definedName name="gamma_gas_" localSheetId="0">'MF 1 '!$C$9</definedName>
    <definedName name="gamma_oil_" localSheetId="0">'MF 1 '!$C$7</definedName>
    <definedName name="gamma_wat_" localSheetId="0">'MF 1 '!$C$8</definedName>
    <definedName name="id_">'MF 1 '!$C$21</definedName>
    <definedName name="L_">'MF 1 '!$C$20</definedName>
    <definedName name="l0_">'MF 1 '!$C$32</definedName>
    <definedName name="muob_" localSheetId="0">'MF 1 '!$C$15</definedName>
    <definedName name="n_">'MF 1 '!$A$57</definedName>
    <definedName name="p0_">'MF 1 '!$C$23</definedName>
    <definedName name="p1_">'MF 1 '!$C$24</definedName>
    <definedName name="Pb_" localSheetId="0">'MF 1 '!$C$12</definedName>
    <definedName name="PVRstr1_">'MF 1 '!$C$28</definedName>
    <definedName name="Q_" localSheetId="0">'MF 1 '!$C$17</definedName>
    <definedName name="Rp_" localSheetId="0">'MF 1 '!$C$11</definedName>
    <definedName name="Rsb_" localSheetId="0">'MF 1 '!$C$10</definedName>
    <definedName name="t0_">'MF 1 '!$C$25</definedName>
    <definedName name="t1_">'MF 1 '!$C$26</definedName>
    <definedName name="theta_">'MF 1 '!$C$22</definedName>
    <definedName name="Tres_" localSheetId="0">'MF 1 '!$C$13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7" i="118" l="1"/>
  <c r="F32" i="118"/>
  <c r="G57" i="118"/>
  <c r="E32" i="118"/>
  <c r="C28" i="118"/>
  <c r="E34" i="118" a="1"/>
  <c r="E57" i="118" a="1"/>
  <c r="E39" i="118" a="1"/>
  <c r="G1" i="118"/>
  <c r="E52" i="118" a="1"/>
  <c r="E41" i="118" a="1"/>
  <c r="E45" i="118" a="1"/>
  <c r="E43" i="118" a="1"/>
  <c r="E48" i="118" a="1"/>
  <c r="E47" i="118" a="1"/>
  <c r="G56" i="118" a="1"/>
  <c r="E42" i="118" a="1"/>
  <c r="E49" i="118" a="1"/>
  <c r="E50" i="118" a="1"/>
  <c r="E54" i="118" a="1"/>
  <c r="E35" i="118" a="1"/>
  <c r="E40" i="118" a="1"/>
  <c r="E36" i="118" a="1"/>
  <c r="E53" i="118" a="1"/>
  <c r="E44" i="118" a="1"/>
  <c r="E46" i="118" a="1"/>
  <c r="E33" i="118" a="1"/>
  <c r="E37" i="118" a="1"/>
  <c r="E56" i="118" a="1"/>
  <c r="E51" i="118" a="1"/>
  <c r="E55" i="118" a="1"/>
  <c r="E38" i="118" a="1"/>
  <c r="E38" i="118" l="1"/>
  <c r="F38" i="118"/>
  <c r="E55" i="118"/>
  <c r="F55" i="118"/>
  <c r="E51" i="118"/>
  <c r="F51" i="118"/>
  <c r="E56" i="118"/>
  <c r="F56" i="118"/>
  <c r="E37" i="118"/>
  <c r="F37" i="118"/>
  <c r="E33" i="118"/>
  <c r="F33" i="118"/>
  <c r="F46" i="118"/>
  <c r="E46" i="118"/>
  <c r="F44" i="118"/>
  <c r="E44" i="118"/>
  <c r="F53" i="118"/>
  <c r="E53" i="118"/>
  <c r="F36" i="118"/>
  <c r="E36" i="118"/>
  <c r="E40" i="118"/>
  <c r="F40" i="118"/>
  <c r="E35" i="118"/>
  <c r="F35" i="118"/>
  <c r="E54" i="118"/>
  <c r="F54" i="118"/>
  <c r="E50" i="118"/>
  <c r="F50" i="118"/>
  <c r="E49" i="118"/>
  <c r="F49" i="118"/>
  <c r="F42" i="118"/>
  <c r="E42" i="118"/>
  <c r="H56" i="118"/>
  <c r="G56" i="118"/>
  <c r="E47" i="118"/>
  <c r="F47" i="118"/>
  <c r="E48" i="118"/>
  <c r="F48" i="118"/>
  <c r="E43" i="118"/>
  <c r="F43" i="118"/>
  <c r="E45" i="118"/>
  <c r="F45" i="118"/>
  <c r="E41" i="118"/>
  <c r="F41" i="118"/>
  <c r="E52" i="118"/>
  <c r="F52" i="118"/>
  <c r="F39" i="118"/>
  <c r="E39" i="118"/>
  <c r="F57" i="118"/>
  <c r="E57" i="118"/>
  <c r="E34" i="118"/>
  <c r="F34" i="118"/>
  <c r="C33" i="118"/>
  <c r="C34" i="118" s="1"/>
  <c r="C35" i="118" s="1"/>
  <c r="C36" i="118" s="1"/>
  <c r="C37" i="118" s="1"/>
  <c r="C38" i="118" s="1"/>
  <c r="C39" i="118" s="1"/>
  <c r="C40" i="118" s="1"/>
  <c r="C41" i="118" s="1"/>
  <c r="C42" i="118" s="1"/>
  <c r="C43" i="118" s="1"/>
  <c r="C44" i="118" s="1"/>
  <c r="C45" i="118" s="1"/>
  <c r="C46" i="118" s="1"/>
  <c r="C47" i="118" s="1"/>
  <c r="C48" i="118" s="1"/>
  <c r="C49" i="118" s="1"/>
  <c r="C50" i="118" s="1"/>
  <c r="C51" i="118" s="1"/>
  <c r="C52" i="118" s="1"/>
  <c r="C53" i="118" s="1"/>
  <c r="C54" i="118" s="1"/>
  <c r="C55" i="118" s="1"/>
  <c r="C56" i="118" s="1"/>
  <c r="C57" i="118" s="1"/>
  <c r="G55" i="118" a="1"/>
  <c r="H55" i="118" l="1"/>
  <c r="G55" i="118"/>
  <c r="E8" i="118"/>
  <c r="G54" i="118" a="1"/>
  <c r="G54" i="118" l="1"/>
  <c r="H54" i="118"/>
  <c r="E13" i="118"/>
  <c r="E12" i="118"/>
  <c r="E11" i="118"/>
  <c r="E10" i="118"/>
  <c r="E9" i="118"/>
  <c r="E7" i="118"/>
  <c r="G53" i="118" a="1"/>
  <c r="H53" i="118" l="1"/>
  <c r="G53" i="118"/>
  <c r="G52" i="118" a="1"/>
  <c r="G52" i="118" l="1"/>
  <c r="H52" i="118"/>
  <c r="G51" i="118" a="1"/>
  <c r="G51" i="118" l="1"/>
  <c r="H51" i="118"/>
  <c r="G50" i="118" a="1"/>
  <c r="H50" i="118" l="1"/>
  <c r="G50" i="118"/>
  <c r="G49" i="118" a="1"/>
  <c r="G49" i="118" l="1"/>
  <c r="H49" i="118"/>
  <c r="G48" i="118" a="1"/>
  <c r="G48" i="118" l="1"/>
  <c r="H48" i="118"/>
  <c r="G47" i="118" a="1"/>
  <c r="H47" i="118" l="1"/>
  <c r="G47" i="118"/>
  <c r="G46" i="118" a="1"/>
  <c r="G46" i="118" l="1"/>
  <c r="H46" i="118"/>
  <c r="G45" i="118" a="1"/>
  <c r="H45" i="118" l="1"/>
  <c r="G45" i="118"/>
  <c r="G44" i="118" a="1"/>
  <c r="G44" i="118" l="1"/>
  <c r="H44" i="118"/>
  <c r="G43" i="118" a="1"/>
  <c r="G43" i="118" l="1"/>
  <c r="H43" i="118"/>
  <c r="G42" i="118" a="1"/>
  <c r="G42" i="118" l="1"/>
  <c r="H42" i="118"/>
  <c r="G41" i="118" a="1"/>
  <c r="G41" i="118" l="1"/>
  <c r="H41" i="118"/>
  <c r="G40" i="118" a="1"/>
  <c r="G40" i="118" l="1"/>
  <c r="H40" i="118"/>
  <c r="G39" i="118" a="1"/>
  <c r="G39" i="118" l="1"/>
  <c r="H39" i="118"/>
  <c r="G38" i="118" a="1"/>
  <c r="G38" i="118" l="1"/>
  <c r="H38" i="118"/>
  <c r="G37" i="118" a="1"/>
  <c r="H37" i="118" l="1"/>
  <c r="G37" i="118"/>
  <c r="G36" i="118" a="1"/>
  <c r="H36" i="118" l="1"/>
  <c r="G36" i="118"/>
  <c r="G35" i="118" a="1"/>
  <c r="G35" i="118" l="1"/>
  <c r="H35" i="118"/>
  <c r="G34" i="118" a="1"/>
  <c r="H34" i="118" l="1"/>
  <c r="G34" i="118"/>
  <c r="G33" i="118" a="1"/>
  <c r="H33" i="118" l="1"/>
  <c r="G33" i="118"/>
  <c r="G32" i="118" a="1"/>
  <c r="G32" i="118" l="1"/>
  <c r="H32" i="118"/>
</calcChain>
</file>

<file path=xl/sharedStrings.xml><?xml version="1.0" encoding="utf-8"?>
<sst xmlns="http://schemas.openxmlformats.org/spreadsheetml/2006/main" count="52" uniqueCount="41">
  <si>
    <t>ID</t>
  </si>
  <si>
    <t>Физико - химические свойства флюида   PVT</t>
  </si>
  <si>
    <t>С</t>
  </si>
  <si>
    <t>%</t>
  </si>
  <si>
    <t>сП</t>
  </si>
  <si>
    <t>атмa</t>
  </si>
  <si>
    <t>МПа</t>
  </si>
  <si>
    <t>Ф</t>
  </si>
  <si>
    <t>Параметры потока флюида</t>
  </si>
  <si>
    <t>PVT строка</t>
  </si>
  <si>
    <t>Упражнения по работе с макросами Unifloc VBA</t>
  </si>
  <si>
    <t>версия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</si>
  <si>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</si>
  <si>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</si>
  <si>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</si>
  <si>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</si>
  <si>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</si>
  <si>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</si>
  <si>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</si>
  <si>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</si>
  <si>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</si>
  <si>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</si>
  <si>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</si>
  <si>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</si>
  <si>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</si>
  <si>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</si>
  <si>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</si>
  <si>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t>Расчет свойств многофазного потока в трубе</t>
  </si>
  <si>
    <t>Параметры трубы</t>
  </si>
  <si>
    <t>L</t>
  </si>
  <si>
    <t>θ</t>
  </si>
  <si>
    <t>м</t>
  </si>
  <si>
    <t>мм</t>
  </si>
  <si>
    <t>°</t>
  </si>
  <si>
    <t>P0</t>
  </si>
  <si>
    <t>P1</t>
  </si>
  <si>
    <t>T0</t>
  </si>
  <si>
    <t>T1</t>
  </si>
  <si>
    <t>°C</t>
  </si>
  <si>
    <t>P2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</si>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</sst>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2"/>
      <name val="Arial Cyr"/>
      <charset val="204"/>
    </font>
    <font>
      <sz val="10"/>
      <color rgb="FFFF0000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  <font>
      <sz val="8"/>
      <name val="Arial Cyr"/>
      <charset val="204"/>
    </font>
    <font>
      <sz val="10"/>
      <color theme="0" tint="-0.14999847407452621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/>
    <xf numFmtId="2" fontId="0" fillId="3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12" fillId="5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3" borderId="2" xfId="0" applyFill="1" applyBorder="1"/>
    <xf numFmtId="0" fontId="19" fillId="0" borderId="0" xfId="0" applyFont="1"/>
    <xf numFmtId="1" fontId="0" fillId="2" borderId="2" xfId="0" applyNumberFormat="1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'MF 1 '!$E$31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'MF 1 '!$C$32:$C$57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  <c:pt idx="16">
                  <c:v>128</c:v>
                </c:pt>
                <c:pt idx="17">
                  <c:v>136</c:v>
                </c:pt>
                <c:pt idx="18">
                  <c:v>144</c:v>
                </c:pt>
                <c:pt idx="19">
                  <c:v>152</c:v>
                </c:pt>
                <c:pt idx="20">
                  <c:v>160</c:v>
                </c:pt>
                <c:pt idx="21">
                  <c:v>168</c:v>
                </c:pt>
                <c:pt idx="22">
                  <c:v>176</c:v>
                </c:pt>
                <c:pt idx="23">
                  <c:v>184</c:v>
                </c:pt>
                <c:pt idx="24">
                  <c:v>192</c:v>
                </c:pt>
                <c:pt idx="25">
                  <c:v>200</c:v>
                </c:pt>
              </c:numCache>
            </c:numRef>
          </c:xVal>
          <c:yVal>
            <c:numRef>
              <c:f>'MF 1 '!$E$32:$E$57</c:f>
              <c:numCache>
                <c:formatCode>0.00</c:formatCode>
                <c:ptCount val="26"/>
                <c:pt idx="0">
                  <c:v>30</c:v>
                </c:pt>
                <c:pt idx="1">
                  <c:v>30.389230296870149</c:v>
                </c:pt>
                <c:pt idx="2">
                  <c:v>30.780491119381463</c:v>
                </c:pt>
                <c:pt idx="3">
                  <c:v>31.173767679396214</c:v>
                </c:pt>
                <c:pt idx="4">
                  <c:v>31.569045141737572</c:v>
                </c:pt>
                <c:pt idx="5">
                  <c:v>31.966308628201116</c:v>
                </c:pt>
                <c:pt idx="6">
                  <c:v>32.365543221500594</c:v>
                </c:pt>
                <c:pt idx="7">
                  <c:v>32.766733969155752</c:v>
                </c:pt>
                <c:pt idx="8">
                  <c:v>33.169865887310252</c:v>
                </c:pt>
                <c:pt idx="9">
                  <c:v>33.574923964489365</c:v>
                </c:pt>
                <c:pt idx="10">
                  <c:v>33.981893165292888</c:v>
                </c:pt>
                <c:pt idx="11">
                  <c:v>34.390758434024285</c:v>
                </c:pt>
                <c:pt idx="12">
                  <c:v>34.801504698255421</c:v>
                </c:pt>
                <c:pt idx="13">
                  <c:v>35.214116872315209</c:v>
                </c:pt>
                <c:pt idx="14">
                  <c:v>35.628579860740345</c:v>
                </c:pt>
                <c:pt idx="15">
                  <c:v>36.044878561661015</c:v>
                </c:pt>
                <c:pt idx="16">
                  <c:v>36.462997870084479</c:v>
                </c:pt>
                <c:pt idx="17">
                  <c:v>36.882922681148962</c:v>
                </c:pt>
                <c:pt idx="18">
                  <c:v>37.304637893304026</c:v>
                </c:pt>
                <c:pt idx="19">
                  <c:v>37.728128411426916</c:v>
                </c:pt>
                <c:pt idx="20">
                  <c:v>38.153379149874759</c:v>
                </c:pt>
                <c:pt idx="21">
                  <c:v>38.580375035472834</c:v>
                </c:pt>
                <c:pt idx="22">
                  <c:v>39.009101010438719</c:v>
                </c:pt>
                <c:pt idx="23">
                  <c:v>39.439542035242759</c:v>
                </c:pt>
                <c:pt idx="24">
                  <c:v>39.871683091404769</c:v>
                </c:pt>
                <c:pt idx="25">
                  <c:v>40.305509184227148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0"/>
          <c:order val="1"/>
          <c:tx>
            <c:strRef>
              <c:f>'MF 1 '!$G$31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'!$C$32:$C$57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</c:v>
                </c:pt>
                <c:pt idx="2">
                  <c:v>16</c:v>
                </c:pt>
                <c:pt idx="3">
                  <c:v>24</c:v>
                </c:pt>
                <c:pt idx="4">
                  <c:v>32</c:v>
                </c:pt>
                <c:pt idx="5">
                  <c:v>40</c:v>
                </c:pt>
                <c:pt idx="6">
                  <c:v>48</c:v>
                </c:pt>
                <c:pt idx="7">
                  <c:v>56</c:v>
                </c:pt>
                <c:pt idx="8">
                  <c:v>64</c:v>
                </c:pt>
                <c:pt idx="9">
                  <c:v>72</c:v>
                </c:pt>
                <c:pt idx="10">
                  <c:v>80</c:v>
                </c:pt>
                <c:pt idx="11">
                  <c:v>88</c:v>
                </c:pt>
                <c:pt idx="12">
                  <c:v>96</c:v>
                </c:pt>
                <c:pt idx="13">
                  <c:v>104</c:v>
                </c:pt>
                <c:pt idx="14">
                  <c:v>112</c:v>
                </c:pt>
                <c:pt idx="15">
                  <c:v>120</c:v>
                </c:pt>
                <c:pt idx="16">
                  <c:v>128</c:v>
                </c:pt>
                <c:pt idx="17">
                  <c:v>136</c:v>
                </c:pt>
                <c:pt idx="18">
                  <c:v>144</c:v>
                </c:pt>
                <c:pt idx="19">
                  <c:v>152</c:v>
                </c:pt>
                <c:pt idx="20">
                  <c:v>160</c:v>
                </c:pt>
                <c:pt idx="21">
                  <c:v>168</c:v>
                </c:pt>
                <c:pt idx="22">
                  <c:v>176</c:v>
                </c:pt>
                <c:pt idx="23">
                  <c:v>184</c:v>
                </c:pt>
                <c:pt idx="24">
                  <c:v>192</c:v>
                </c:pt>
                <c:pt idx="25">
                  <c:v>200</c:v>
                </c:pt>
              </c:numCache>
            </c:numRef>
          </c:xVal>
          <c:yVal>
            <c:numRef>
              <c:f>'MF 1 '!$G$32:$G$57</c:f>
              <c:numCache>
                <c:formatCode>0.00</c:formatCode>
                <c:ptCount val="26"/>
                <c:pt idx="0">
                  <c:v>29.513475830882868</c:v>
                </c:pt>
                <c:pt idx="1">
                  <c:v>29.908881473819285</c:v>
                </c:pt>
                <c:pt idx="2">
                  <c:v>30.306416922060688</c:v>
                </c:pt>
                <c:pt idx="3">
                  <c:v>30.706066026276812</c:v>
                </c:pt>
                <c:pt idx="4">
                  <c:v>31.107812580952139</c:v>
                </c:pt>
                <c:pt idx="5">
                  <c:v>31.511640329141507</c:v>
                </c:pt>
                <c:pt idx="6">
                  <c:v>31.917532967153505</c:v>
                </c:pt>
                <c:pt idx="7">
                  <c:v>32.325474149161337</c:v>
                </c:pt>
                <c:pt idx="8">
                  <c:v>32.735447491740771</c:v>
                </c:pt>
                <c:pt idx="9">
                  <c:v>33.147436578334826</c:v>
                </c:pt>
                <c:pt idx="10">
                  <c:v>33.561424963644917</c:v>
                </c:pt>
                <c:pt idx="11">
                  <c:v>33.977396177948087</c:v>
                </c:pt>
                <c:pt idx="12">
                  <c:v>34.395333731340052</c:v>
                </c:pt>
                <c:pt idx="13">
                  <c:v>34.815221117903782</c:v>
                </c:pt>
                <c:pt idx="14">
                  <c:v>35.237041819803338</c:v>
                </c:pt>
                <c:pt idx="15">
                  <c:v>35.660779311302726</c:v>
                </c:pt>
                <c:pt idx="16">
                  <c:v>36.0864170627096</c:v>
                </c:pt>
                <c:pt idx="17">
                  <c:v>36.51393854424358</c:v>
                </c:pt>
                <c:pt idx="18">
                  <c:v>36.943327229829002</c:v>
                </c:pt>
                <c:pt idx="19">
                  <c:v>37.374566600812109</c:v>
                </c:pt>
                <c:pt idx="20">
                  <c:v>37.807640149602385</c:v>
                </c:pt>
                <c:pt idx="21">
                  <c:v>38.242531383238109</c:v>
                </c:pt>
                <c:pt idx="22">
                  <c:v>38.679223826876097</c:v>
                </c:pt>
                <c:pt idx="23">
                  <c:v>39.117701027205506</c:v>
                </c:pt>
                <c:pt idx="24">
                  <c:v>39.55794655578584</c:v>
                </c:pt>
                <c:pt idx="25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C-45DC-ADF9-CC8E86488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05088"/>
        <c:axId val="251715584"/>
      </c:scatterChart>
      <c:valAx>
        <c:axId val="21750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15584"/>
        <c:crosses val="autoZero"/>
        <c:crossBetween val="midCat"/>
      </c:valAx>
      <c:valAx>
        <c:axId val="25171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атма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750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490125</xdr:colOff>
      <xdr:row>30</xdr:row>
      <xdr:rowOff>385464</xdr:rowOff>
    </xdr:from>
    <xdr:to>
      <xdr:col>15</xdr:col>
      <xdr:colOff>369793</xdr:colOff>
      <xdr:row>57</xdr:row>
      <xdr:rowOff>130951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29805</xdr:colOff>
      <xdr:row>5</xdr:row>
      <xdr:rowOff>17370</xdr:rowOff>
    </xdr:from>
    <xdr:to>
      <xdr:col>18</xdr:col>
      <xdr:colOff>414618</xdr:colOff>
      <xdr:row>17</xdr:row>
      <xdr:rowOff>64674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57717" y="801782"/>
          <a:ext cx="6929048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распределение давления в трубе снизу вверх и сверху вниз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Вопросы</a:t>
          </a:r>
          <a:r>
            <a:rPr lang="ru-RU" sz="1100" baseline="0"/>
            <a:t> по упражению 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трубе?</a:t>
          </a:r>
        </a:p>
        <a:p>
          <a:r>
            <a:rPr lang="ru-RU" sz="1100" baseline="0"/>
            <a:t>2. Может ли в трубопроводе давление ниже по потоку (на выходе) быть больше чем выше по потоку (на входе)?</a:t>
          </a:r>
          <a:endParaRPr lang="en-US" sz="1100" baseline="0"/>
        </a:p>
        <a:p>
          <a:r>
            <a:rPr lang="en-US" sz="1100" baseline="0"/>
            <a:t>3. </a:t>
          </a:r>
          <a:r>
            <a:rPr lang="ru-RU" sz="1100" baseline="0"/>
            <a:t>Насколько сильно влияет на расчет выбор гидравлической корреляции?</a:t>
          </a:r>
        </a:p>
        <a:p>
          <a:r>
            <a:rPr lang="ru-RU" sz="1100" baseline="0"/>
            <a:t>4. Насколько сильно влияет на расчет температура?</a:t>
          </a:r>
        </a:p>
        <a:p>
          <a:endParaRPr lang="ru-RU" sz="1100" baseline="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p_pipe_atma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MF1">
    <outlinePr summaryBelow="0"/>
  </sheetPr>
  <dimension ref="A1:AB58"/>
  <sheetViews>
    <sheetView tabSelected="1" zoomScale="85" zoomScaleNormal="85" workbookViewId="0">
      <selection activeCell="G17" sqref="G17"/>
    </sheetView>
  </sheetViews>
  <sheetFormatPr defaultRowHeight="12.75" outlineLevelRow="1" x14ac:dyDescent="0.2"/>
  <cols>
    <col min="2" max="2" width="26.28515625" customWidth="1"/>
    <col min="3" max="3" width="12.28515625" customWidth="1"/>
    <col min="4" max="4" width="9.85546875" customWidth="1"/>
    <col min="5" max="5" width="11.28515625" customWidth="1"/>
    <col min="6" max="6" width="9.85546875" customWidth="1"/>
    <col min="7" max="7" width="10.28515625" customWidth="1"/>
    <col min="8" max="8" width="12.28515625" customWidth="1"/>
    <col min="10" max="10" width="13.85546875" customWidth="1"/>
    <col min="11" max="11" width="11.28515625" customWidth="1"/>
    <col min="12" max="13" width="10.140625" customWidth="1"/>
    <col min="23" max="26" width="9.140625" customWidth="1"/>
    <col min="27" max="27" width="5.85546875" customWidth="1"/>
    <col min="28" max="28" width="9.140625" hidden="1" customWidth="1"/>
    <col min="29" max="33" width="9.140625" customWidth="1"/>
  </cols>
  <sheetData>
    <row r="1" spans="1:7" x14ac:dyDescent="0.2">
      <c r="A1" s="1" t="s">
        <v>10</v>
      </c>
      <c r="F1" t="s">
        <v>11</v>
      </c>
      <c r="G1" t="str">
        <f>[1]!getUFVersion()</f>
        <v>7.8</v>
      </c>
    </row>
    <row r="2" spans="1:7" x14ac:dyDescent="0.2">
      <c r="A2" t="s">
        <v>27</v>
      </c>
    </row>
    <row r="6" spans="1:7" x14ac:dyDescent="0.2">
      <c r="A6" s="1" t="s">
        <v>1</v>
      </c>
    </row>
    <row r="7" spans="1:7" ht="18.75" outlineLevel="1" x14ac:dyDescent="0.35">
      <c r="B7" s="11" t="s">
        <v>13</v>
      </c>
      <c r="C7" s="2">
        <v>0.87</v>
      </c>
      <c r="D7" s="6"/>
      <c r="E7" s="7">
        <f>gamma_oil_*1000</f>
        <v>870</v>
      </c>
      <c r="F7" s="9" t="s">
        <v>24</v>
      </c>
    </row>
    <row r="8" spans="1:7" ht="18.75" outlineLevel="1" x14ac:dyDescent="0.35">
      <c r="B8" s="9" t="s">
        <v>14</v>
      </c>
      <c r="C8" s="2">
        <v>1</v>
      </c>
      <c r="D8" s="6"/>
      <c r="E8" s="7">
        <f>gamma_wat_*1000</f>
        <v>1000</v>
      </c>
      <c r="F8" s="9" t="s">
        <v>24</v>
      </c>
    </row>
    <row r="9" spans="1:7" ht="18.75" outlineLevel="1" x14ac:dyDescent="0.35">
      <c r="B9" s="9" t="s">
        <v>15</v>
      </c>
      <c r="C9" s="2">
        <v>0.8</v>
      </c>
      <c r="D9" s="6"/>
      <c r="E9" s="7">
        <f>gamma_gas_*1.22</f>
        <v>0.97599999999999998</v>
      </c>
      <c r="F9" s="9" t="s">
        <v>24</v>
      </c>
    </row>
    <row r="10" spans="1:7" ht="18.75" outlineLevel="1" x14ac:dyDescent="0.35">
      <c r="B10" s="12" t="s">
        <v>16</v>
      </c>
      <c r="C10" s="2">
        <v>80</v>
      </c>
      <c r="D10" s="9" t="s">
        <v>12</v>
      </c>
      <c r="E10" s="8">
        <f>Rsb_/gamma_oil_</f>
        <v>91.954022988505741</v>
      </c>
      <c r="F10" s="9" t="s">
        <v>25</v>
      </c>
    </row>
    <row r="11" spans="1:7" ht="18.75" outlineLevel="1" x14ac:dyDescent="0.35">
      <c r="B11" s="12" t="s">
        <v>17</v>
      </c>
      <c r="C11" s="2">
        <v>80</v>
      </c>
      <c r="D11" s="9" t="s">
        <v>12</v>
      </c>
      <c r="E11" s="8">
        <f>Rsb_/gamma_oil_</f>
        <v>91.954022988505741</v>
      </c>
      <c r="F11" s="9" t="s">
        <v>25</v>
      </c>
    </row>
    <row r="12" spans="1:7" ht="18" outlineLevel="1" x14ac:dyDescent="0.35">
      <c r="B12" s="9" t="s">
        <v>18</v>
      </c>
      <c r="C12" s="2">
        <v>120</v>
      </c>
      <c r="D12" s="6" t="s">
        <v>5</v>
      </c>
      <c r="E12" s="8">
        <f>Pb_*1.01325</f>
        <v>121.59</v>
      </c>
      <c r="F12" s="10" t="s">
        <v>6</v>
      </c>
    </row>
    <row r="13" spans="1:7" ht="18" outlineLevel="1" x14ac:dyDescent="0.35">
      <c r="B13" s="9" t="s">
        <v>19</v>
      </c>
      <c r="C13" s="2">
        <v>100</v>
      </c>
      <c r="D13" s="6" t="s">
        <v>2</v>
      </c>
      <c r="E13" s="8">
        <f>Tres_*9/5+32</f>
        <v>212</v>
      </c>
      <c r="F13" s="10" t="s">
        <v>7</v>
      </c>
    </row>
    <row r="14" spans="1:7" ht="18.75" outlineLevel="1" x14ac:dyDescent="0.35">
      <c r="B14" s="12" t="s">
        <v>20</v>
      </c>
      <c r="C14" s="2">
        <v>1.2</v>
      </c>
      <c r="D14" s="9" t="s">
        <v>12</v>
      </c>
    </row>
    <row r="15" spans="1:7" ht="18" outlineLevel="1" x14ac:dyDescent="0.35">
      <c r="B15" s="13" t="s">
        <v>21</v>
      </c>
      <c r="C15" s="2">
        <v>1</v>
      </c>
      <c r="D15" s="6" t="s">
        <v>4</v>
      </c>
    </row>
    <row r="16" spans="1:7" x14ac:dyDescent="0.2">
      <c r="A16" s="1" t="s">
        <v>8</v>
      </c>
    </row>
    <row r="17" spans="1:20" ht="15.75" x14ac:dyDescent="0.3">
      <c r="B17" s="13" t="s">
        <v>22</v>
      </c>
      <c r="C17" s="2">
        <v>50</v>
      </c>
      <c r="D17" s="9" t="s">
        <v>23</v>
      </c>
    </row>
    <row r="18" spans="1:20" ht="15.75" x14ac:dyDescent="0.3">
      <c r="B18" s="13" t="s">
        <v>26</v>
      </c>
      <c r="C18" s="2">
        <v>20</v>
      </c>
      <c r="D18" s="6" t="s">
        <v>3</v>
      </c>
    </row>
    <row r="19" spans="1:20" x14ac:dyDescent="0.2">
      <c r="A19" t="s">
        <v>28</v>
      </c>
      <c r="B19" s="3"/>
    </row>
    <row r="20" spans="1:20" ht="15" x14ac:dyDescent="0.25">
      <c r="B20" s="13" t="s">
        <v>29</v>
      </c>
      <c r="C20" s="2">
        <v>200</v>
      </c>
      <c r="D20" s="9" t="s">
        <v>31</v>
      </c>
    </row>
    <row r="21" spans="1:20" ht="15" x14ac:dyDescent="0.25">
      <c r="B21" s="13" t="s">
        <v>0</v>
      </c>
      <c r="C21" s="2">
        <v>62</v>
      </c>
      <c r="D21" s="9" t="s">
        <v>32</v>
      </c>
    </row>
    <row r="22" spans="1:20" ht="15" x14ac:dyDescent="0.25">
      <c r="B22" s="13" t="s">
        <v>30</v>
      </c>
      <c r="C22" s="2">
        <v>90</v>
      </c>
      <c r="D22" s="9" t="s">
        <v>33</v>
      </c>
    </row>
    <row r="23" spans="1:20" ht="15" x14ac:dyDescent="0.25">
      <c r="B23" s="13" t="s">
        <v>34</v>
      </c>
      <c r="C23" s="2">
        <v>30</v>
      </c>
      <c r="D23" s="9" t="s">
        <v>5</v>
      </c>
    </row>
    <row r="24" spans="1:20" ht="15" x14ac:dyDescent="0.25">
      <c r="B24" s="13" t="s">
        <v>35</v>
      </c>
      <c r="C24" s="2">
        <v>40</v>
      </c>
      <c r="D24" s="9" t="s">
        <v>5</v>
      </c>
    </row>
    <row r="25" spans="1:20" ht="15" x14ac:dyDescent="0.25">
      <c r="B25" s="13" t="s">
        <v>36</v>
      </c>
      <c r="C25" s="2">
        <v>40</v>
      </c>
      <c r="D25" s="9" t="s">
        <v>38</v>
      </c>
    </row>
    <row r="26" spans="1:20" ht="15" x14ac:dyDescent="0.25">
      <c r="B26" s="13" t="s">
        <v>37</v>
      </c>
      <c r="C26" s="2">
        <v>30</v>
      </c>
      <c r="D26" s="9" t="s">
        <v>38</v>
      </c>
    </row>
    <row r="28" spans="1:20" x14ac:dyDescent="0.2">
      <c r="B28" s="15" t="s">
        <v>9</v>
      </c>
      <c r="C28" s="16" t="str">
        <f>[1]!PVT_encode_string(gamma_gas_,gamma_oil_,gamma_wat_,Rsb_,Rp_,Pb_,Tres_,Bob_,muob_)</f>
        <v>gamma_gas:0.800;gamma_oil:0.870;gamma_wat:1.000;rsb_m3m3:80.000;rp_m3m3:80.000;pb_atma:120.000;tres_C:100.000;bob_m3m3:1.200;muob_cP:1.000;PVTcorr:0;ksep_fr:0.000;pksep_atma:-1.000;tksep_C:-1.000;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20" outlineLevel="1" x14ac:dyDescent="0.2"/>
    <row r="30" spans="1:20" outlineLevel="1" x14ac:dyDescent="0.2"/>
    <row r="31" spans="1:20" ht="32.1" customHeight="1" outlineLevel="1" x14ac:dyDescent="0.2">
      <c r="C31" s="14" t="s">
        <v>29</v>
      </c>
      <c r="D31" s="14"/>
      <c r="E31" s="14" t="s">
        <v>35</v>
      </c>
      <c r="F31" s="14" t="s">
        <v>37</v>
      </c>
      <c r="G31" s="14" t="s">
        <v>39</v>
      </c>
      <c r="H31" s="14" t="s">
        <v>40</v>
      </c>
      <c r="J31" s="4"/>
      <c r="K31" s="4"/>
    </row>
    <row r="32" spans="1:20" outlineLevel="1" x14ac:dyDescent="0.2">
      <c r="A32" s="17">
        <v>1</v>
      </c>
      <c r="C32" s="2">
        <v>0</v>
      </c>
      <c r="D32" s="2"/>
      <c r="E32" s="19">
        <f>p0_</f>
        <v>30</v>
      </c>
      <c r="F32" s="19">
        <f>t0_</f>
        <v>40</v>
      </c>
      <c r="G32" s="5">
        <f t="array" ref="G32:H32">[1]!MF_p_pipe_atma(Q_,fw_,C33,C32,G33,PVRstr1_,theta_,id_,,t1_)</f>
        <v>29.513475830882868</v>
      </c>
      <c r="H32" s="5">
        <v>30</v>
      </c>
      <c r="J32" s="4"/>
      <c r="K32" s="4"/>
    </row>
    <row r="33" spans="1:11" outlineLevel="1" x14ac:dyDescent="0.2">
      <c r="A33" s="17">
        <v>2</v>
      </c>
      <c r="C33" s="18">
        <f t="shared" ref="C33:C57" si="0">C32+L_/(n_-1)</f>
        <v>8</v>
      </c>
      <c r="D33" s="2"/>
      <c r="E33" s="5">
        <f t="array" ref="E33:F33">[1]!MF_p_pipe_atma(Q_,fw_,l0_,C33,p0_,PVRstr1_,theta_,id_,,t0_)</f>
        <v>30.389230296870149</v>
      </c>
      <c r="F33" s="5">
        <v>40</v>
      </c>
      <c r="G33" s="5">
        <f t="array" ref="G33:H33">[1]!MF_p_pipe_atma(Q_,fw_,C34,C33,G34,PVRstr1_,theta_,id_,,t1_)</f>
        <v>29.908881473819285</v>
      </c>
      <c r="H33" s="5">
        <v>30</v>
      </c>
      <c r="J33" s="4"/>
      <c r="K33" s="4"/>
    </row>
    <row r="34" spans="1:11" outlineLevel="1" x14ac:dyDescent="0.2">
      <c r="A34" s="17">
        <v>3</v>
      </c>
      <c r="C34" s="18">
        <f t="shared" si="0"/>
        <v>16</v>
      </c>
      <c r="D34" s="2"/>
      <c r="E34" s="5">
        <f t="array" ref="E34:F34">[1]!MF_p_pipe_atma(Q_,fw_,l0_,C34,p0_,PVRstr1_,theta_,id_,,t0_)</f>
        <v>30.780491119381463</v>
      </c>
      <c r="F34" s="5">
        <v>40</v>
      </c>
      <c r="G34" s="5">
        <f t="array" ref="G34:H34">[1]!MF_p_pipe_atma(Q_,fw_,C35,C34,G35,PVRstr1_,theta_,id_,,t1_)</f>
        <v>30.306416922060688</v>
      </c>
      <c r="H34" s="5">
        <v>30</v>
      </c>
      <c r="J34" s="4"/>
      <c r="K34" s="4"/>
    </row>
    <row r="35" spans="1:11" outlineLevel="1" x14ac:dyDescent="0.2">
      <c r="A35" s="17">
        <v>4</v>
      </c>
      <c r="C35" s="18">
        <f t="shared" si="0"/>
        <v>24</v>
      </c>
      <c r="D35" s="2"/>
      <c r="E35" s="5">
        <f t="array" ref="E35:F35">[1]!MF_p_pipe_atma(Q_,fw_,l0_,C35,p0_,PVRstr1_,theta_,id_,,t0_)</f>
        <v>31.173767679396214</v>
      </c>
      <c r="F35" s="5">
        <v>40</v>
      </c>
      <c r="G35" s="5">
        <f t="array" ref="G35:H35">[1]!MF_p_pipe_atma(Q_,fw_,C36,C35,G36,PVRstr1_,theta_,id_,,t1_)</f>
        <v>30.706066026276812</v>
      </c>
      <c r="H35" s="5">
        <v>30</v>
      </c>
      <c r="J35" s="4"/>
      <c r="K35" s="4"/>
    </row>
    <row r="36" spans="1:11" outlineLevel="1" x14ac:dyDescent="0.2">
      <c r="A36" s="17">
        <v>5</v>
      </c>
      <c r="C36" s="18">
        <f t="shared" si="0"/>
        <v>32</v>
      </c>
      <c r="D36" s="2"/>
      <c r="E36" s="5">
        <f t="array" ref="E36:F36">[1]!MF_p_pipe_atma(Q_,fw_,l0_,C36,p0_,PVRstr1_,theta_,id_,,t0_)</f>
        <v>31.569045141737572</v>
      </c>
      <c r="F36" s="5">
        <v>40</v>
      </c>
      <c r="G36" s="5">
        <f t="array" ref="G36:H36">[1]!MF_p_pipe_atma(Q_,fw_,C37,C36,G37,PVRstr1_,theta_,id_,,t1_)</f>
        <v>31.107812580952139</v>
      </c>
      <c r="H36" s="5">
        <v>30</v>
      </c>
      <c r="J36" s="4"/>
      <c r="K36" s="4"/>
    </row>
    <row r="37" spans="1:11" outlineLevel="1" x14ac:dyDescent="0.2">
      <c r="A37" s="17">
        <v>6</v>
      </c>
      <c r="C37" s="18">
        <f t="shared" si="0"/>
        <v>40</v>
      </c>
      <c r="D37" s="2"/>
      <c r="E37" s="5">
        <f t="array" ref="E37:F37">[1]!MF_p_pipe_atma(Q_,fw_,l0_,C37,p0_,PVRstr1_,theta_,id_,,t0_)</f>
        <v>31.966308628201116</v>
      </c>
      <c r="F37" s="5">
        <v>40</v>
      </c>
      <c r="G37" s="5">
        <f t="array" ref="G37:H37">[1]!MF_p_pipe_atma(Q_,fw_,C38,C37,G38,PVRstr1_,theta_,id_,,t1_)</f>
        <v>31.511640329141507</v>
      </c>
      <c r="H37" s="5">
        <v>30</v>
      </c>
      <c r="J37" s="4"/>
      <c r="K37" s="4"/>
    </row>
    <row r="38" spans="1:11" outlineLevel="1" x14ac:dyDescent="0.2">
      <c r="A38" s="17">
        <v>7</v>
      </c>
      <c r="C38" s="18">
        <f t="shared" si="0"/>
        <v>48</v>
      </c>
      <c r="D38" s="2"/>
      <c r="E38" s="5">
        <f t="array" ref="E38:F38">[1]!MF_p_pipe_atma(Q_,fw_,l0_,C38,p0_,PVRstr1_,theta_,id_,,t0_)</f>
        <v>32.365543221500594</v>
      </c>
      <c r="F38" s="5">
        <v>40</v>
      </c>
      <c r="G38" s="5">
        <f t="array" ref="G38:H38">[1]!MF_p_pipe_atma(Q_,fw_,C39,C38,G39,PVRstr1_,theta_,id_,,t1_)</f>
        <v>31.917532967153505</v>
      </c>
      <c r="H38" s="5">
        <v>30</v>
      </c>
      <c r="J38" s="4"/>
      <c r="K38" s="4"/>
    </row>
    <row r="39" spans="1:11" outlineLevel="1" x14ac:dyDescent="0.2">
      <c r="A39" s="17">
        <v>8</v>
      </c>
      <c r="C39" s="18">
        <f t="shared" si="0"/>
        <v>56</v>
      </c>
      <c r="D39" s="2"/>
      <c r="E39" s="5">
        <f t="array" ref="E39:F39">[1]!MF_p_pipe_atma(Q_,fw_,l0_,C39,p0_,PVRstr1_,theta_,id_,,t0_)</f>
        <v>32.766733969155752</v>
      </c>
      <c r="F39" s="5">
        <v>40</v>
      </c>
      <c r="G39" s="5">
        <f t="array" ref="G39:H39">[1]!MF_p_pipe_atma(Q_,fw_,C40,C39,G40,PVRstr1_,theta_,id_,,t1_)</f>
        <v>32.325474149161337</v>
      </c>
      <c r="H39" s="5">
        <v>30</v>
      </c>
      <c r="J39" s="4"/>
      <c r="K39" s="4"/>
    </row>
    <row r="40" spans="1:11" outlineLevel="1" x14ac:dyDescent="0.2">
      <c r="A40" s="17">
        <v>9</v>
      </c>
      <c r="C40" s="18">
        <f t="shared" si="0"/>
        <v>64</v>
      </c>
      <c r="D40" s="2"/>
      <c r="E40" s="5">
        <f t="array" ref="E40:F40">[1]!MF_p_pipe_atma(Q_,fw_,l0_,C40,p0_,PVRstr1_,theta_,id_,,t0_)</f>
        <v>33.169865887310252</v>
      </c>
      <c r="F40" s="5">
        <v>40</v>
      </c>
      <c r="G40" s="5">
        <f t="array" ref="G40:H40">[1]!MF_p_pipe_atma(Q_,fw_,C41,C40,G41,PVRstr1_,theta_,id_,,t1_)</f>
        <v>32.735447491740771</v>
      </c>
      <c r="H40" s="5">
        <v>30</v>
      </c>
      <c r="J40" s="4"/>
      <c r="K40" s="4"/>
    </row>
    <row r="41" spans="1:11" outlineLevel="1" x14ac:dyDescent="0.2">
      <c r="A41" s="17">
        <v>10</v>
      </c>
      <c r="C41" s="18">
        <f t="shared" si="0"/>
        <v>72</v>
      </c>
      <c r="D41" s="2"/>
      <c r="E41" s="5">
        <f t="array" ref="E41:F41">[1]!MF_p_pipe_atma(Q_,fw_,l0_,C41,p0_,PVRstr1_,theta_,id_,,t0_)</f>
        <v>33.574923964489365</v>
      </c>
      <c r="F41" s="5">
        <v>40</v>
      </c>
      <c r="G41" s="5">
        <f t="array" ref="G41:H41">[1]!MF_p_pipe_atma(Q_,fw_,C42,C41,G42,PVRstr1_,theta_,id_,,t1_)</f>
        <v>33.147436578334826</v>
      </c>
      <c r="H41" s="5">
        <v>30</v>
      </c>
      <c r="J41" s="4"/>
      <c r="K41" s="4"/>
    </row>
    <row r="42" spans="1:11" outlineLevel="1" x14ac:dyDescent="0.2">
      <c r="A42" s="17">
        <v>11</v>
      </c>
      <c r="C42" s="18">
        <f t="shared" si="0"/>
        <v>80</v>
      </c>
      <c r="D42" s="2"/>
      <c r="E42" s="5">
        <f t="array" ref="E42:F42">[1]!MF_p_pipe_atma(Q_,fw_,l0_,C42,p0_,PVRstr1_,theta_,id_,,t0_)</f>
        <v>33.981893165292888</v>
      </c>
      <c r="F42" s="5">
        <v>40</v>
      </c>
      <c r="G42" s="5">
        <f t="array" ref="G42:H42">[1]!MF_p_pipe_atma(Q_,fw_,C43,C42,G43,PVRstr1_,theta_,id_,,t1_)</f>
        <v>33.561424963644917</v>
      </c>
      <c r="H42" s="5">
        <v>30</v>
      </c>
      <c r="J42" s="4"/>
      <c r="K42" s="4"/>
    </row>
    <row r="43" spans="1:11" outlineLevel="1" x14ac:dyDescent="0.2">
      <c r="A43" s="17">
        <v>12</v>
      </c>
      <c r="C43" s="18">
        <f t="shared" si="0"/>
        <v>88</v>
      </c>
      <c r="D43" s="2"/>
      <c r="E43" s="5">
        <f t="array" ref="E43:F43">[1]!MF_p_pipe_atma(Q_,fw_,l0_,C43,p0_,PVRstr1_,theta_,id_,,t0_)</f>
        <v>34.390758434024285</v>
      </c>
      <c r="F43" s="5">
        <v>40</v>
      </c>
      <c r="G43" s="5">
        <f t="array" ref="G43:H43">[1]!MF_p_pipe_atma(Q_,fw_,C44,C43,G44,PVRstr1_,theta_,id_,,t1_)</f>
        <v>33.977396177948087</v>
      </c>
      <c r="H43" s="5">
        <v>30</v>
      </c>
      <c r="J43" s="4"/>
      <c r="K43" s="4"/>
    </row>
    <row r="44" spans="1:11" outlineLevel="1" x14ac:dyDescent="0.2">
      <c r="A44" s="17">
        <v>13</v>
      </c>
      <c r="C44" s="18">
        <f t="shared" si="0"/>
        <v>96</v>
      </c>
      <c r="D44" s="2"/>
      <c r="E44" s="5">
        <f t="array" ref="E44:F44">[1]!MF_p_pipe_atma(Q_,fw_,l0_,C44,p0_,PVRstr1_,theta_,id_,,t0_)</f>
        <v>34.801504698255421</v>
      </c>
      <c r="F44" s="5">
        <v>40</v>
      </c>
      <c r="G44" s="5">
        <f t="array" ref="G44:H44">[1]!MF_p_pipe_atma(Q_,fw_,C45,C44,G45,PVRstr1_,theta_,id_,,t1_)</f>
        <v>34.395333731340052</v>
      </c>
      <c r="H44" s="5">
        <v>30</v>
      </c>
      <c r="J44" s="4"/>
      <c r="K44" s="4"/>
    </row>
    <row r="45" spans="1:11" outlineLevel="1" x14ac:dyDescent="0.2">
      <c r="A45" s="17">
        <v>14</v>
      </c>
      <c r="C45" s="18">
        <f t="shared" si="0"/>
        <v>104</v>
      </c>
      <c r="D45" s="2"/>
      <c r="E45" s="5">
        <f t="array" ref="E45:F45">[1]!MF_p_pipe_atma(Q_,fw_,l0_,C45,p0_,PVRstr1_,theta_,id_,,t0_)</f>
        <v>35.214116872315209</v>
      </c>
      <c r="F45" s="5">
        <v>40</v>
      </c>
      <c r="G45" s="5">
        <f t="array" ref="G45:H45">[1]!MF_p_pipe_atma(Q_,fw_,C46,C45,G46,PVRstr1_,theta_,id_,,t1_)</f>
        <v>34.815221117903782</v>
      </c>
      <c r="H45" s="5">
        <v>30</v>
      </c>
      <c r="J45" s="4"/>
      <c r="K45" s="4"/>
    </row>
    <row r="46" spans="1:11" outlineLevel="1" x14ac:dyDescent="0.2">
      <c r="A46" s="17">
        <v>15</v>
      </c>
      <c r="C46" s="18">
        <f t="shared" si="0"/>
        <v>112</v>
      </c>
      <c r="D46" s="2"/>
      <c r="E46" s="5">
        <f t="array" ref="E46:F46">[1]!MF_p_pipe_atma(Q_,fw_,l0_,C46,p0_,PVRstr1_,theta_,id_,,t0_)</f>
        <v>35.628579860740345</v>
      </c>
      <c r="F46" s="5">
        <v>40</v>
      </c>
      <c r="G46" s="5">
        <f t="array" ref="G46:H46">[1]!MF_p_pipe_atma(Q_,fw_,C47,C46,G47,PVRstr1_,theta_,id_,,t1_)</f>
        <v>35.237041819803338</v>
      </c>
      <c r="H46" s="5">
        <v>30</v>
      </c>
      <c r="J46" s="4"/>
      <c r="K46" s="4"/>
    </row>
    <row r="47" spans="1:11" outlineLevel="1" x14ac:dyDescent="0.2">
      <c r="A47" s="17">
        <v>16</v>
      </c>
      <c r="C47" s="18">
        <f t="shared" si="0"/>
        <v>120</v>
      </c>
      <c r="D47" s="2"/>
      <c r="E47" s="5">
        <f t="array" ref="E47:F47">[1]!MF_p_pipe_atma(Q_,fw_,l0_,C47,p0_,PVRstr1_,theta_,id_,,t0_)</f>
        <v>36.044878561661015</v>
      </c>
      <c r="F47" s="5">
        <v>40</v>
      </c>
      <c r="G47" s="5">
        <f t="array" ref="G47:H47">[1]!MF_p_pipe_atma(Q_,fw_,C48,C47,G48,PVRstr1_,theta_,id_,,t1_)</f>
        <v>35.660779311302726</v>
      </c>
      <c r="H47" s="5">
        <v>30</v>
      </c>
      <c r="J47" s="4"/>
      <c r="K47" s="4"/>
    </row>
    <row r="48" spans="1:11" outlineLevel="1" x14ac:dyDescent="0.2">
      <c r="A48" s="17">
        <v>17</v>
      </c>
      <c r="C48" s="18">
        <f t="shared" si="0"/>
        <v>128</v>
      </c>
      <c r="D48" s="2"/>
      <c r="E48" s="5">
        <f t="array" ref="E48:F48">[1]!MF_p_pipe_atma(Q_,fw_,l0_,C48,p0_,PVRstr1_,theta_,id_,,t0_)</f>
        <v>36.462997870084479</v>
      </c>
      <c r="F48" s="5">
        <v>40</v>
      </c>
      <c r="G48" s="5">
        <f t="array" ref="G48:H48">[1]!MF_p_pipe_atma(Q_,fw_,C49,C48,G49,PVRstr1_,theta_,id_,,t1_)</f>
        <v>36.0864170627096</v>
      </c>
      <c r="H48" s="5">
        <v>30</v>
      </c>
      <c r="J48" s="4"/>
      <c r="K48" s="4"/>
    </row>
    <row r="49" spans="1:11" outlineLevel="1" x14ac:dyDescent="0.2">
      <c r="A49" s="17">
        <v>18</v>
      </c>
      <c r="C49" s="18">
        <f t="shared" si="0"/>
        <v>136</v>
      </c>
      <c r="D49" s="2"/>
      <c r="E49" s="5">
        <f t="array" ref="E49:F49">[1]!MF_p_pipe_atma(Q_,fw_,l0_,C49,p0_,PVRstr1_,theta_,id_,,t0_)</f>
        <v>36.882922681148962</v>
      </c>
      <c r="F49" s="5">
        <v>40</v>
      </c>
      <c r="G49" s="5">
        <f t="array" ref="G49:H49">[1]!MF_p_pipe_atma(Q_,fw_,C50,C49,G50,PVRstr1_,theta_,id_,,t1_)</f>
        <v>36.51393854424358</v>
      </c>
      <c r="H49" s="5">
        <v>30</v>
      </c>
      <c r="J49" s="4"/>
      <c r="K49" s="4"/>
    </row>
    <row r="50" spans="1:11" outlineLevel="1" x14ac:dyDescent="0.2">
      <c r="A50" s="17">
        <v>19</v>
      </c>
      <c r="C50" s="18">
        <f t="shared" si="0"/>
        <v>144</v>
      </c>
      <c r="D50" s="2"/>
      <c r="E50" s="5">
        <f t="array" ref="E50:F50">[1]!MF_p_pipe_atma(Q_,fw_,l0_,C50,p0_,PVRstr1_,theta_,id_,,t0_)</f>
        <v>37.304637893304026</v>
      </c>
      <c r="F50" s="5">
        <v>40</v>
      </c>
      <c r="G50" s="5">
        <f t="array" ref="G50:H50">[1]!MF_p_pipe_atma(Q_,fw_,C51,C50,G51,PVRstr1_,theta_,id_,,t1_)</f>
        <v>36.943327229829002</v>
      </c>
      <c r="H50" s="5">
        <v>30</v>
      </c>
      <c r="J50" s="4"/>
      <c r="K50" s="4"/>
    </row>
    <row r="51" spans="1:11" outlineLevel="1" x14ac:dyDescent="0.2">
      <c r="A51" s="17">
        <v>20</v>
      </c>
      <c r="C51" s="18">
        <f t="shared" si="0"/>
        <v>152</v>
      </c>
      <c r="D51" s="2"/>
      <c r="E51" s="5">
        <f t="array" ref="E51:F51">[1]!MF_p_pipe_atma(Q_,fw_,l0_,C51,p0_,PVRstr1_,theta_,id_,,t0_)</f>
        <v>37.728128411426916</v>
      </c>
      <c r="F51" s="5">
        <v>40</v>
      </c>
      <c r="G51" s="5">
        <f t="array" ref="G51:H51">[1]!MF_p_pipe_atma(Q_,fw_,C52,C51,G52,PVRstr1_,theta_,id_,,t1_)</f>
        <v>37.374566600812109</v>
      </c>
      <c r="H51" s="5">
        <v>30</v>
      </c>
      <c r="J51" s="4"/>
      <c r="K51" s="4"/>
    </row>
    <row r="52" spans="1:11" outlineLevel="1" x14ac:dyDescent="0.2">
      <c r="A52" s="17">
        <v>21</v>
      </c>
      <c r="C52" s="18">
        <f t="shared" si="0"/>
        <v>160</v>
      </c>
      <c r="D52" s="2"/>
      <c r="E52" s="5">
        <f t="array" ref="E52:F52">[1]!MF_p_pipe_atma(Q_,fw_,l0_,C52,p0_,PVRstr1_,theta_,id_,,t0_)</f>
        <v>38.153379149874759</v>
      </c>
      <c r="F52" s="5">
        <v>40</v>
      </c>
      <c r="G52" s="5">
        <f t="array" ref="G52:H52">[1]!MF_p_pipe_atma(Q_,fw_,C53,C52,G53,PVRstr1_,theta_,id_,,t1_)</f>
        <v>37.807640149602385</v>
      </c>
      <c r="H52" s="5">
        <v>30</v>
      </c>
      <c r="J52" s="4"/>
      <c r="K52" s="4"/>
    </row>
    <row r="53" spans="1:11" outlineLevel="1" x14ac:dyDescent="0.2">
      <c r="A53" s="17">
        <v>22</v>
      </c>
      <c r="C53" s="18">
        <f t="shared" si="0"/>
        <v>168</v>
      </c>
      <c r="D53" s="2"/>
      <c r="E53" s="5">
        <f t="array" ref="E53:F53">[1]!MF_p_pipe_atma(Q_,fw_,l0_,C53,p0_,PVRstr1_,theta_,id_,,t0_)</f>
        <v>38.580375035472834</v>
      </c>
      <c r="F53" s="5">
        <v>40</v>
      </c>
      <c r="G53" s="5">
        <f t="array" ref="G53:H53">[1]!MF_p_pipe_atma(Q_,fw_,C54,C53,G54,PVRstr1_,theta_,id_,,t1_)</f>
        <v>38.242531383238109</v>
      </c>
      <c r="H53" s="5">
        <v>30</v>
      </c>
      <c r="J53" s="4"/>
      <c r="K53" s="4"/>
    </row>
    <row r="54" spans="1:11" outlineLevel="1" x14ac:dyDescent="0.2">
      <c r="A54" s="17">
        <v>23</v>
      </c>
      <c r="C54" s="18">
        <f t="shared" si="0"/>
        <v>176</v>
      </c>
      <c r="D54" s="2"/>
      <c r="E54" s="5">
        <f t="array" ref="E54:F54">[1]!MF_p_pipe_atma(Q_,fw_,l0_,C54,p0_,PVRstr1_,theta_,id_,,t0_)</f>
        <v>39.009101010438719</v>
      </c>
      <c r="F54" s="5">
        <v>40</v>
      </c>
      <c r="G54" s="5">
        <f t="array" ref="G54:H54">[1]!MF_p_pipe_atma(Q_,fw_,C55,C54,G55,PVRstr1_,theta_,id_,,t1_)</f>
        <v>38.679223826876097</v>
      </c>
      <c r="H54" s="5">
        <v>30</v>
      </c>
      <c r="J54" s="4"/>
      <c r="K54" s="4"/>
    </row>
    <row r="55" spans="1:11" outlineLevel="1" x14ac:dyDescent="0.2">
      <c r="A55" s="17">
        <v>24</v>
      </c>
      <c r="C55" s="18">
        <f t="shared" si="0"/>
        <v>184</v>
      </c>
      <c r="D55" s="2"/>
      <c r="E55" s="5">
        <f t="array" ref="E55:F55">[1]!MF_p_pipe_atma(Q_,fw_,l0_,C55,p0_,PVRstr1_,theta_,id_,,t0_)</f>
        <v>39.439542035242759</v>
      </c>
      <c r="F55" s="5">
        <v>40</v>
      </c>
      <c r="G55" s="5">
        <f t="array" ref="G55:H55">[1]!MF_p_pipe_atma(Q_,fw_,C56,C55,G56,PVRstr1_,theta_,id_,,t1_)</f>
        <v>39.117701027205506</v>
      </c>
      <c r="H55" s="5">
        <v>30</v>
      </c>
      <c r="J55" s="4"/>
      <c r="K55" s="4"/>
    </row>
    <row r="56" spans="1:11" outlineLevel="1" x14ac:dyDescent="0.2">
      <c r="A56" s="17">
        <v>25</v>
      </c>
      <c r="C56" s="18">
        <f t="shared" si="0"/>
        <v>192</v>
      </c>
      <c r="D56" s="2"/>
      <c r="E56" s="5">
        <f t="array" ref="E56:F56">[1]!MF_p_pipe_atma(Q_,fw_,l0_,C56,p0_,PVRstr1_,theta_,id_,,t0_)</f>
        <v>39.871683091404769</v>
      </c>
      <c r="F56" s="5">
        <v>40</v>
      </c>
      <c r="G56" s="5">
        <f t="array" ref="G56:H56">[1]!MF_p_pipe_atma(Q_,fw_,C57,C56,G57,PVRstr1_,theta_,id_,,t1_)</f>
        <v>39.55794655578584</v>
      </c>
      <c r="H56" s="5">
        <v>30</v>
      </c>
      <c r="J56" s="4"/>
      <c r="K56" s="4"/>
    </row>
    <row r="57" spans="1:11" outlineLevel="1" x14ac:dyDescent="0.2">
      <c r="A57" s="17">
        <v>26</v>
      </c>
      <c r="C57" s="18">
        <f t="shared" si="0"/>
        <v>200</v>
      </c>
      <c r="D57" s="2"/>
      <c r="E57" s="5">
        <f t="array" ref="E57:F57">[1]!MF_p_pipe_atma(Q_,fw_,l0_,C57,p0_,PVRstr1_,theta_,id_,,t0_)</f>
        <v>40.305509184227148</v>
      </c>
      <c r="F57" s="5">
        <v>40</v>
      </c>
      <c r="G57" s="19">
        <f>p1_</f>
        <v>40</v>
      </c>
      <c r="H57" s="19">
        <f>t1_</f>
        <v>30</v>
      </c>
      <c r="J57" s="4"/>
      <c r="K57" s="4"/>
    </row>
    <row r="58" spans="1:11" outlineLevel="1" x14ac:dyDescent="0.2"/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21</vt:i4>
      </vt:variant>
    </vt:vector>
  </HeadingPairs>
  <TitlesOfParts>
    <vt:vector size="22" baseType="lpstr">
      <vt:lpstr>MF 1 </vt:lpstr>
      <vt:lpstr>'MF 1 '!Bob_</vt:lpstr>
      <vt:lpstr>'MF 1 '!fw_</vt:lpstr>
      <vt:lpstr>'MF 1 '!gamma_gas_</vt:lpstr>
      <vt:lpstr>'MF 1 '!gamma_oil_</vt:lpstr>
      <vt:lpstr>'MF 1 '!gamma_wat_</vt:lpstr>
      <vt:lpstr>id_</vt:lpstr>
      <vt:lpstr>L_</vt:lpstr>
      <vt:lpstr>l0_</vt:lpstr>
      <vt:lpstr>'MF 1 '!muob_</vt:lpstr>
      <vt:lpstr>n_</vt:lpstr>
      <vt:lpstr>p0_</vt:lpstr>
      <vt:lpstr>p1_</vt:lpstr>
      <vt:lpstr>'MF 1 '!Pb_</vt:lpstr>
      <vt:lpstr>PVRstr1_</vt:lpstr>
      <vt:lpstr>'MF 1 '!Q_</vt:lpstr>
      <vt:lpstr>'MF 1 '!Rp_</vt:lpstr>
      <vt:lpstr>'MF 1 '!Rsb_</vt:lpstr>
      <vt:lpstr>t0_</vt:lpstr>
      <vt:lpstr>t1_</vt:lpstr>
      <vt:lpstr>theta_</vt:lpstr>
      <vt:lpstr>'MF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2019-07-14T11:10:18Z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