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updateLinks="always" codeName="ЭтаКнига" hidePivotFieldList="1"/>
  <mc:AlternateContent xmlns:mc="http://schemas.openxmlformats.org/markup-compatibility/2006">
    <mc:Choice Requires="x15">
      <x15ac:absPath xmlns:x15ac="http://schemas.microsoft.com/office/spreadsheetml/2010/11/ac" url="D:\rnt\unifloc_vba\excercises\excercises\"/>
    </mc:Choice>
  </mc:AlternateContent>
  <xr:revisionPtr revIDLastSave="0" documentId="13_ncr:1_{A5C43759-6F6F-4CBD-A313-D522471D6DDB}" xr6:coauthVersionLast="43" xr6:coauthVersionMax="43" xr10:uidLastSave="{00000000-0000-0000-0000-000000000000}"/>
  <bookViews>
    <workbookView xWindow="7890" yWindow="1500" windowWidth="21930" windowHeight="17160" tabRatio="422" xr2:uid="{00000000-000D-0000-FFFF-FFFF00000000}"/>
  </bookViews>
  <sheets>
    <sheet name="self_flow_well" sheetId="108" r:id="rId1"/>
  </sheets>
  <externalReferences>
    <externalReference r:id="rId2"/>
  </externalReferences>
  <definedNames>
    <definedName name="Bob_" localSheetId="0">self_flow_well!$C$14</definedName>
    <definedName name="Dcas_" localSheetId="0">self_flow_well!$C$24</definedName>
    <definedName name="Dtub_" localSheetId="0">self_flow_well!$C$26</definedName>
    <definedName name="Dtub_out_" localSheetId="0">self_flow_well!$C$25</definedName>
    <definedName name="fw_" localSheetId="0">self_flow_well!$C$15</definedName>
    <definedName name="fw_2">self_flow_well!$H$76</definedName>
    <definedName name="fw_3">self_flow_well!$I$106</definedName>
    <definedName name="gamma_gas_" localSheetId="0">self_flow_well!$C$9</definedName>
    <definedName name="gamma_oil_" localSheetId="0">self_flow_well!$C$7</definedName>
    <definedName name="gamma_wat_">self_flow_well!$C$8</definedName>
    <definedName name="Hmes_" localSheetId="0">self_flow_well!$C$20</definedName>
    <definedName name="Htube_">self_flow_well!$C$22</definedName>
    <definedName name="muob_">self_flow_well!$C$16</definedName>
    <definedName name="N_" localSheetId="0">self_flow_well!$C$37</definedName>
    <definedName name="Pb_" localSheetId="0">self_flow_well!$C$12</definedName>
    <definedName name="Pbuf_" localSheetId="0">self_flow_well!$C$27</definedName>
    <definedName name="Pcas_">self_flow_well!$C$28</definedName>
    <definedName name="PI_" localSheetId="0">self_flow_well!$C$35</definedName>
    <definedName name="PI_1">self_flow_well!$B$78</definedName>
    <definedName name="Pres_" localSheetId="0">self_flow_well!$C$34</definedName>
    <definedName name="PVRstr1_">self_flow_well!$G$21</definedName>
    <definedName name="Pwf_" localSheetId="0">self_flow_well!$C$29</definedName>
    <definedName name="Pwf_1">self_flow_well!$B$75</definedName>
    <definedName name="Qmax_">self_flow_well!$F$74</definedName>
    <definedName name="Qtest_">self_flow_well!$C$40</definedName>
    <definedName name="Rp_" localSheetId="0">self_flow_well!$C$11</definedName>
    <definedName name="Rsb_" localSheetId="0">self_flow_well!$C$10</definedName>
    <definedName name="Tbuf_">self_flow_well!$C$31</definedName>
    <definedName name="Tgrad" localSheetId="0">self_flow_well!$C$33</definedName>
    <definedName name="theta_">self_flow_well!$C$23</definedName>
    <definedName name="Tres_" localSheetId="0">self_flow_well!$C$13</definedName>
    <definedName name="Twf_">self_flow_well!$C$30</definedName>
    <definedName name="Udl_" localSheetId="0">self_flow_well!$C$21</definedName>
    <definedName name="Udl_">self_flow_well!$C$21</definedName>
    <definedName name="Wellstr1_">self_flow_well!$G$23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06" i="108" l="1"/>
  <c r="G21" i="108"/>
  <c r="F83" i="108"/>
  <c r="F79" i="108"/>
  <c r="J68" i="108"/>
  <c r="C35" i="108"/>
  <c r="F96" i="108"/>
  <c r="E50" i="108"/>
  <c r="G1" i="108"/>
  <c r="F87" i="108"/>
  <c r="G113" i="108"/>
  <c r="G128" i="108"/>
  <c r="G124" i="108"/>
  <c r="G120" i="108"/>
  <c r="G116" i="108"/>
  <c r="G112" i="108"/>
  <c r="G108" i="108"/>
  <c r="F95" i="108"/>
  <c r="F91" i="108"/>
  <c r="F92" i="108"/>
  <c r="J67" i="108"/>
  <c r="F89" i="108"/>
  <c r="G125" i="108"/>
  <c r="J66" i="108"/>
  <c r="F81" i="108"/>
  <c r="F84" i="108"/>
  <c r="G127" i="108"/>
  <c r="G123" i="108"/>
  <c r="G119" i="108"/>
  <c r="G115" i="108"/>
  <c r="G111" i="108"/>
  <c r="F98" i="108"/>
  <c r="F94" i="108"/>
  <c r="F90" i="108"/>
  <c r="F86" i="108"/>
  <c r="F82" i="108"/>
  <c r="F78" i="108"/>
  <c r="J65" i="108"/>
  <c r="G121" i="108"/>
  <c r="J64" i="108"/>
  <c r="G117" i="108"/>
  <c r="F80" i="108"/>
  <c r="J63" i="108"/>
  <c r="J62" i="108" s="1"/>
  <c r="J61" i="108" s="1"/>
  <c r="J60" i="108" s="1"/>
  <c r="F85" i="108"/>
  <c r="G109" i="108"/>
  <c r="G126" i="108"/>
  <c r="G122" i="108"/>
  <c r="G118" i="108"/>
  <c r="G114" i="108"/>
  <c r="G110" i="108"/>
  <c r="F97" i="108"/>
  <c r="F93" i="108"/>
  <c r="F88" i="108"/>
  <c r="J59" i="108"/>
  <c r="G23" i="108"/>
  <c r="J58" i="108"/>
  <c r="J57" i="108" s="1"/>
  <c r="J56" i="108" s="1"/>
  <c r="J55" i="108" s="1"/>
  <c r="J54" i="108" s="1"/>
  <c r="J53" i="108" s="1"/>
  <c r="J52" i="108" s="1"/>
  <c r="J51" i="108" s="1"/>
  <c r="J50" i="108" s="1"/>
  <c r="J49" i="108" s="1"/>
  <c r="E51" i="108"/>
  <c r="E52" i="108" s="1"/>
  <c r="E53" i="108" s="1"/>
  <c r="E54" i="108" s="1"/>
  <c r="E55" i="108" s="1"/>
  <c r="E56" i="108" s="1"/>
  <c r="E57" i="108" s="1"/>
  <c r="E58" i="108" s="1"/>
  <c r="E59" i="108" s="1"/>
  <c r="E60" i="108" s="1"/>
  <c r="E61" i="108" s="1"/>
  <c r="E62" i="108" s="1"/>
  <c r="E63" i="108"/>
  <c r="E64" i="108" s="1"/>
  <c r="E65" i="108" s="1"/>
  <c r="E66" i="108" s="1"/>
  <c r="E67" i="108" s="1"/>
  <c r="E68" i="108" s="1"/>
  <c r="E69" i="108" s="1"/>
  <c r="H79" i="108"/>
  <c r="H83" i="108"/>
  <c r="H87" i="108"/>
  <c r="H91" i="108"/>
  <c r="H95" i="108"/>
  <c r="H128" i="108"/>
  <c r="I128" i="108"/>
  <c r="H124" i="108"/>
  <c r="I124" i="108"/>
  <c r="H120" i="108"/>
  <c r="I120" i="108"/>
  <c r="H116" i="108"/>
  <c r="I116" i="108"/>
  <c r="H112" i="108"/>
  <c r="I112" i="108"/>
  <c r="H108" i="108"/>
  <c r="I108" i="108"/>
  <c r="H127" i="108"/>
  <c r="I127" i="108"/>
  <c r="H123" i="108"/>
  <c r="I123" i="108"/>
  <c r="H119" i="108"/>
  <c r="I119" i="108"/>
  <c r="H115" i="108"/>
  <c r="I115" i="108"/>
  <c r="H111" i="108"/>
  <c r="I111" i="108"/>
  <c r="I121" i="108"/>
  <c r="H121" i="108"/>
  <c r="H109" i="108"/>
  <c r="I109" i="108"/>
  <c r="H126" i="108"/>
  <c r="I126" i="108"/>
  <c r="H122" i="108"/>
  <c r="I122" i="108"/>
  <c r="H118" i="108"/>
  <c r="I118" i="108"/>
  <c r="H114" i="108"/>
  <c r="I114" i="108"/>
  <c r="H110" i="108"/>
  <c r="I110" i="108"/>
  <c r="H80" i="108"/>
  <c r="H117" i="108"/>
  <c r="H92" i="108"/>
  <c r="G80" i="108"/>
  <c r="H125" i="108"/>
  <c r="H88" i="108"/>
  <c r="G81" i="108"/>
  <c r="G97" i="108"/>
  <c r="I117" i="108"/>
  <c r="H96" i="108"/>
  <c r="G93" i="108"/>
  <c r="H81" i="108"/>
  <c r="H85" i="108"/>
  <c r="H89" i="108"/>
  <c r="H93" i="108"/>
  <c r="H97" i="108"/>
  <c r="G88" i="108"/>
  <c r="G89" i="108"/>
  <c r="I113" i="108"/>
  <c r="G85" i="108"/>
  <c r="G78" i="108"/>
  <c r="G82" i="108"/>
  <c r="G86" i="108"/>
  <c r="G90" i="108"/>
  <c r="G94" i="108"/>
  <c r="G98" i="108"/>
  <c r="I125" i="108"/>
  <c r="G92" i="108"/>
  <c r="H84" i="108"/>
  <c r="H78" i="108"/>
  <c r="H82" i="108"/>
  <c r="H86" i="108"/>
  <c r="H90" i="108"/>
  <c r="H94" i="108"/>
  <c r="H98" i="108"/>
  <c r="H113" i="108"/>
  <c r="G84" i="108"/>
  <c r="G79" i="108"/>
  <c r="G83" i="108"/>
  <c r="G87" i="108"/>
  <c r="G91" i="108"/>
  <c r="G95" i="108"/>
  <c r="G96" i="108"/>
  <c r="C30" i="108" l="1"/>
  <c r="D69" i="108"/>
  <c r="E13" i="108" l="1"/>
  <c r="E12" i="108"/>
  <c r="E11" i="108"/>
  <c r="E10" i="108"/>
  <c r="E9" i="108"/>
  <c r="E8" i="108"/>
  <c r="E7" i="108"/>
  <c r="F110" i="108" l="1"/>
  <c r="F111" i="108" s="1"/>
  <c r="F112" i="108" s="1"/>
  <c r="F113" i="108" s="1"/>
  <c r="F114" i="108" s="1"/>
  <c r="F115" i="108" s="1"/>
  <c r="F116" i="108" s="1"/>
  <c r="F117" i="108" s="1"/>
  <c r="F118" i="108" s="1"/>
  <c r="F119" i="108" s="1"/>
  <c r="F120" i="108" s="1"/>
  <c r="F121" i="108" s="1"/>
  <c r="F122" i="108" s="1"/>
  <c r="F123" i="108" s="1"/>
  <c r="F124" i="108" s="1"/>
  <c r="F125" i="108" s="1"/>
  <c r="F126" i="108" s="1"/>
  <c r="F127" i="108" s="1"/>
  <c r="F128" i="108" s="1"/>
  <c r="C50" i="108" l="1"/>
  <c r="C51" i="108" l="1"/>
  <c r="C52" i="108" s="1"/>
  <c r="C53" i="108" s="1"/>
  <c r="C54" i="108" s="1"/>
  <c r="C55" i="108" s="1"/>
  <c r="C56" i="108" s="1"/>
  <c r="C57" i="108" s="1"/>
  <c r="C58" i="108" s="1"/>
  <c r="C59" i="108" s="1"/>
  <c r="C60" i="108" s="1"/>
  <c r="C61" i="108" s="1"/>
  <c r="C62" i="108" s="1"/>
  <c r="C63" i="108" s="1"/>
  <c r="C64" i="108" s="1"/>
  <c r="C65" i="108" s="1"/>
  <c r="C66" i="108" s="1"/>
  <c r="C67" i="108" s="1"/>
  <c r="C68" i="108" s="1"/>
  <c r="E49" i="108"/>
  <c r="C69" i="108" l="1"/>
  <c r="D68" i="108" l="1"/>
  <c r="D67" i="108" l="1"/>
  <c r="D66" i="108" l="1"/>
  <c r="D65" i="108" l="1"/>
  <c r="D64" i="108" l="1"/>
  <c r="D63" i="108" l="1"/>
  <c r="D62" i="108" l="1"/>
  <c r="D61" i="108" l="1"/>
  <c r="D60" i="108" l="1"/>
  <c r="D59" i="108" l="1"/>
  <c r="D58" i="108" l="1"/>
  <c r="D57" i="108" l="1"/>
  <c r="D56" i="108" l="1"/>
  <c r="D55" i="108" l="1"/>
  <c r="D54" i="108" l="1"/>
  <c r="D53" i="108" l="1"/>
  <c r="D52" i="108" l="1"/>
  <c r="D51" i="108" l="1"/>
  <c r="D50" i="108" l="1"/>
  <c r="D49" i="108" l="1"/>
  <c r="C31" i="108" s="1"/>
  <c r="E79" i="108" l="1"/>
  <c r="E80" i="108" l="1"/>
  <c r="E81" i="108" l="1"/>
  <c r="E82" i="108" l="1"/>
  <c r="E83" i="108" l="1"/>
  <c r="E84" i="108" l="1"/>
  <c r="E85" i="108" l="1"/>
  <c r="E86" i="108" s="1"/>
  <c r="E87" i="108" l="1"/>
  <c r="E88" i="108" l="1"/>
  <c r="E89" i="108" l="1"/>
  <c r="E90" i="108" l="1"/>
  <c r="E91" i="108" l="1"/>
  <c r="E92" i="108" l="1"/>
  <c r="E93" i="108" l="1"/>
  <c r="E94" i="108" l="1"/>
  <c r="E95" i="108" l="1"/>
  <c r="E96" i="108" l="1"/>
  <c r="E97" i="108" l="1"/>
  <c r="E98" i="108" l="1"/>
  <c r="B75" i="108" l="1"/>
</calcChain>
</file>

<file path=xl/sharedStrings.xml><?xml version="1.0" encoding="utf-8"?>
<sst xmlns="http://schemas.openxmlformats.org/spreadsheetml/2006/main" count="95" uniqueCount="75">
  <si>
    <t>Q</t>
  </si>
  <si>
    <t>атм</t>
  </si>
  <si>
    <t>С</t>
  </si>
  <si>
    <t>%</t>
  </si>
  <si>
    <t>м</t>
  </si>
  <si>
    <t>мм</t>
  </si>
  <si>
    <t>м3/сут</t>
  </si>
  <si>
    <t>град/100 м</t>
  </si>
  <si>
    <t>N</t>
  </si>
  <si>
    <t>T</t>
  </si>
  <si>
    <t>H</t>
  </si>
  <si>
    <t>,</t>
  </si>
  <si>
    <t>Физико - химические свойства флюида</t>
  </si>
  <si>
    <t>Данные по скважине</t>
  </si>
  <si>
    <t>Пласт</t>
  </si>
  <si>
    <t>Расчет распределения давления в трубе</t>
  </si>
  <si>
    <t>Модель фонтанирующей скважины</t>
  </si>
  <si>
    <t>P сверху вниз</t>
  </si>
  <si>
    <t>P снизу вверх</t>
  </si>
  <si>
    <t>Упражнение 1</t>
  </si>
  <si>
    <t>Упражнение 2</t>
  </si>
  <si>
    <t>Построить кривые IPR и VLP для заданных дебитов</t>
  </si>
  <si>
    <t>Qmax</t>
  </si>
  <si>
    <t>Коэффициет продуктивности</t>
  </si>
  <si>
    <t>м3/сут/атм</t>
  </si>
  <si>
    <t>Измеренное значение дебита</t>
  </si>
  <si>
    <t>Забойное давление для измеренного дебита</t>
  </si>
  <si>
    <t>Рзаб</t>
  </si>
  <si>
    <t>Кпрод</t>
  </si>
  <si>
    <t>Pwf (IPR)</t>
  </si>
  <si>
    <t>Pwf (VLP)</t>
  </si>
  <si>
    <t>м3/сут/ат</t>
  </si>
  <si>
    <t>ГФ</t>
  </si>
  <si>
    <t>Упражнения по работе с макросами Unifloc VBA</t>
  </si>
  <si>
    <t>версия</t>
  </si>
  <si>
    <t>PVT строка</t>
  </si>
  <si>
    <r>
      <t>γ</t>
    </r>
    <r>
      <rPr>
        <vertAlign val="subscript"/>
        <sz val="11"/>
        <color theme="1"/>
        <rFont val="Calibri"/>
        <family val="2"/>
        <charset val="204"/>
      </rPr>
      <t>o</t>
    </r>
  </si>
  <si>
    <r>
      <t>γ</t>
    </r>
    <r>
      <rPr>
        <vertAlign val="subscript"/>
        <sz val="11"/>
        <color theme="1"/>
        <rFont val="Calibri"/>
        <family val="2"/>
        <charset val="204"/>
        <scheme val="minor"/>
      </rPr>
      <t>w</t>
    </r>
  </si>
  <si>
    <r>
      <t>γ</t>
    </r>
    <r>
      <rPr>
        <vertAlign val="subscript"/>
        <sz val="11"/>
        <color theme="1"/>
        <rFont val="Calibri"/>
        <family val="2"/>
        <charset val="204"/>
        <scheme val="minor"/>
      </rPr>
      <t>g</t>
    </r>
  </si>
  <si>
    <r>
      <t>R</t>
    </r>
    <r>
      <rPr>
        <vertAlign val="subscript"/>
        <sz val="11"/>
        <color theme="1"/>
        <rFont val="Calibri"/>
        <family val="2"/>
        <charset val="204"/>
        <scheme val="minor"/>
      </rPr>
      <t>sb</t>
    </r>
  </si>
  <si>
    <r>
      <t>R</t>
    </r>
    <r>
      <rPr>
        <vertAlign val="subscript"/>
        <sz val="11"/>
        <color theme="1"/>
        <rFont val="Calibri"/>
        <family val="2"/>
        <charset val="204"/>
        <scheme val="minor"/>
      </rPr>
      <t>p</t>
    </r>
  </si>
  <si>
    <r>
      <t>P</t>
    </r>
    <r>
      <rPr>
        <vertAlign val="subscript"/>
        <sz val="11"/>
        <color theme="1"/>
        <rFont val="Calibri"/>
        <family val="2"/>
        <charset val="204"/>
        <scheme val="minor"/>
      </rPr>
      <t>b cal</t>
    </r>
  </si>
  <si>
    <r>
      <t>T</t>
    </r>
    <r>
      <rPr>
        <vertAlign val="subscript"/>
        <sz val="11"/>
        <color theme="1"/>
        <rFont val="Calibri"/>
        <family val="2"/>
        <charset val="204"/>
        <scheme val="minor"/>
      </rPr>
      <t>res</t>
    </r>
  </si>
  <si>
    <r>
      <t>B</t>
    </r>
    <r>
      <rPr>
        <vertAlign val="subscript"/>
        <sz val="11"/>
        <color theme="1"/>
        <rFont val="Calibri"/>
        <family val="2"/>
        <charset val="204"/>
        <scheme val="minor"/>
      </rPr>
      <t>ob cal</t>
    </r>
  </si>
  <si>
    <t>dT/dL</t>
  </si>
  <si>
    <r>
      <t>P</t>
    </r>
    <r>
      <rPr>
        <vertAlign val="subscript"/>
        <sz val="10"/>
        <rFont val="Arial Cyr"/>
        <charset val="204"/>
      </rPr>
      <t>res</t>
    </r>
  </si>
  <si>
    <t>PI</t>
  </si>
  <si>
    <r>
      <t>Q</t>
    </r>
    <r>
      <rPr>
        <vertAlign val="subscript"/>
        <sz val="10"/>
        <rFont val="Arial Cyr"/>
        <charset val="204"/>
      </rPr>
      <t>liq</t>
    </r>
  </si>
  <si>
    <r>
      <t>кг/м</t>
    </r>
    <r>
      <rPr>
        <vertAlign val="superscript"/>
        <sz val="11"/>
        <rFont val="Calibri"/>
        <family val="2"/>
        <charset val="204"/>
        <scheme val="minor"/>
      </rPr>
      <t>3</t>
    </r>
  </si>
  <si>
    <r>
      <t>м</t>
    </r>
    <r>
      <rPr>
        <vertAlign val="superscript"/>
        <sz val="11"/>
        <rFont val="Calibri"/>
        <family val="2"/>
        <charset val="204"/>
        <scheme val="minor"/>
      </rPr>
      <t>3</t>
    </r>
    <r>
      <rPr>
        <sz val="10"/>
        <rFont val="Arial Cyr"/>
        <charset val="204"/>
      </rPr>
      <t>/т</t>
    </r>
  </si>
  <si>
    <t>МПа</t>
  </si>
  <si>
    <t>Ф</t>
  </si>
  <si>
    <r>
      <t>м</t>
    </r>
    <r>
      <rPr>
        <vertAlign val="superscript"/>
        <sz val="11"/>
        <color theme="1"/>
        <rFont val="Calibri"/>
        <family val="2"/>
        <charset val="204"/>
        <scheme val="minor"/>
      </rPr>
      <t>3</t>
    </r>
    <r>
      <rPr>
        <sz val="10"/>
        <rFont val="Arial Cyr"/>
        <charset val="204"/>
      </rPr>
      <t>/м</t>
    </r>
    <r>
      <rPr>
        <vertAlign val="superscript"/>
        <sz val="11"/>
        <color theme="1"/>
        <rFont val="Calibri"/>
        <family val="2"/>
        <charset val="204"/>
        <scheme val="minor"/>
      </rPr>
      <t>3</t>
    </r>
  </si>
  <si>
    <t>атмa</t>
  </si>
  <si>
    <r>
      <t>f</t>
    </r>
    <r>
      <rPr>
        <vertAlign val="subscript"/>
        <sz val="10"/>
        <rFont val="Arial Cyr"/>
        <charset val="204"/>
      </rPr>
      <t>w</t>
    </r>
  </si>
  <si>
    <r>
      <t>H</t>
    </r>
    <r>
      <rPr>
        <vertAlign val="subscript"/>
        <sz val="10"/>
        <rFont val="Arial Cyr"/>
        <charset val="204"/>
      </rPr>
      <t>mes</t>
    </r>
  </si>
  <si>
    <r>
      <t>H</t>
    </r>
    <r>
      <rPr>
        <vertAlign val="subscript"/>
        <sz val="10"/>
        <rFont val="Arial Cyr"/>
        <charset val="204"/>
      </rPr>
      <t>mes</t>
    </r>
    <r>
      <rPr>
        <sz val="10"/>
        <rFont val="Arial Cyr"/>
        <charset val="204"/>
      </rPr>
      <t>-H</t>
    </r>
    <r>
      <rPr>
        <vertAlign val="subscript"/>
        <sz val="10"/>
        <rFont val="Arial Cyr"/>
        <charset val="204"/>
      </rPr>
      <t>vert</t>
    </r>
  </si>
  <si>
    <r>
      <t>ID</t>
    </r>
    <r>
      <rPr>
        <vertAlign val="subscript"/>
        <sz val="10"/>
        <rFont val="Arial Cyr"/>
        <charset val="204"/>
      </rPr>
      <t>cas</t>
    </r>
  </si>
  <si>
    <r>
      <t>OD</t>
    </r>
    <r>
      <rPr>
        <vertAlign val="subscript"/>
        <sz val="10"/>
        <rFont val="Arial Cyr"/>
        <charset val="204"/>
      </rPr>
      <t>tub</t>
    </r>
  </si>
  <si>
    <r>
      <t>ID</t>
    </r>
    <r>
      <rPr>
        <vertAlign val="subscript"/>
        <sz val="10"/>
        <rFont val="Arial Cyr"/>
        <charset val="204"/>
      </rPr>
      <t>tub</t>
    </r>
  </si>
  <si>
    <r>
      <t>P</t>
    </r>
    <r>
      <rPr>
        <vertAlign val="subscript"/>
        <sz val="10"/>
        <rFont val="Arial Cyr"/>
        <charset val="204"/>
      </rPr>
      <t>buf</t>
    </r>
  </si>
  <si>
    <r>
      <t>P</t>
    </r>
    <r>
      <rPr>
        <vertAlign val="subscript"/>
        <sz val="10"/>
        <rFont val="Arial Cyr"/>
        <charset val="204"/>
      </rPr>
      <t>wf</t>
    </r>
  </si>
  <si>
    <r>
      <t>H</t>
    </r>
    <r>
      <rPr>
        <vertAlign val="subscript"/>
        <sz val="10"/>
        <rFont val="Arial Cyr"/>
        <charset val="204"/>
      </rPr>
      <t>tube</t>
    </r>
  </si>
  <si>
    <t>θ</t>
  </si>
  <si>
    <t>°</t>
  </si>
  <si>
    <r>
      <t>μ</t>
    </r>
    <r>
      <rPr>
        <vertAlign val="subscript"/>
        <sz val="11"/>
        <color theme="1"/>
        <rFont val="Calibri"/>
        <family val="2"/>
        <charset val="204"/>
      </rPr>
      <t>ob cal</t>
    </r>
  </si>
  <si>
    <t>сП</t>
  </si>
  <si>
    <t>Строка скважины</t>
  </si>
  <si>
    <r>
      <t>T</t>
    </r>
    <r>
      <rPr>
        <vertAlign val="subscript"/>
        <sz val="10"/>
        <rFont val="Arial Cyr"/>
        <charset val="204"/>
      </rPr>
      <t>wf</t>
    </r>
  </si>
  <si>
    <r>
      <t>T</t>
    </r>
    <r>
      <rPr>
        <vertAlign val="subscript"/>
        <sz val="10"/>
        <rFont val="Arial Cyr"/>
        <charset val="204"/>
      </rPr>
      <t>buf</t>
    </r>
  </si>
  <si>
    <t>C</t>
  </si>
  <si>
    <r>
      <t>P</t>
    </r>
    <r>
      <rPr>
        <vertAlign val="subscript"/>
        <sz val="10"/>
        <rFont val="Arial Cyr"/>
        <charset val="204"/>
      </rPr>
      <t>cas</t>
    </r>
  </si>
  <si>
    <t>Расчет распределения давления в фонтанирующей скважине</t>
  </si>
  <si>
    <t>Упражнение 3</t>
  </si>
  <si>
    <t>Влияние ГФ на забойное давление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</si>
</sst>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0"/>
      <name val="Arial Cyr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charset val="204"/>
    </font>
    <font>
      <sz val="11"/>
      <color theme="1"/>
      <name val="Calibri"/>
      <family val="2"/>
      <scheme val="minor"/>
    </font>
    <font>
      <b/>
      <sz val="10"/>
      <name val="Arial Cyr"/>
      <charset val="204"/>
    </font>
    <font>
      <sz val="11"/>
      <color theme="1"/>
      <name val="Calibri"/>
      <family val="2"/>
      <charset val="204"/>
    </font>
    <font>
      <vertAlign val="subscript"/>
      <sz val="11"/>
      <color theme="1"/>
      <name val="Calibri"/>
      <family val="2"/>
      <charset val="204"/>
    </font>
    <font>
      <vertAlign val="subscript"/>
      <sz val="11"/>
      <color theme="1"/>
      <name val="Calibri"/>
      <family val="2"/>
      <charset val="204"/>
      <scheme val="minor"/>
    </font>
    <font>
      <vertAlign val="subscript"/>
      <sz val="10"/>
      <name val="Arial Cyr"/>
      <charset val="204"/>
    </font>
    <font>
      <vertAlign val="superscript"/>
      <sz val="11"/>
      <name val="Calibri"/>
      <family val="2"/>
      <charset val="204"/>
      <scheme val="minor"/>
    </font>
    <font>
      <vertAlign val="superscript"/>
      <sz val="11"/>
      <color theme="1"/>
      <name val="Calibri"/>
      <family val="2"/>
      <charset val="204"/>
      <scheme val="minor"/>
    </font>
    <font>
      <sz val="10"/>
      <color rgb="FFFF0000"/>
      <name val="Arial Cyr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3" fillId="0" borderId="1"/>
    <xf numFmtId="0" fontId="4" fillId="0" borderId="0"/>
    <xf numFmtId="0" fontId="2" fillId="0" borderId="0"/>
    <xf numFmtId="0" fontId="1" fillId="0" borderId="0"/>
  </cellStyleXfs>
  <cellXfs count="34">
    <xf numFmtId="0" fontId="0" fillId="0" borderId="0" xfId="0"/>
    <xf numFmtId="0" fontId="5" fillId="0" borderId="0" xfId="0" applyFont="1"/>
    <xf numFmtId="0" fontId="0" fillId="2" borderId="2" xfId="0" applyFill="1" applyBorder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3" borderId="2" xfId="0" applyFill="1" applyBorder="1" applyAlignment="1">
      <alignment horizontal="center"/>
    </xf>
    <xf numFmtId="2" fontId="0" fillId="0" borderId="0" xfId="0" applyNumberFormat="1"/>
    <xf numFmtId="0" fontId="0" fillId="0" borderId="0" xfId="0" quotePrefix="1"/>
    <xf numFmtId="2" fontId="0" fillId="2" borderId="2" xfId="0" applyNumberForma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0" fillId="4" borderId="2" xfId="0" applyFill="1" applyBorder="1"/>
    <xf numFmtId="0" fontId="0" fillId="5" borderId="2" xfId="0" applyFill="1" applyBorder="1"/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1" fontId="0" fillId="5" borderId="2" xfId="0" applyNumberForma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>
      <alignment horizontal="center"/>
    </xf>
    <xf numFmtId="0" fontId="0" fillId="4" borderId="3" xfId="0" applyFill="1" applyBorder="1"/>
    <xf numFmtId="0" fontId="6" fillId="6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 wrapText="1"/>
    </xf>
    <xf numFmtId="0" fontId="6" fillId="6" borderId="2" xfId="0" applyFont="1" applyFill="1" applyBorder="1" applyAlignment="1">
      <alignment horizontal="center" wrapText="1"/>
    </xf>
    <xf numFmtId="0" fontId="5" fillId="6" borderId="2" xfId="0" applyFont="1" applyFill="1" applyBorder="1" applyAlignment="1">
      <alignment horizontal="center"/>
    </xf>
    <xf numFmtId="0" fontId="5" fillId="6" borderId="2" xfId="0" applyFont="1" applyFill="1" applyBorder="1" applyAlignment="1">
      <alignment horizontal="center" wrapText="1"/>
    </xf>
    <xf numFmtId="0" fontId="5" fillId="6" borderId="2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 wrapText="1"/>
    </xf>
    <xf numFmtId="2" fontId="0" fillId="7" borderId="2" xfId="0" applyNumberFormat="1" applyFill="1" applyBorder="1"/>
    <xf numFmtId="2" fontId="0" fillId="7" borderId="2" xfId="0" applyNumberFormat="1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2" fontId="0" fillId="5" borderId="2" xfId="0" applyNumberFormat="1" applyFill="1" applyBorder="1" applyAlignment="1">
      <alignment horizontal="center"/>
    </xf>
    <xf numFmtId="0" fontId="12" fillId="0" borderId="0" xfId="0" applyFont="1"/>
    <xf numFmtId="0" fontId="0" fillId="8" borderId="2" xfId="0" applyFill="1" applyBorder="1"/>
    <xf numFmtId="0" fontId="0" fillId="3" borderId="2" xfId="0" applyFill="1" applyBorder="1"/>
    <xf numFmtId="0" fontId="0" fillId="7" borderId="2" xfId="0" applyFill="1" applyBorder="1"/>
  </cellXfs>
  <cellStyles count="5">
    <cellStyle name="Iau?iue_AA_1" xfId="1" xr:uid="{00000000-0005-0000-0000-000000000000}"/>
    <cellStyle name="Обычный" xfId="0" builtinId="0"/>
    <cellStyle name="Обычный 2" xfId="2" xr:uid="{00000000-0005-0000-0000-000003000000}"/>
    <cellStyle name="Обычный 3" xfId="3" xr:uid="{00000000-0005-0000-0000-000004000000}"/>
    <cellStyle name="Обычный 3 2" xfId="4" xr:uid="{00000000-0005-0000-0000-000005000000}"/>
  </cellStyles>
  <dxfs count="0"/>
  <tableStyles count="0" defaultTableStyle="TableStyleMedium2" defaultPivotStyle="PivotStyleLight16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Распределение давления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self_flow_well!$E$48</c:f>
              <c:strCache>
                <c:ptCount val="1"/>
                <c:pt idx="0">
                  <c:v>P сверху вниз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self_flow_well!$E$49:$E$69</c:f>
              <c:numCache>
                <c:formatCode>0.00</c:formatCode>
                <c:ptCount val="21"/>
                <c:pt idx="0">
                  <c:v>20</c:v>
                </c:pt>
                <c:pt idx="1">
                  <c:v>23.849543950267655</c:v>
                </c:pt>
                <c:pt idx="2">
                  <c:v>27.95022557429936</c:v>
                </c:pt>
                <c:pt idx="3">
                  <c:v>32.285580366571935</c:v>
                </c:pt>
                <c:pt idx="4">
                  <c:v>36.837468142523342</c:v>
                </c:pt>
                <c:pt idx="5">
                  <c:v>41.587027596851925</c:v>
                </c:pt>
                <c:pt idx="6">
                  <c:v>46.515373778225225</c:v>
                </c:pt>
                <c:pt idx="7">
                  <c:v>51.604283421037877</c:v>
                </c:pt>
                <c:pt idx="8">
                  <c:v>56.836315194815732</c:v>
                </c:pt>
                <c:pt idx="9">
                  <c:v>62.194954206284358</c:v>
                </c:pt>
                <c:pt idx="10">
                  <c:v>67.664883878217353</c:v>
                </c:pt>
                <c:pt idx="11">
                  <c:v>73.232048069520502</c:v>
                </c:pt>
                <c:pt idx="12">
                  <c:v>78.883657079134693</c:v>
                </c:pt>
                <c:pt idx="13">
                  <c:v>84.608153725441426</c:v>
                </c:pt>
                <c:pt idx="14">
                  <c:v>90.395152673799075</c:v>
                </c:pt>
                <c:pt idx="15">
                  <c:v>96.235363335292462</c:v>
                </c:pt>
                <c:pt idx="16">
                  <c:v>102.12050413205137</c:v>
                </c:pt>
                <c:pt idx="17">
                  <c:v>108.04321379534747</c:v>
                </c:pt>
                <c:pt idx="18">
                  <c:v>113.99696364476573</c:v>
                </c:pt>
                <c:pt idx="19">
                  <c:v>119.99263102580271</c:v>
                </c:pt>
                <c:pt idx="20">
                  <c:v>126.06730868002101</c:v>
                </c:pt>
              </c:numCache>
            </c:numRef>
          </c:xVal>
          <c:yVal>
            <c:numRef>
              <c:f>self_flow_well!$C$49:$C$69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66-4DE7-A38F-AD945C71CEC0}"/>
            </c:ext>
          </c:extLst>
        </c:ser>
        <c:ser>
          <c:idx val="0"/>
          <c:order val="1"/>
          <c:tx>
            <c:strRef>
              <c:f>self_flow_well!$J$48</c:f>
              <c:strCache>
                <c:ptCount val="1"/>
                <c:pt idx="0">
                  <c:v>P снизу вверх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self_flow_well!$J$49:$J$69</c:f>
              <c:numCache>
                <c:formatCode>0.00</c:formatCode>
                <c:ptCount val="21"/>
                <c:pt idx="0">
                  <c:v>19.96405131482814</c:v>
                </c:pt>
                <c:pt idx="1">
                  <c:v>23.810786160067732</c:v>
                </c:pt>
                <c:pt idx="2">
                  <c:v>27.908778571399534</c:v>
                </c:pt>
                <c:pt idx="3">
                  <c:v>32.241587802605373</c:v>
                </c:pt>
                <c:pt idx="4">
                  <c:v>36.791088185595491</c:v>
                </c:pt>
                <c:pt idx="5">
                  <c:v>41.538425772608051</c:v>
                </c:pt>
                <c:pt idx="6">
                  <c:v>46.464718259847146</c:v>
                </c:pt>
                <c:pt idx="7">
                  <c:v>51.551738230869539</c:v>
                </c:pt>
                <c:pt idx="8">
                  <c:v>56.782039638734553</c:v>
                </c:pt>
                <c:pt idx="9">
                  <c:v>62.139099806163038</c:v>
                </c:pt>
                <c:pt idx="10">
                  <c:v>67.607592966640638</c:v>
                </c:pt>
                <c:pt idx="11">
                  <c:v>73.17345301934003</c:v>
                </c:pt>
                <c:pt idx="12">
                  <c:v>78.823880021041205</c:v>
                </c:pt>
                <c:pt idx="13">
                  <c:v>84.547306625093313</c:v>
                </c:pt>
                <c:pt idx="14">
                  <c:v>90.333337661150381</c:v>
                </c:pt>
                <c:pt idx="15">
                  <c:v>96.172673199993852</c:v>
                </c:pt>
                <c:pt idx="16">
                  <c:v>102.05702291834253</c:v>
                </c:pt>
                <c:pt idx="17">
                  <c:v>107.97901744674725</c:v>
                </c:pt>
                <c:pt idx="18">
                  <c:v>113.93212066276871</c:v>
                </c:pt>
                <c:pt idx="19">
                  <c:v>119.92667670356218</c:v>
                </c:pt>
                <c:pt idx="20">
                  <c:v>126</c:v>
                </c:pt>
              </c:numCache>
            </c:numRef>
          </c:xVal>
          <c:yVal>
            <c:numRef>
              <c:f>self_flow_well!$C$49:$C$69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B66-4DE7-A38F-AD945C71CE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620928"/>
        <c:axId val="214621504"/>
      </c:scatterChart>
      <c:valAx>
        <c:axId val="214620928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</a:t>
                </a:r>
                <a:r>
                  <a:rPr lang="ru-RU" baseline="0"/>
                  <a:t> атм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4621504"/>
        <c:crosses val="autoZero"/>
        <c:crossBetween val="midCat"/>
      </c:valAx>
      <c:valAx>
        <c:axId val="214621504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Глубина,</a:t>
                </a:r>
                <a:r>
                  <a:rPr lang="ru-RU" baseline="0"/>
                  <a:t> м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4620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Распределение давления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self_flow_well!$J$48</c:f>
              <c:strCache>
                <c:ptCount val="1"/>
                <c:pt idx="0">
                  <c:v>P снизу вверх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self_flow_well!$N$49:$N$69</c:f>
              <c:numCache>
                <c:formatCode>General</c:formatCode>
                <c:ptCount val="21"/>
              </c:numCache>
            </c:numRef>
          </c:xVal>
          <c:yVal>
            <c:numRef>
              <c:f>self_flow_well!$C$49:$C$69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FE-46E5-A745-7E9ECF416951}"/>
            </c:ext>
          </c:extLst>
        </c:ser>
        <c:ser>
          <c:idx val="3"/>
          <c:order val="1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self_flow_well!$M$49:$M$69</c:f>
              <c:numCache>
                <c:formatCode>General</c:formatCode>
                <c:ptCount val="21"/>
              </c:numCache>
            </c:numRef>
          </c:xVal>
          <c:yVal>
            <c:numRef>
              <c:f>self_flow_well!$C$49:$C$69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EFE-46E5-A745-7E9ECF4169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288064"/>
        <c:axId val="215288640"/>
      </c:scatterChart>
      <c:valAx>
        <c:axId val="21528806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</a:t>
                </a:r>
                <a:r>
                  <a:rPr lang="ru-RU" baseline="0"/>
                  <a:t> атм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5288640"/>
        <c:crosses val="autoZero"/>
        <c:crossBetween val="midCat"/>
      </c:valAx>
      <c:valAx>
        <c:axId val="215288640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Глубина,</a:t>
                </a:r>
                <a:r>
                  <a:rPr lang="ru-RU" baseline="0"/>
                  <a:t> м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5288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IPR</a:t>
            </a:r>
            <a:r>
              <a:rPr lang="ru-RU"/>
              <a:t> и</a:t>
            </a:r>
            <a:r>
              <a:rPr lang="en-US"/>
              <a:t> VLP</a:t>
            </a:r>
            <a:endParaRPr lang="ru-RU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202988191978465E-2"/>
          <c:y val="6.322237510368435E-2"/>
          <c:w val="0.79459995901803337"/>
          <c:h val="0.70531459280289899"/>
        </c:manualLayout>
      </c:layout>
      <c:scatterChart>
        <c:scatterStyle val="lineMarker"/>
        <c:varyColors val="0"/>
        <c:ser>
          <c:idx val="0"/>
          <c:order val="0"/>
          <c:tx>
            <c:v>IPR</c:v>
          </c:tx>
          <c:xVal>
            <c:numRef>
              <c:f>self_flow_well!$E$78:$E$98</c:f>
              <c:numCache>
                <c:formatCode>0.00</c:formatCode>
                <c:ptCount val="21"/>
                <c:pt idx="0">
                  <c:v>1</c:v>
                </c:pt>
                <c:pt idx="1">
                  <c:v>6.5</c:v>
                </c:pt>
                <c:pt idx="2">
                  <c:v>12</c:v>
                </c:pt>
                <c:pt idx="3">
                  <c:v>17.5</c:v>
                </c:pt>
                <c:pt idx="4">
                  <c:v>23</c:v>
                </c:pt>
                <c:pt idx="5">
                  <c:v>28.5</c:v>
                </c:pt>
                <c:pt idx="6">
                  <c:v>34</c:v>
                </c:pt>
                <c:pt idx="7">
                  <c:v>39.5</c:v>
                </c:pt>
                <c:pt idx="8">
                  <c:v>45</c:v>
                </c:pt>
                <c:pt idx="9">
                  <c:v>50.5</c:v>
                </c:pt>
                <c:pt idx="10">
                  <c:v>56</c:v>
                </c:pt>
                <c:pt idx="11">
                  <c:v>61.5</c:v>
                </c:pt>
                <c:pt idx="12">
                  <c:v>67</c:v>
                </c:pt>
                <c:pt idx="13">
                  <c:v>72.5</c:v>
                </c:pt>
                <c:pt idx="14">
                  <c:v>78</c:v>
                </c:pt>
                <c:pt idx="15">
                  <c:v>83.5</c:v>
                </c:pt>
                <c:pt idx="16">
                  <c:v>89</c:v>
                </c:pt>
                <c:pt idx="17">
                  <c:v>94.5</c:v>
                </c:pt>
                <c:pt idx="18">
                  <c:v>100</c:v>
                </c:pt>
                <c:pt idx="19">
                  <c:v>105.5</c:v>
                </c:pt>
                <c:pt idx="20">
                  <c:v>111</c:v>
                </c:pt>
              </c:numCache>
            </c:numRef>
          </c:xVal>
          <c:yVal>
            <c:numRef>
              <c:f>self_flow_well!$F$78:$F$98</c:f>
              <c:numCache>
                <c:formatCode>0.00</c:formatCode>
                <c:ptCount val="21"/>
                <c:pt idx="0">
                  <c:v>248.33333333333334</c:v>
                </c:pt>
                <c:pt idx="1">
                  <c:v>239.16666666666666</c:v>
                </c:pt>
                <c:pt idx="2">
                  <c:v>230</c:v>
                </c:pt>
                <c:pt idx="3">
                  <c:v>220.83333333333334</c:v>
                </c:pt>
                <c:pt idx="4">
                  <c:v>211.66666666666666</c:v>
                </c:pt>
                <c:pt idx="5">
                  <c:v>202.5</c:v>
                </c:pt>
                <c:pt idx="6">
                  <c:v>193.33333333333334</c:v>
                </c:pt>
                <c:pt idx="7">
                  <c:v>184.16666666666666</c:v>
                </c:pt>
                <c:pt idx="8">
                  <c:v>175</c:v>
                </c:pt>
                <c:pt idx="9">
                  <c:v>165.83333333333334</c:v>
                </c:pt>
                <c:pt idx="10">
                  <c:v>156.66666666666666</c:v>
                </c:pt>
                <c:pt idx="11">
                  <c:v>147.48120194476127</c:v>
                </c:pt>
                <c:pt idx="12">
                  <c:v>137.89948930654069</c:v>
                </c:pt>
                <c:pt idx="13">
                  <c:v>127.69218142324976</c:v>
                </c:pt>
                <c:pt idx="14">
                  <c:v>116.71793901141332</c:v>
                </c:pt>
                <c:pt idx="15">
                  <c:v>104.77251819000452</c:v>
                </c:pt>
                <c:pt idx="16">
                  <c:v>91.540808773895563</c:v>
                </c:pt>
                <c:pt idx="17">
                  <c:v>76.488188244002203</c:v>
                </c:pt>
                <c:pt idx="18">
                  <c:v>58.558230480331133</c:v>
                </c:pt>
                <c:pt idx="19">
                  <c:v>34.941828987286321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CD-42DA-9D82-1292567E6F96}"/>
            </c:ext>
          </c:extLst>
        </c:ser>
        <c:ser>
          <c:idx val="1"/>
          <c:order val="1"/>
          <c:tx>
            <c:v>VLP1</c:v>
          </c:tx>
          <c:xVal>
            <c:numRef>
              <c:f>self_flow_well!$E$78:$E$98</c:f>
              <c:numCache>
                <c:formatCode>0.00</c:formatCode>
                <c:ptCount val="21"/>
                <c:pt idx="0">
                  <c:v>1</c:v>
                </c:pt>
                <c:pt idx="1">
                  <c:v>6.5</c:v>
                </c:pt>
                <c:pt idx="2">
                  <c:v>12</c:v>
                </c:pt>
                <c:pt idx="3">
                  <c:v>17.5</c:v>
                </c:pt>
                <c:pt idx="4">
                  <c:v>23</c:v>
                </c:pt>
                <c:pt idx="5">
                  <c:v>28.5</c:v>
                </c:pt>
                <c:pt idx="6">
                  <c:v>34</c:v>
                </c:pt>
                <c:pt idx="7">
                  <c:v>39.5</c:v>
                </c:pt>
                <c:pt idx="8">
                  <c:v>45</c:v>
                </c:pt>
                <c:pt idx="9">
                  <c:v>50.5</c:v>
                </c:pt>
                <c:pt idx="10">
                  <c:v>56</c:v>
                </c:pt>
                <c:pt idx="11">
                  <c:v>61.5</c:v>
                </c:pt>
                <c:pt idx="12">
                  <c:v>67</c:v>
                </c:pt>
                <c:pt idx="13">
                  <c:v>72.5</c:v>
                </c:pt>
                <c:pt idx="14">
                  <c:v>78</c:v>
                </c:pt>
                <c:pt idx="15">
                  <c:v>83.5</c:v>
                </c:pt>
                <c:pt idx="16">
                  <c:v>89</c:v>
                </c:pt>
                <c:pt idx="17">
                  <c:v>94.5</c:v>
                </c:pt>
                <c:pt idx="18">
                  <c:v>100</c:v>
                </c:pt>
                <c:pt idx="19">
                  <c:v>105.5</c:v>
                </c:pt>
                <c:pt idx="20">
                  <c:v>111</c:v>
                </c:pt>
              </c:numCache>
            </c:numRef>
          </c:xVal>
          <c:yVal>
            <c:numRef>
              <c:f>self_flow_well!$G$78:$G$98</c:f>
              <c:numCache>
                <c:formatCode>0.00</c:formatCode>
                <c:ptCount val="21"/>
                <c:pt idx="0">
                  <c:v>173.07801673762009</c:v>
                </c:pt>
                <c:pt idx="1">
                  <c:v>164.78898496627406</c:v>
                </c:pt>
                <c:pt idx="2">
                  <c:v>158.42028944955655</c:v>
                </c:pt>
                <c:pt idx="3">
                  <c:v>153.33478443244613</c:v>
                </c:pt>
                <c:pt idx="4">
                  <c:v>149.17008303444416</c:v>
                </c:pt>
                <c:pt idx="5">
                  <c:v>145.70559722908649</c:v>
                </c:pt>
                <c:pt idx="6">
                  <c:v>142.80054613893756</c:v>
                </c:pt>
                <c:pt idx="7">
                  <c:v>140.31498607284021</c:v>
                </c:pt>
                <c:pt idx="8">
                  <c:v>138.18491593247703</c:v>
                </c:pt>
                <c:pt idx="9">
                  <c:v>136.34026373812333</c:v>
                </c:pt>
                <c:pt idx="10">
                  <c:v>134.6452653964551</c:v>
                </c:pt>
                <c:pt idx="11">
                  <c:v>132.95294464685875</c:v>
                </c:pt>
                <c:pt idx="12">
                  <c:v>131.55426121298794</c:v>
                </c:pt>
                <c:pt idx="13">
                  <c:v>130.2098185958645</c:v>
                </c:pt>
                <c:pt idx="14">
                  <c:v>129.12249485329889</c:v>
                </c:pt>
                <c:pt idx="15">
                  <c:v>127.98840039484058</c:v>
                </c:pt>
                <c:pt idx="16">
                  <c:v>127.25666512610097</c:v>
                </c:pt>
                <c:pt idx="17">
                  <c:v>126.21353194607163</c:v>
                </c:pt>
                <c:pt idx="18">
                  <c:v>125.6444300865617</c:v>
                </c:pt>
                <c:pt idx="19">
                  <c:v>124.94728194136816</c:v>
                </c:pt>
                <c:pt idx="20">
                  <c:v>124.5171542073078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CD-42DA-9D82-1292567E6F96}"/>
            </c:ext>
          </c:extLst>
        </c:ser>
        <c:ser>
          <c:idx val="2"/>
          <c:order val="2"/>
          <c:tx>
            <c:v>VLP2</c:v>
          </c:tx>
          <c:xVal>
            <c:numRef>
              <c:f>self_flow_well!$E$78:$E$98</c:f>
              <c:numCache>
                <c:formatCode>0.00</c:formatCode>
                <c:ptCount val="21"/>
                <c:pt idx="0">
                  <c:v>1</c:v>
                </c:pt>
                <c:pt idx="1">
                  <c:v>6.5</c:v>
                </c:pt>
                <c:pt idx="2">
                  <c:v>12</c:v>
                </c:pt>
                <c:pt idx="3">
                  <c:v>17.5</c:v>
                </c:pt>
                <c:pt idx="4">
                  <c:v>23</c:v>
                </c:pt>
                <c:pt idx="5">
                  <c:v>28.5</c:v>
                </c:pt>
                <c:pt idx="6">
                  <c:v>34</c:v>
                </c:pt>
                <c:pt idx="7">
                  <c:v>39.5</c:v>
                </c:pt>
                <c:pt idx="8">
                  <c:v>45</c:v>
                </c:pt>
                <c:pt idx="9">
                  <c:v>50.5</c:v>
                </c:pt>
                <c:pt idx="10">
                  <c:v>56</c:v>
                </c:pt>
                <c:pt idx="11">
                  <c:v>61.5</c:v>
                </c:pt>
                <c:pt idx="12">
                  <c:v>67</c:v>
                </c:pt>
                <c:pt idx="13">
                  <c:v>72.5</c:v>
                </c:pt>
                <c:pt idx="14">
                  <c:v>78</c:v>
                </c:pt>
                <c:pt idx="15">
                  <c:v>83.5</c:v>
                </c:pt>
                <c:pt idx="16">
                  <c:v>89</c:v>
                </c:pt>
                <c:pt idx="17">
                  <c:v>94.5</c:v>
                </c:pt>
                <c:pt idx="18">
                  <c:v>100</c:v>
                </c:pt>
                <c:pt idx="19">
                  <c:v>105.5</c:v>
                </c:pt>
                <c:pt idx="20">
                  <c:v>111</c:v>
                </c:pt>
              </c:numCache>
            </c:numRef>
          </c:xVal>
          <c:yVal>
            <c:numRef>
              <c:f>self_flow_well!$H$78:$H$98</c:f>
              <c:numCache>
                <c:formatCode>0.00</c:formatCode>
                <c:ptCount val="21"/>
                <c:pt idx="0">
                  <c:v>180.42346621968539</c:v>
                </c:pt>
                <c:pt idx="1">
                  <c:v>173.77216482336149</c:v>
                </c:pt>
                <c:pt idx="2">
                  <c:v>168.55537494743996</c:v>
                </c:pt>
                <c:pt idx="3">
                  <c:v>164.32217273902523</c:v>
                </c:pt>
                <c:pt idx="4">
                  <c:v>160.83054675450714</c:v>
                </c:pt>
                <c:pt idx="5">
                  <c:v>157.9019021965598</c:v>
                </c:pt>
                <c:pt idx="6">
                  <c:v>155.41661870420032</c:v>
                </c:pt>
                <c:pt idx="7">
                  <c:v>153.28114892218807</c:v>
                </c:pt>
                <c:pt idx="8">
                  <c:v>151.43377094130412</c:v>
                </c:pt>
                <c:pt idx="9">
                  <c:v>149.82307860613079</c:v>
                </c:pt>
                <c:pt idx="10">
                  <c:v>148.41527608758534</c:v>
                </c:pt>
                <c:pt idx="11">
                  <c:v>147.17543009146564</c:v>
                </c:pt>
                <c:pt idx="12">
                  <c:v>146.07513168316441</c:v>
                </c:pt>
                <c:pt idx="13">
                  <c:v>145.11489376957354</c:v>
                </c:pt>
                <c:pt idx="14">
                  <c:v>144.24955299766009</c:v>
                </c:pt>
                <c:pt idx="15">
                  <c:v>143.48804411732613</c:v>
                </c:pt>
                <c:pt idx="16">
                  <c:v>142.80020290709768</c:v>
                </c:pt>
                <c:pt idx="17">
                  <c:v>142.20973851397235</c:v>
                </c:pt>
                <c:pt idx="18">
                  <c:v>141.66057833629336</c:v>
                </c:pt>
                <c:pt idx="19">
                  <c:v>141.1055264300561</c:v>
                </c:pt>
                <c:pt idx="20">
                  <c:v>140.63550041068413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DCD-42DA-9D82-1292567E6F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290944"/>
        <c:axId val="215291520"/>
      </c:scatterChart>
      <c:valAx>
        <c:axId val="215290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Дебит  </a:t>
                </a:r>
                <a:r>
                  <a:rPr lang="ru-RU" baseline="0"/>
                  <a:t>м3/сут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39625196877125629"/>
              <c:y val="0.8647709320050861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5291520"/>
        <c:crosses val="autoZero"/>
        <c:crossBetween val="midCat"/>
      </c:valAx>
      <c:valAx>
        <c:axId val="21529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aseline="0"/>
                  <a:t>Давление на забое, атм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5290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400"/>
            </a:pPr>
            <a:r>
              <a:rPr lang="ru-RU" sz="1400"/>
              <a:t>Зависимость</a:t>
            </a:r>
            <a:r>
              <a:rPr lang="ru-RU" sz="1400" baseline="0"/>
              <a:t> давления на забое от ГФ для разных обводненностей</a:t>
            </a:r>
          </a:p>
          <a:p>
            <a:pPr>
              <a:defRPr sz="1400"/>
            </a:pPr>
            <a:endParaRPr lang="ru-RU" sz="1400" baseline="0"/>
          </a:p>
        </c:rich>
      </c:tx>
      <c:layout>
        <c:manualLayout>
          <c:xMode val="edge"/>
          <c:yMode val="edge"/>
          <c:x val="0.16469648060649439"/>
          <c:y val="7.509724103787934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963857295924638E-2"/>
          <c:y val="0.18752125682155366"/>
          <c:w val="0.85311442978860696"/>
          <c:h val="0.70531459280289899"/>
        </c:manualLayout>
      </c:layout>
      <c:scatterChart>
        <c:scatterStyle val="lineMarker"/>
        <c:varyColors val="0"/>
        <c:ser>
          <c:idx val="1"/>
          <c:order val="0"/>
          <c:xVal>
            <c:numRef>
              <c:f>self_flow_well!$F$108:$F$128</c:f>
              <c:numCache>
                <c:formatCode>General</c:formatCode>
                <c:ptCount val="21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</c:numCache>
            </c:numRef>
          </c:xVal>
          <c:yVal>
            <c:numRef>
              <c:f>self_flow_well!$H$108:$H$128</c:f>
              <c:numCache>
                <c:formatCode>0.00</c:formatCode>
                <c:ptCount val="21"/>
                <c:pt idx="0">
                  <c:v>75.479647003053429</c:v>
                </c:pt>
                <c:pt idx="1">
                  <c:v>138.87964920963614</c:v>
                </c:pt>
                <c:pt idx="2">
                  <c:v>110.79366394262878</c:v>
                </c:pt>
                <c:pt idx="3">
                  <c:v>83.977643280198365</c:v>
                </c:pt>
                <c:pt idx="4">
                  <c:v>67.52424468144919</c:v>
                </c:pt>
                <c:pt idx="5">
                  <c:v>60.455586759966366</c:v>
                </c:pt>
                <c:pt idx="6">
                  <c:v>56.134878471440473</c:v>
                </c:pt>
                <c:pt idx="7">
                  <c:v>53.392475824971093</c:v>
                </c:pt>
                <c:pt idx="8">
                  <c:v>51.603124243912944</c:v>
                </c:pt>
                <c:pt idx="9">
                  <c:v>50.426184929738369</c:v>
                </c:pt>
                <c:pt idx="10">
                  <c:v>49.660887057782155</c:v>
                </c:pt>
                <c:pt idx="11">
                  <c:v>49.182548528359426</c:v>
                </c:pt>
                <c:pt idx="12">
                  <c:v>48.910279555264623</c:v>
                </c:pt>
                <c:pt idx="13">
                  <c:v>48.789640850119817</c:v>
                </c:pt>
                <c:pt idx="14">
                  <c:v>49.107404074937797</c:v>
                </c:pt>
                <c:pt idx="15">
                  <c:v>49.479080996221334</c:v>
                </c:pt>
                <c:pt idx="16">
                  <c:v>51.308059393520935</c:v>
                </c:pt>
                <c:pt idx="17">
                  <c:v>53.136097923585531</c:v>
                </c:pt>
                <c:pt idx="18">
                  <c:v>55.65437546097359</c:v>
                </c:pt>
                <c:pt idx="19">
                  <c:v>58.196440871464539</c:v>
                </c:pt>
                <c:pt idx="20">
                  <c:v>60.66371047453346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99-4991-93DC-7DDC2E0B5AE9}"/>
            </c:ext>
          </c:extLst>
        </c:ser>
        <c:ser>
          <c:idx val="2"/>
          <c:order val="1"/>
          <c:xVal>
            <c:numRef>
              <c:f>self_flow_well!$F$108:$F$128</c:f>
              <c:numCache>
                <c:formatCode>General</c:formatCode>
                <c:ptCount val="21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</c:numCache>
            </c:numRef>
          </c:xVal>
          <c:yVal>
            <c:numRef>
              <c:f>self_flow_well!$I$108:$I$128</c:f>
              <c:numCache>
                <c:formatCode>0.00</c:formatCode>
                <c:ptCount val="21"/>
                <c:pt idx="0">
                  <c:v>101.94510953945939</c:v>
                </c:pt>
                <c:pt idx="1">
                  <c:v>151.90876481139983</c:v>
                </c:pt>
                <c:pt idx="2">
                  <c:v>127.58544787009987</c:v>
                </c:pt>
                <c:pt idx="3">
                  <c:v>100.28028088968408</c:v>
                </c:pt>
                <c:pt idx="4">
                  <c:v>81.486200430179309</c:v>
                </c:pt>
                <c:pt idx="5">
                  <c:v>68.696737719528429</c:v>
                </c:pt>
                <c:pt idx="6">
                  <c:v>62.573121385423093</c:v>
                </c:pt>
                <c:pt idx="7">
                  <c:v>58.456444679357993</c:v>
                </c:pt>
                <c:pt idx="8">
                  <c:v>55.594704731972023</c:v>
                </c:pt>
                <c:pt idx="9">
                  <c:v>53.578453320282577</c:v>
                </c:pt>
                <c:pt idx="10">
                  <c:v>52.133368267859503</c:v>
                </c:pt>
                <c:pt idx="11">
                  <c:v>51.092396405366664</c:v>
                </c:pt>
                <c:pt idx="12">
                  <c:v>50.34546081911855</c:v>
                </c:pt>
                <c:pt idx="13">
                  <c:v>49.81761457055422</c:v>
                </c:pt>
                <c:pt idx="14">
                  <c:v>49.456351003293491</c:v>
                </c:pt>
                <c:pt idx="15">
                  <c:v>49.223957093129769</c:v>
                </c:pt>
                <c:pt idx="16">
                  <c:v>49.092748960356374</c:v>
                </c:pt>
                <c:pt idx="17">
                  <c:v>49.042012437543342</c:v>
                </c:pt>
                <c:pt idx="18">
                  <c:v>49.055984714068487</c:v>
                </c:pt>
                <c:pt idx="19">
                  <c:v>49.558010743650932</c:v>
                </c:pt>
                <c:pt idx="20">
                  <c:v>50.961967375054151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399-4991-93DC-7DDC2E0B5A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762880"/>
        <c:axId val="40058880"/>
      </c:scatterChart>
      <c:valAx>
        <c:axId val="251762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Газовый фактор,</a:t>
                </a:r>
                <a:r>
                  <a:rPr lang="ru-RU" baseline="0"/>
                  <a:t> м3/м3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39163245136816122"/>
              <c:y val="0.9450472931145431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058880"/>
        <c:crosses val="autoZero"/>
        <c:crossBetween val="midCat"/>
      </c:valAx>
      <c:valAx>
        <c:axId val="4005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aseline="0"/>
                  <a:t>Давление на забое, атм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1762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160220</xdr:colOff>
      <xdr:row>41</xdr:row>
      <xdr:rowOff>30061</xdr:rowOff>
    </xdr:from>
    <xdr:to>
      <xdr:col>18</xdr:col>
      <xdr:colOff>67235</xdr:colOff>
      <xdr:row>69</xdr:row>
      <xdr:rowOff>22411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266700</xdr:colOff>
      <xdr:row>44</xdr:row>
      <xdr:rowOff>9525</xdr:rowOff>
    </xdr:from>
    <xdr:to>
      <xdr:col>31</xdr:col>
      <xdr:colOff>571500</xdr:colOff>
      <xdr:row>67</xdr:row>
      <xdr:rowOff>78921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/>
      </xdr:nvSpPr>
      <xdr:spPr>
        <a:xfrm>
          <a:off x="16211550" y="26565225"/>
          <a:ext cx="5181600" cy="3955596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/>
            <a:t>Дополнительные вопросы</a:t>
          </a:r>
          <a:r>
            <a:rPr lang="ru-RU" sz="1100" baseline="0"/>
            <a:t> по упражению (направления исследований)</a:t>
          </a:r>
        </a:p>
        <a:p>
          <a:endParaRPr lang="ru-RU" sz="1100" baseline="0"/>
        </a:p>
        <a:p>
          <a:r>
            <a:rPr lang="ru-RU" sz="1100" baseline="0"/>
            <a:t>1. За счет каких параметров можно соместить расчеты снизу вверх и сверху вниз?</a:t>
          </a:r>
        </a:p>
        <a:p>
          <a:r>
            <a:rPr lang="ru-RU" sz="1100" baseline="0"/>
            <a:t>2. Как влияет значение газового фактора на распределение давления?</a:t>
          </a:r>
        </a:p>
        <a:p>
          <a:r>
            <a:rPr lang="ru-RU" sz="1100" baseline="0"/>
            <a:t>3. Постройте кривую оттока (зависимость забойного давления от дебита)</a:t>
          </a:r>
        </a:p>
        <a:p>
          <a:r>
            <a:rPr lang="ru-RU" sz="1100" baseline="0"/>
            <a:t>4. Постройте зависимость забойного давления от газового фактора</a:t>
          </a:r>
          <a:endParaRPr lang="ru-RU" sz="1100"/>
        </a:p>
      </xdr:txBody>
    </xdr:sp>
    <xdr:clientData/>
  </xdr:twoCellAnchor>
  <xdr:twoCellAnchor>
    <xdr:from>
      <xdr:col>23</xdr:col>
      <xdr:colOff>285750</xdr:colOff>
      <xdr:row>40</xdr:row>
      <xdr:rowOff>0</xdr:rowOff>
    </xdr:from>
    <xdr:to>
      <xdr:col>32</xdr:col>
      <xdr:colOff>152400</xdr:colOff>
      <xdr:row>71</xdr:row>
      <xdr:rowOff>29135</xdr:rowOff>
    </xdr:to>
    <xdr:graphicFrame macro="">
      <xdr:nvGraphicFramePr>
        <xdr:cNvPr id="20" name="Диаграмма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391508</xdr:colOff>
      <xdr:row>70</xdr:row>
      <xdr:rowOff>14707</xdr:rowOff>
    </xdr:from>
    <xdr:to>
      <xdr:col>21</xdr:col>
      <xdr:colOff>407616</xdr:colOff>
      <xdr:row>99</xdr:row>
      <xdr:rowOff>85077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216413</xdr:colOff>
      <xdr:row>103</xdr:row>
      <xdr:rowOff>13307</xdr:rowOff>
    </xdr:from>
    <xdr:to>
      <xdr:col>22</xdr:col>
      <xdr:colOff>355786</xdr:colOff>
      <xdr:row>132</xdr:row>
      <xdr:rowOff>38854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95250</xdr:colOff>
      <xdr:row>5</xdr:row>
      <xdr:rowOff>83343</xdr:rowOff>
    </xdr:from>
    <xdr:to>
      <xdr:col>15</xdr:col>
      <xdr:colOff>47625</xdr:colOff>
      <xdr:row>13</xdr:row>
      <xdr:rowOff>214312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CD7C6251-E582-4EC8-A1D2-68974E4575DC}"/>
            </a:ext>
          </a:extLst>
        </xdr:cNvPr>
        <xdr:cNvSpPr txBox="1"/>
      </xdr:nvSpPr>
      <xdr:spPr>
        <a:xfrm>
          <a:off x="6357938" y="916781"/>
          <a:ext cx="5595937" cy="1940719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 baseline="0"/>
            <a:t>В упражнении рассматривается работа фонтанирующей скважины. Анализ работы по КРД, кривой притока и оттока.</a:t>
          </a:r>
        </a:p>
        <a:p>
          <a:endParaRPr lang="ru-RU" sz="1100" baseline="0"/>
        </a:p>
        <a:p>
          <a:r>
            <a:rPr lang="ru-RU" sz="1100" baseline="0"/>
            <a:t>Вопросы для проработки</a:t>
          </a:r>
        </a:p>
        <a:p>
          <a:r>
            <a:rPr lang="ru-RU" sz="1100" baseline="0"/>
            <a:t>1. Постройте распределние давления методом "сверху-вниз" и "снизу-вверх". При каком условии эти кривые совпадут?</a:t>
          </a:r>
        </a:p>
        <a:p>
          <a:r>
            <a:rPr lang="ru-RU" sz="1100" baseline="0"/>
            <a:t>2. С помощью кривых притока  </a:t>
          </a:r>
          <a:r>
            <a:rPr lang="en-US" sz="1100" baseline="0"/>
            <a:t>(IPR)</a:t>
          </a:r>
          <a:r>
            <a:rPr lang="ru-RU" sz="1100" baseline="0"/>
            <a:t> и оттока </a:t>
          </a:r>
          <a:r>
            <a:rPr lang="en-US" sz="1100" baseline="0"/>
            <a:t>(VLP</a:t>
          </a:r>
          <a:r>
            <a:rPr lang="ru-RU" sz="1100" baseline="0"/>
            <a:t>) определите рабочую точку системы "подъемник-пласт". От чего зависит ее положение?</a:t>
          </a:r>
        </a:p>
        <a:p>
          <a:r>
            <a:rPr lang="ru-RU" sz="1100" baseline="0"/>
            <a:t>3. Как газовый фактор влияет на кривую оттока?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nt/unifloc_vba/UniflocVBA_7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Pbase"/>
      <sheetName val="Info"/>
    </sheetNames>
    <definedNames>
      <definedName name="getUFVersion"/>
      <definedName name="IPR_PI_sm3dayatm"/>
      <definedName name="IPR_Pwf_atma"/>
      <definedName name="MF_p_pipe_atma"/>
      <definedName name="PVT_encode_string"/>
      <definedName name="well_encode_string"/>
      <definedName name="well_pwf_plin_atma"/>
    </defined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orksheet_self_flow_well">
    <outlinePr summaryBelow="0"/>
  </sheetPr>
  <dimension ref="A1:Z138"/>
  <sheetViews>
    <sheetView tabSelected="1" zoomScale="85" zoomScaleNormal="85" workbookViewId="0">
      <selection activeCell="H36" sqref="H36"/>
    </sheetView>
  </sheetViews>
  <sheetFormatPr defaultRowHeight="12.75" outlineLevelRow="1" x14ac:dyDescent="0.2"/>
  <cols>
    <col min="2" max="2" width="28.28515625" customWidth="1"/>
    <col min="3" max="3" width="9.85546875" customWidth="1"/>
    <col min="4" max="4" width="11.5703125" style="4" bestFit="1" customWidth="1"/>
    <col min="5" max="5" width="11.28515625" customWidth="1"/>
    <col min="6" max="6" width="13" bestFit="1" customWidth="1"/>
    <col min="7" max="7" width="10.85546875" bestFit="1" customWidth="1"/>
    <col min="8" max="8" width="15.85546875" bestFit="1" customWidth="1"/>
    <col min="9" max="9" width="10.85546875" bestFit="1" customWidth="1"/>
    <col min="10" max="10" width="11.28515625" customWidth="1"/>
    <col min="11" max="11" width="10.140625" customWidth="1"/>
  </cols>
  <sheetData>
    <row r="1" spans="1:7" x14ac:dyDescent="0.2">
      <c r="A1" s="1" t="s">
        <v>33</v>
      </c>
      <c r="F1" t="s">
        <v>34</v>
      </c>
      <c r="G1" t="str">
        <f>[1]!getUFVersion()</f>
        <v>7.8</v>
      </c>
    </row>
    <row r="2" spans="1:7" x14ac:dyDescent="0.2">
      <c r="A2" t="s">
        <v>72</v>
      </c>
    </row>
    <row r="3" spans="1:7" x14ac:dyDescent="0.2">
      <c r="A3" s="30"/>
    </row>
    <row r="6" spans="1:7" x14ac:dyDescent="0.2">
      <c r="A6" s="1" t="s">
        <v>12</v>
      </c>
    </row>
    <row r="7" spans="1:7" ht="18.75" x14ac:dyDescent="0.35">
      <c r="A7" s="1"/>
      <c r="B7" s="19" t="s">
        <v>36</v>
      </c>
      <c r="C7" s="2">
        <v>0.87</v>
      </c>
      <c r="D7" s="15"/>
      <c r="E7" s="13">
        <f>gamma_oil_*1000</f>
        <v>870</v>
      </c>
      <c r="F7" s="15" t="s">
        <v>48</v>
      </c>
    </row>
    <row r="8" spans="1:7" ht="18.75" outlineLevel="1" x14ac:dyDescent="0.35">
      <c r="B8" s="15" t="s">
        <v>37</v>
      </c>
      <c r="C8" s="2">
        <v>1</v>
      </c>
      <c r="D8" s="15"/>
      <c r="E8" s="13">
        <f>gamma_wat_*1000</f>
        <v>1000</v>
      </c>
      <c r="F8" s="15" t="s">
        <v>48</v>
      </c>
    </row>
    <row r="9" spans="1:7" ht="18.75" outlineLevel="1" x14ac:dyDescent="0.35">
      <c r="B9" s="15" t="s">
        <v>38</v>
      </c>
      <c r="C9" s="2">
        <v>0.8</v>
      </c>
      <c r="D9" s="15"/>
      <c r="E9" s="13">
        <f>gamma_gas_*1.22</f>
        <v>0.97599999999999998</v>
      </c>
      <c r="F9" s="15" t="s">
        <v>48</v>
      </c>
    </row>
    <row r="10" spans="1:7" ht="18.75" outlineLevel="1" x14ac:dyDescent="0.35">
      <c r="B10" s="20" t="s">
        <v>39</v>
      </c>
      <c r="C10" s="2">
        <v>80</v>
      </c>
      <c r="D10" s="15" t="s">
        <v>52</v>
      </c>
      <c r="E10" s="14">
        <f>Rsb_/gamma_oil_</f>
        <v>91.954022988505741</v>
      </c>
      <c r="F10" s="15" t="s">
        <v>49</v>
      </c>
    </row>
    <row r="11" spans="1:7" ht="18.75" outlineLevel="1" x14ac:dyDescent="0.35">
      <c r="B11" s="20" t="s">
        <v>40</v>
      </c>
      <c r="C11" s="2">
        <v>80</v>
      </c>
      <c r="D11" s="15" t="s">
        <v>52</v>
      </c>
      <c r="E11" s="14">
        <f>Rsb_/gamma_oil_</f>
        <v>91.954022988505741</v>
      </c>
      <c r="F11" s="15" t="s">
        <v>49</v>
      </c>
    </row>
    <row r="12" spans="1:7" ht="18" outlineLevel="1" x14ac:dyDescent="0.35">
      <c r="B12" s="15" t="s">
        <v>41</v>
      </c>
      <c r="C12" s="2">
        <v>150</v>
      </c>
      <c r="D12" s="15" t="s">
        <v>53</v>
      </c>
      <c r="E12" s="14">
        <f>Pb_*1.01325</f>
        <v>151.98750000000001</v>
      </c>
      <c r="F12" s="15" t="s">
        <v>50</v>
      </c>
    </row>
    <row r="13" spans="1:7" ht="18" outlineLevel="1" x14ac:dyDescent="0.35">
      <c r="B13" s="15" t="s">
        <v>42</v>
      </c>
      <c r="C13" s="2">
        <v>80</v>
      </c>
      <c r="D13" s="15" t="s">
        <v>2</v>
      </c>
      <c r="E13" s="14">
        <f>Tres_*9/5+32</f>
        <v>176</v>
      </c>
      <c r="F13" s="15" t="s">
        <v>51</v>
      </c>
    </row>
    <row r="14" spans="1:7" ht="18.75" outlineLevel="1" x14ac:dyDescent="0.35">
      <c r="B14" s="20" t="s">
        <v>43</v>
      </c>
      <c r="C14" s="2">
        <v>1.2</v>
      </c>
      <c r="D14" s="15" t="s">
        <v>52</v>
      </c>
    </row>
    <row r="15" spans="1:7" ht="15.75" outlineLevel="1" x14ac:dyDescent="0.3">
      <c r="B15" s="20" t="s">
        <v>54</v>
      </c>
      <c r="C15" s="2">
        <v>0</v>
      </c>
      <c r="D15" s="15" t="s">
        <v>3</v>
      </c>
    </row>
    <row r="16" spans="1:7" ht="18" outlineLevel="1" x14ac:dyDescent="0.35">
      <c r="B16" s="21" t="s">
        <v>65</v>
      </c>
      <c r="C16" s="2">
        <v>1</v>
      </c>
      <c r="D16" s="15" t="s">
        <v>66</v>
      </c>
    </row>
    <row r="17" spans="1:26" outlineLevel="1" x14ac:dyDescent="0.2">
      <c r="B17" s="16"/>
      <c r="C17" s="17"/>
      <c r="D17" s="17"/>
    </row>
    <row r="18" spans="1:26" x14ac:dyDescent="0.2">
      <c r="B18" s="3"/>
      <c r="C18" s="4"/>
    </row>
    <row r="19" spans="1:26" x14ac:dyDescent="0.2">
      <c r="A19" s="1" t="s">
        <v>13</v>
      </c>
      <c r="B19" s="3"/>
      <c r="C19" s="4"/>
    </row>
    <row r="20" spans="1:26" ht="15.75" outlineLevel="1" x14ac:dyDescent="0.3">
      <c r="B20" s="20" t="s">
        <v>55</v>
      </c>
      <c r="C20" s="2">
        <v>2000</v>
      </c>
      <c r="D20" s="15" t="s">
        <v>4</v>
      </c>
      <c r="G20" s="18" t="s">
        <v>35</v>
      </c>
    </row>
    <row r="21" spans="1:26" ht="15.75" outlineLevel="1" x14ac:dyDescent="0.3">
      <c r="B21" s="20" t="s">
        <v>56</v>
      </c>
      <c r="C21" s="2">
        <v>0</v>
      </c>
      <c r="D21" s="15" t="s">
        <v>4</v>
      </c>
      <c r="G21" s="11" t="str">
        <f>[1]!PVT_encode_string(gamma_gas_,gamma_oil_,,Rsb_,Rp_,Pb_,Tres_,Bob_,muob_)</f>
        <v>gamma_gas:0.800;gamma_oil:0.870;gamma_wat:1.000;rsb_m3m3:80.000;rp_m3m3:80.000;pb_atma:150.000;tres_C:80.000;bob_m3m3:1.200;muob_cP:1.000;PVTcorr:0;ksep_fr:0.000;pksep_atma:-1.000;tksep_C:-1.000;</v>
      </c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spans="1:26" ht="15.75" outlineLevel="1" x14ac:dyDescent="0.3">
      <c r="B22" s="20" t="s">
        <v>62</v>
      </c>
      <c r="C22" s="2">
        <v>2000</v>
      </c>
      <c r="D22" s="15" t="s">
        <v>4</v>
      </c>
      <c r="G22" s="32" t="s">
        <v>67</v>
      </c>
      <c r="H22" s="32"/>
    </row>
    <row r="23" spans="1:26" ht="15" outlineLevel="1" x14ac:dyDescent="0.25">
      <c r="B23" s="21" t="s">
        <v>63</v>
      </c>
      <c r="C23" s="2">
        <v>90</v>
      </c>
      <c r="D23" s="15" t="s">
        <v>64</v>
      </c>
      <c r="G23" s="31" t="str">
        <f>[1]!well_encode_string(Hmes_,Htube_,Udl_,Dcas_,Dtub_,0,,Twf_,Tbuf_)</f>
        <v>hperf_m:2000.00000;hpump_m:2000.00000;udl_m:0.00000;d_cas_mm:125.00000;dtub_mm:62.00000;dchoke_mm:0.00000;roughness_m:0.00010;tbh_C:80.00000;twh_C:20.00000;</v>
      </c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</row>
    <row r="24" spans="1:26" ht="15.75" outlineLevel="1" x14ac:dyDescent="0.3">
      <c r="B24" s="20" t="s">
        <v>57</v>
      </c>
      <c r="C24" s="2">
        <v>125</v>
      </c>
      <c r="D24" s="15" t="s">
        <v>5</v>
      </c>
    </row>
    <row r="25" spans="1:26" ht="15.75" outlineLevel="1" x14ac:dyDescent="0.3">
      <c r="B25" s="20" t="s">
        <v>58</v>
      </c>
      <c r="C25" s="2">
        <v>73</v>
      </c>
      <c r="D25" s="15" t="s">
        <v>5</v>
      </c>
    </row>
    <row r="26" spans="1:26" ht="15.75" outlineLevel="1" x14ac:dyDescent="0.3">
      <c r="B26" s="20" t="s">
        <v>59</v>
      </c>
      <c r="C26" s="2">
        <v>62</v>
      </c>
      <c r="D26" s="15" t="s">
        <v>5</v>
      </c>
    </row>
    <row r="27" spans="1:26" ht="15.75" outlineLevel="1" x14ac:dyDescent="0.3">
      <c r="B27" s="20" t="s">
        <v>60</v>
      </c>
      <c r="C27" s="2">
        <v>20</v>
      </c>
      <c r="D27" s="15" t="s">
        <v>1</v>
      </c>
    </row>
    <row r="28" spans="1:26" ht="15.75" outlineLevel="1" x14ac:dyDescent="0.3">
      <c r="B28" s="20" t="s">
        <v>71</v>
      </c>
      <c r="C28" s="2">
        <v>0</v>
      </c>
      <c r="D28" s="15" t="s">
        <v>1</v>
      </c>
    </row>
    <row r="29" spans="1:26" ht="15.75" outlineLevel="1" x14ac:dyDescent="0.3">
      <c r="B29" s="20" t="s">
        <v>61</v>
      </c>
      <c r="C29" s="2">
        <v>70</v>
      </c>
      <c r="D29" s="15" t="s">
        <v>1</v>
      </c>
    </row>
    <row r="30" spans="1:26" ht="15.75" outlineLevel="1" x14ac:dyDescent="0.3">
      <c r="B30" s="20" t="s">
        <v>68</v>
      </c>
      <c r="C30" s="2">
        <f>Tres_</f>
        <v>80</v>
      </c>
      <c r="D30" s="15" t="s">
        <v>70</v>
      </c>
    </row>
    <row r="31" spans="1:26" ht="15.75" x14ac:dyDescent="0.3">
      <c r="B31" s="20" t="s">
        <v>69</v>
      </c>
      <c r="C31" s="13">
        <f>$D$49</f>
        <v>20</v>
      </c>
      <c r="D31" s="15" t="s">
        <v>70</v>
      </c>
    </row>
    <row r="32" spans="1:26" x14ac:dyDescent="0.2">
      <c r="A32" s="1" t="s">
        <v>14</v>
      </c>
    </row>
    <row r="33" spans="1:10" x14ac:dyDescent="0.2">
      <c r="B33" s="15" t="s">
        <v>44</v>
      </c>
      <c r="C33" s="2">
        <v>3</v>
      </c>
      <c r="D33" s="15" t="s">
        <v>7</v>
      </c>
    </row>
    <row r="34" spans="1:10" ht="15.75" x14ac:dyDescent="0.3">
      <c r="B34" s="15" t="s">
        <v>45</v>
      </c>
      <c r="C34" s="2">
        <v>250</v>
      </c>
      <c r="D34" s="15" t="s">
        <v>1</v>
      </c>
    </row>
    <row r="35" spans="1:10" x14ac:dyDescent="0.2">
      <c r="B35" s="15" t="s">
        <v>46</v>
      </c>
      <c r="C35" s="8">
        <f>[1]!IPR_PI_sm3dayatm(Qtest_,Pwf_,Pres_,fw_,Pb_)</f>
        <v>0.62097516099356032</v>
      </c>
      <c r="D35" s="15" t="s">
        <v>24</v>
      </c>
    </row>
    <row r="37" spans="1:10" x14ac:dyDescent="0.2">
      <c r="B37" s="15" t="s">
        <v>8</v>
      </c>
      <c r="C37" s="2">
        <v>20</v>
      </c>
      <c r="D37" s="15"/>
    </row>
    <row r="38" spans="1:10" outlineLevel="1" x14ac:dyDescent="0.2"/>
    <row r="39" spans="1:10" x14ac:dyDescent="0.2">
      <c r="A39" s="1" t="s">
        <v>25</v>
      </c>
      <c r="B39" s="1"/>
      <c r="C39" s="1"/>
      <c r="D39" s="9"/>
    </row>
    <row r="40" spans="1:10" ht="15.75" outlineLevel="1" x14ac:dyDescent="0.3">
      <c r="B40" s="20" t="s">
        <v>47</v>
      </c>
      <c r="C40" s="2">
        <v>100</v>
      </c>
      <c r="D40" s="15" t="s">
        <v>6</v>
      </c>
    </row>
    <row r="41" spans="1:10" outlineLevel="1" x14ac:dyDescent="0.2">
      <c r="B41" s="3"/>
      <c r="C41" s="4"/>
    </row>
    <row r="42" spans="1:10" outlineLevel="1" x14ac:dyDescent="0.2">
      <c r="A42" t="s">
        <v>19</v>
      </c>
    </row>
    <row r="43" spans="1:10" outlineLevel="1" x14ac:dyDescent="0.2">
      <c r="A43" t="s">
        <v>15</v>
      </c>
    </row>
    <row r="44" spans="1:10" outlineLevel="1" x14ac:dyDescent="0.2">
      <c r="A44" t="s">
        <v>16</v>
      </c>
    </row>
    <row r="45" spans="1:10" outlineLevel="1" x14ac:dyDescent="0.2"/>
    <row r="46" spans="1:10" outlineLevel="1" x14ac:dyDescent="0.2"/>
    <row r="47" spans="1:10" outlineLevel="1" x14ac:dyDescent="0.2"/>
    <row r="48" spans="1:10" ht="25.5" outlineLevel="1" x14ac:dyDescent="0.2">
      <c r="C48" s="24" t="s">
        <v>10</v>
      </c>
      <c r="D48" s="24" t="s">
        <v>9</v>
      </c>
      <c r="E48" s="25" t="s">
        <v>17</v>
      </c>
      <c r="J48" s="23" t="s">
        <v>18</v>
      </c>
    </row>
    <row r="49" spans="3:10" outlineLevel="1" x14ac:dyDescent="0.2">
      <c r="C49" s="5">
        <v>0</v>
      </c>
      <c r="D49" s="5">
        <f t="shared" ref="D49:D68" si="0">D50-Tgrad*(C50-C49)/100</f>
        <v>20</v>
      </c>
      <c r="E49" s="27">
        <f>self_flow_well!Pbuf_</f>
        <v>20</v>
      </c>
      <c r="F49" s="6"/>
      <c r="G49" s="6"/>
      <c r="H49" s="6"/>
      <c r="J49" s="29">
        <f>[1]!MF_p_pipe_atma(Qtest_,fw_,C50,C49,J50,PVRstr1_,theta_,Dtub_,,D50,D49)</f>
        <v>19.96405131482814</v>
      </c>
    </row>
    <row r="50" spans="3:10" outlineLevel="1" x14ac:dyDescent="0.2">
      <c r="C50" s="5">
        <f t="shared" ref="C50:C69" si="1">C49+Hmes_/N_</f>
        <v>100</v>
      </c>
      <c r="D50" s="5">
        <f t="shared" si="0"/>
        <v>23</v>
      </c>
      <c r="E50" s="29">
        <f>[1]!MF_p_pipe_atma(Qtest_,fw_,C49,C50,E49,PVRstr1_,theta_,Dtub_,,D49,D50)</f>
        <v>23.849543950267655</v>
      </c>
      <c r="J50" s="29">
        <f>[1]!MF_p_pipe_atma(Qtest_,fw_,C51,C50,J51,PVRstr1_,theta_,Dtub_,,D51,D50)</f>
        <v>23.810786160067732</v>
      </c>
    </row>
    <row r="51" spans="3:10" outlineLevel="1" x14ac:dyDescent="0.2">
      <c r="C51" s="5">
        <f t="shared" si="1"/>
        <v>200</v>
      </c>
      <c r="D51" s="5">
        <f t="shared" si="0"/>
        <v>26</v>
      </c>
      <c r="E51" s="29">
        <f>[1]!MF_p_pipe_atma(Qtest_,fw_,C50,C51,E50,PVRstr1_,theta_,Dtub_,,D50,D51)</f>
        <v>27.95022557429936</v>
      </c>
      <c r="J51" s="29">
        <f>[1]!MF_p_pipe_atma(Qtest_,fw_,C52,C51,J52,PVRstr1_,theta_,Dtub_,,D52,D51)</f>
        <v>27.908778571399534</v>
      </c>
    </row>
    <row r="52" spans="3:10" outlineLevel="1" x14ac:dyDescent="0.2">
      <c r="C52" s="5">
        <f t="shared" si="1"/>
        <v>300</v>
      </c>
      <c r="D52" s="5">
        <f t="shared" si="0"/>
        <v>29</v>
      </c>
      <c r="E52" s="29">
        <f>[1]!MF_p_pipe_atma(Qtest_,fw_,C51,C52,E51,PVRstr1_,theta_,Dtub_,,D51,D52)</f>
        <v>32.285580366571935</v>
      </c>
      <c r="J52" s="29">
        <f>[1]!MF_p_pipe_atma(Qtest_,fw_,C53,C52,J53,PVRstr1_,theta_,Dtub_,,D53,D52)</f>
        <v>32.241587802605373</v>
      </c>
    </row>
    <row r="53" spans="3:10" outlineLevel="1" x14ac:dyDescent="0.2">
      <c r="C53" s="5">
        <f t="shared" si="1"/>
        <v>400</v>
      </c>
      <c r="D53" s="5">
        <f t="shared" si="0"/>
        <v>32</v>
      </c>
      <c r="E53" s="29">
        <f>[1]!MF_p_pipe_atma(Qtest_,fw_,C52,C53,E52,PVRstr1_,theta_,Dtub_,,D52,D53)</f>
        <v>36.837468142523342</v>
      </c>
      <c r="J53" s="29">
        <f>[1]!MF_p_pipe_atma(Qtest_,fw_,C54,C53,J54,PVRstr1_,theta_,Dtub_,,D54,D53)</f>
        <v>36.791088185595491</v>
      </c>
    </row>
    <row r="54" spans="3:10" outlineLevel="1" x14ac:dyDescent="0.2">
      <c r="C54" s="5">
        <f t="shared" si="1"/>
        <v>500</v>
      </c>
      <c r="D54" s="5">
        <f t="shared" si="0"/>
        <v>35</v>
      </c>
      <c r="E54" s="29">
        <f>[1]!MF_p_pipe_atma(Qtest_,fw_,C53,C54,E53,PVRstr1_,theta_,Dtub_,,D53,D54)</f>
        <v>41.587027596851925</v>
      </c>
      <c r="G54" s="30"/>
      <c r="J54" s="29">
        <f>[1]!MF_p_pipe_atma(Qtest_,fw_,C55,C54,J55,PVRstr1_,theta_,Dtub_,,D55,D54)</f>
        <v>41.538425772608051</v>
      </c>
    </row>
    <row r="55" spans="3:10" outlineLevel="1" x14ac:dyDescent="0.2">
      <c r="C55" s="5">
        <f t="shared" si="1"/>
        <v>600</v>
      </c>
      <c r="D55" s="5">
        <f t="shared" si="0"/>
        <v>38</v>
      </c>
      <c r="E55" s="29">
        <f>[1]!MF_p_pipe_atma(Qtest_,fw_,C54,C55,E54,PVRstr1_,theta_,Dtub_,,D54,D55)</f>
        <v>46.515373778225225</v>
      </c>
      <c r="J55" s="29">
        <f>[1]!MF_p_pipe_atma(Qtest_,fw_,C56,C55,J56,PVRstr1_,theta_,Dtub_,,D56,D55)</f>
        <v>46.464718259847146</v>
      </c>
    </row>
    <row r="56" spans="3:10" outlineLevel="1" x14ac:dyDescent="0.2">
      <c r="C56" s="5">
        <f t="shared" si="1"/>
        <v>700</v>
      </c>
      <c r="D56" s="5">
        <f t="shared" si="0"/>
        <v>41</v>
      </c>
      <c r="E56" s="29">
        <f>[1]!MF_p_pipe_atma(Qtest_,fw_,C55,C56,E55,PVRstr1_,theta_,Dtub_,,D55,D56)</f>
        <v>51.604283421037877</v>
      </c>
      <c r="J56" s="29">
        <f>[1]!MF_p_pipe_atma(Qtest_,fw_,C57,C56,J57,PVRstr1_,theta_,Dtub_,,D57,D56)</f>
        <v>51.551738230869539</v>
      </c>
    </row>
    <row r="57" spans="3:10" outlineLevel="1" x14ac:dyDescent="0.2">
      <c r="C57" s="5">
        <f t="shared" si="1"/>
        <v>800</v>
      </c>
      <c r="D57" s="5">
        <f t="shared" si="0"/>
        <v>44</v>
      </c>
      <c r="E57" s="29">
        <f>[1]!MF_p_pipe_atma(Qtest_,fw_,C56,C57,E56,PVRstr1_,theta_,Dtub_,,D56,D57)</f>
        <v>56.836315194815732</v>
      </c>
      <c r="J57" s="29">
        <f>[1]!MF_p_pipe_atma(Qtest_,fw_,C58,C57,J58,PVRstr1_,theta_,Dtub_,,D58,D57)</f>
        <v>56.782039638734553</v>
      </c>
    </row>
    <row r="58" spans="3:10" outlineLevel="1" x14ac:dyDescent="0.2">
      <c r="C58" s="5">
        <f t="shared" si="1"/>
        <v>900</v>
      </c>
      <c r="D58" s="5">
        <f t="shared" si="0"/>
        <v>47</v>
      </c>
      <c r="E58" s="29">
        <f>[1]!MF_p_pipe_atma(Qtest_,fw_,C57,C58,E57,PVRstr1_,theta_,Dtub_,,D57,D58)</f>
        <v>62.194954206284358</v>
      </c>
      <c r="J58" s="29">
        <f>[1]!MF_p_pipe_atma(Qtest_,fw_,C59,C58,J59,PVRstr1_,theta_,Dtub_,,D59,D58)</f>
        <v>62.139099806163038</v>
      </c>
    </row>
    <row r="59" spans="3:10" outlineLevel="1" x14ac:dyDescent="0.2">
      <c r="C59" s="5">
        <f t="shared" si="1"/>
        <v>1000</v>
      </c>
      <c r="D59" s="5">
        <f t="shared" si="0"/>
        <v>50</v>
      </c>
      <c r="E59" s="29">
        <f>[1]!MF_p_pipe_atma(Qtest_,fw_,C58,C59,E58,PVRstr1_,theta_,Dtub_,,D58,D59)</f>
        <v>67.664883878217353</v>
      </c>
      <c r="J59" s="29">
        <f>[1]!MF_p_pipe_atma(Qtest_,fw_,C60,C59,J60,PVRstr1_,theta_,Dtub_,,D60,D59)</f>
        <v>67.607592966640638</v>
      </c>
    </row>
    <row r="60" spans="3:10" outlineLevel="1" x14ac:dyDescent="0.2">
      <c r="C60" s="5">
        <f t="shared" si="1"/>
        <v>1100</v>
      </c>
      <c r="D60" s="5">
        <f t="shared" si="0"/>
        <v>53</v>
      </c>
      <c r="E60" s="29">
        <f>[1]!MF_p_pipe_atma(Qtest_,fw_,C59,C60,E59,PVRstr1_,theta_,Dtub_,,D59,D60)</f>
        <v>73.232048069520502</v>
      </c>
      <c r="J60" s="29">
        <f>[1]!MF_p_pipe_atma(Qtest_,fw_,C61,C60,J61,PVRstr1_,theta_,Dtub_,,D61,D60)</f>
        <v>73.17345301934003</v>
      </c>
    </row>
    <row r="61" spans="3:10" outlineLevel="1" x14ac:dyDescent="0.2">
      <c r="C61" s="5">
        <f t="shared" si="1"/>
        <v>1200</v>
      </c>
      <c r="D61" s="5">
        <f t="shared" si="0"/>
        <v>56</v>
      </c>
      <c r="E61" s="29">
        <f>[1]!MF_p_pipe_atma(Qtest_,fw_,C60,C61,E60,PVRstr1_,theta_,Dtub_,,D60,D61)</f>
        <v>78.883657079134693</v>
      </c>
      <c r="J61" s="29">
        <f>[1]!MF_p_pipe_atma(Qtest_,fw_,C62,C61,J62,PVRstr1_,theta_,Dtub_,,D62,D61)</f>
        <v>78.823880021041205</v>
      </c>
    </row>
    <row r="62" spans="3:10" outlineLevel="1" x14ac:dyDescent="0.2">
      <c r="C62" s="5">
        <f t="shared" si="1"/>
        <v>1300</v>
      </c>
      <c r="D62" s="5">
        <f t="shared" si="0"/>
        <v>59</v>
      </c>
      <c r="E62" s="29">
        <f>[1]!MF_p_pipe_atma(Qtest_,fw_,C61,C62,E61,PVRstr1_,theta_,Dtub_,,D61,D62)</f>
        <v>84.608153725441426</v>
      </c>
      <c r="J62" s="29">
        <f>[1]!MF_p_pipe_atma(Qtest_,fw_,C63,C62,J63,PVRstr1_,theta_,Dtub_,,D63,D62)</f>
        <v>84.547306625093313</v>
      </c>
    </row>
    <row r="63" spans="3:10" outlineLevel="1" x14ac:dyDescent="0.2">
      <c r="C63" s="5">
        <f t="shared" si="1"/>
        <v>1400</v>
      </c>
      <c r="D63" s="5">
        <f t="shared" si="0"/>
        <v>62</v>
      </c>
      <c r="E63" s="29">
        <f>[1]!MF_p_pipe_atma(Qtest_,fw_,C62,C63,E62,PVRstr1_,theta_,Dtub_,,D62,D63)</f>
        <v>90.395152673799075</v>
      </c>
      <c r="J63" s="29">
        <f>[1]!MF_p_pipe_atma(Qtest_,fw_,C64,C63,J64,PVRstr1_,theta_,Dtub_,,D64,D63)</f>
        <v>90.333337661150381</v>
      </c>
    </row>
    <row r="64" spans="3:10" outlineLevel="1" x14ac:dyDescent="0.2">
      <c r="C64" s="5">
        <f t="shared" si="1"/>
        <v>1500</v>
      </c>
      <c r="D64" s="5">
        <f t="shared" si="0"/>
        <v>65</v>
      </c>
      <c r="E64" s="29">
        <f>[1]!MF_p_pipe_atma(Qtest_,fw_,C63,C64,E63,PVRstr1_,theta_,Dtub_,,D63,D64)</f>
        <v>96.235363335292462</v>
      </c>
      <c r="J64" s="29">
        <f>[1]!MF_p_pipe_atma(Qtest_,fw_,C65,C64,J65,PVRstr1_,theta_,Dtub_,,D65,D64)</f>
        <v>96.172673199993852</v>
      </c>
    </row>
    <row r="65" spans="1:10" outlineLevel="1" x14ac:dyDescent="0.2">
      <c r="C65" s="5">
        <f t="shared" si="1"/>
        <v>1600</v>
      </c>
      <c r="D65" s="5">
        <f t="shared" si="0"/>
        <v>68</v>
      </c>
      <c r="E65" s="29">
        <f>[1]!MF_p_pipe_atma(Qtest_,fw_,C64,C65,E64,PVRstr1_,theta_,Dtub_,,D64,D65)</f>
        <v>102.12050413205137</v>
      </c>
      <c r="J65" s="29">
        <f>[1]!MF_p_pipe_atma(Qtest_,fw_,C66,C65,J66,PVRstr1_,theta_,Dtub_,,D66,D65)</f>
        <v>102.05702291834253</v>
      </c>
    </row>
    <row r="66" spans="1:10" outlineLevel="1" x14ac:dyDescent="0.2">
      <c r="C66" s="5">
        <f t="shared" si="1"/>
        <v>1700</v>
      </c>
      <c r="D66" s="5">
        <f t="shared" si="0"/>
        <v>71</v>
      </c>
      <c r="E66" s="29">
        <f>[1]!MF_p_pipe_atma(Qtest_,fw_,C65,C66,E65,PVRstr1_,theta_,Dtub_,,D65,D66)</f>
        <v>108.04321379534747</v>
      </c>
      <c r="J66" s="29">
        <f>[1]!MF_p_pipe_atma(Qtest_,fw_,C67,C66,J67,PVRstr1_,theta_,Dtub_,,D67,D66)</f>
        <v>107.97901744674725</v>
      </c>
    </row>
    <row r="67" spans="1:10" outlineLevel="1" x14ac:dyDescent="0.2">
      <c r="C67" s="5">
        <f t="shared" si="1"/>
        <v>1800</v>
      </c>
      <c r="D67" s="5">
        <f t="shared" si="0"/>
        <v>74</v>
      </c>
      <c r="E67" s="29">
        <f>[1]!MF_p_pipe_atma(Qtest_,fw_,C66,C67,E66,PVRstr1_,theta_,Dtub_,,D66,D67)</f>
        <v>113.99696364476573</v>
      </c>
      <c r="J67" s="29">
        <f>[1]!MF_p_pipe_atma(Qtest_,fw_,C68,C67,J68,PVRstr1_,theta_,Dtub_,,D68,D67)</f>
        <v>113.93212066276871</v>
      </c>
    </row>
    <row r="68" spans="1:10" outlineLevel="1" x14ac:dyDescent="0.2">
      <c r="C68" s="5">
        <f t="shared" si="1"/>
        <v>1900</v>
      </c>
      <c r="D68" s="5">
        <f t="shared" si="0"/>
        <v>77</v>
      </c>
      <c r="E68" s="29">
        <f>[1]!MF_p_pipe_atma(Qtest_,fw_,C67,C68,E67,PVRstr1_,theta_,Dtub_,,D67,D68)</f>
        <v>119.99263102580271</v>
      </c>
      <c r="J68" s="29">
        <f>[1]!MF_p_pipe_atma(Qtest_,fw_,C69,C68,J69,PVRstr1_,theta_,Dtub_,,D69,D68)</f>
        <v>119.92667670356218</v>
      </c>
    </row>
    <row r="69" spans="1:10" outlineLevel="1" x14ac:dyDescent="0.2">
      <c r="C69" s="5">
        <f t="shared" si="1"/>
        <v>2000</v>
      </c>
      <c r="D69" s="5">
        <f>Tres_</f>
        <v>80</v>
      </c>
      <c r="E69" s="29">
        <f>[1]!MF_p_pipe_atma(Qtest_,fw_,C68,C69,E68,PVRstr1_,theta_,Dtub_,,D68,D69)</f>
        <v>126.06730868002101</v>
      </c>
      <c r="J69" s="27">
        <v>126</v>
      </c>
    </row>
    <row r="70" spans="1:10" outlineLevel="1" x14ac:dyDescent="0.2"/>
    <row r="71" spans="1:10" outlineLevel="1" x14ac:dyDescent="0.2">
      <c r="A71" t="s">
        <v>20</v>
      </c>
    </row>
    <row r="72" spans="1:10" outlineLevel="1" x14ac:dyDescent="0.2">
      <c r="A72" t="s">
        <v>21</v>
      </c>
      <c r="G72" s="30"/>
    </row>
    <row r="73" spans="1:10" outlineLevel="1" x14ac:dyDescent="0.2"/>
    <row r="74" spans="1:10" x14ac:dyDescent="0.2">
      <c r="A74" t="s">
        <v>26</v>
      </c>
      <c r="E74" s="15" t="s">
        <v>22</v>
      </c>
      <c r="F74" s="27">
        <v>110</v>
      </c>
    </row>
    <row r="75" spans="1:10" ht="15.75" x14ac:dyDescent="0.3">
      <c r="A75" s="12" t="s">
        <v>27</v>
      </c>
      <c r="B75" s="26">
        <f>E69</f>
        <v>126.06730868002101</v>
      </c>
      <c r="C75" s="12" t="s">
        <v>1</v>
      </c>
      <c r="H75" s="20" t="s">
        <v>54</v>
      </c>
    </row>
    <row r="76" spans="1:10" x14ac:dyDescent="0.2">
      <c r="H76" s="28">
        <v>20</v>
      </c>
    </row>
    <row r="77" spans="1:10" x14ac:dyDescent="0.2">
      <c r="A77" t="s">
        <v>23</v>
      </c>
      <c r="E77" s="22" t="s">
        <v>0</v>
      </c>
      <c r="F77" s="22" t="s">
        <v>29</v>
      </c>
      <c r="G77" s="22" t="s">
        <v>30</v>
      </c>
      <c r="H77" s="22" t="s">
        <v>30</v>
      </c>
      <c r="I77" s="9"/>
    </row>
    <row r="78" spans="1:10" x14ac:dyDescent="0.2">
      <c r="A78" s="12" t="s">
        <v>28</v>
      </c>
      <c r="B78" s="26">
        <v>0.6</v>
      </c>
      <c r="C78" s="10" t="s">
        <v>31</v>
      </c>
      <c r="E78" s="27">
        <v>1</v>
      </c>
      <c r="F78" s="29">
        <f>[1]!IPR_Pwf_atma(PI_1,Pres_,E78,fw_,Pb_)</f>
        <v>248.33333333333334</v>
      </c>
      <c r="G78" s="29">
        <f>[1]!well_pwf_plin_atma(E78,fw_,Pbuf_,Pcas_,Wellstr1_,PVRstr1_,,1,,,,,,1)</f>
        <v>173.07801673762009</v>
      </c>
      <c r="H78" s="29">
        <f>[1]!well_pwf_plin_atma(E78,fw_2,Pbuf_,Pcas_,Wellstr1_,PVRstr1_,,1,,,,,,1)</f>
        <v>180.42346621968539</v>
      </c>
    </row>
    <row r="79" spans="1:10" x14ac:dyDescent="0.2">
      <c r="E79" s="27">
        <f t="shared" ref="E79:E98" si="2">E78+Qmax_/N_</f>
        <v>6.5</v>
      </c>
      <c r="F79" s="29">
        <f>[1]!IPR_Pwf_atma(PI_1,Pres_,E79,fw_,Pb_)</f>
        <v>239.16666666666666</v>
      </c>
      <c r="G79" s="29">
        <f>[1]!well_pwf_plin_atma(E79,fw_,Pbuf_,Pcas_,Wellstr1_,PVRstr1_,,1,,,,,,1)</f>
        <v>164.78898496627406</v>
      </c>
      <c r="H79" s="29">
        <f>[1]!well_pwf_plin_atma(E79,fw_2,Pbuf_,Pcas_,Wellstr1_,PVRstr1_,,1,,,,,,1)</f>
        <v>173.77216482336149</v>
      </c>
    </row>
    <row r="80" spans="1:10" x14ac:dyDescent="0.2">
      <c r="E80" s="27">
        <f t="shared" si="2"/>
        <v>12</v>
      </c>
      <c r="F80" s="29">
        <f>[1]!IPR_Pwf_atma(PI_1,Pres_,E80,fw_,Pb_)</f>
        <v>230</v>
      </c>
      <c r="G80" s="29">
        <f>[1]!well_pwf_plin_atma(E80,fw_,Pbuf_,Pcas_,Wellstr1_,PVRstr1_,,1,,,,,,1)</f>
        <v>158.42028944955655</v>
      </c>
      <c r="H80" s="29">
        <f>[1]!well_pwf_plin_atma(E80,fw_2,Pbuf_,Pcas_,Wellstr1_,PVRstr1_,,1,,,,,,1)</f>
        <v>168.55537494743996</v>
      </c>
    </row>
    <row r="81" spans="5:8" x14ac:dyDescent="0.2">
      <c r="E81" s="27">
        <f t="shared" si="2"/>
        <v>17.5</v>
      </c>
      <c r="F81" s="29">
        <f>[1]!IPR_Pwf_atma(PI_1,Pres_,E81,fw_,Pb_)</f>
        <v>220.83333333333334</v>
      </c>
      <c r="G81" s="29">
        <f>[1]!well_pwf_plin_atma(E81,fw_,Pbuf_,Pcas_,Wellstr1_,PVRstr1_,,1,,,,,,1)</f>
        <v>153.33478443244613</v>
      </c>
      <c r="H81" s="29">
        <f>[1]!well_pwf_plin_atma(E81,fw_2,Pbuf_,Pcas_,Wellstr1_,PVRstr1_,,1,,,,,,1)</f>
        <v>164.32217273902523</v>
      </c>
    </row>
    <row r="82" spans="5:8" x14ac:dyDescent="0.2">
      <c r="E82" s="27">
        <f t="shared" si="2"/>
        <v>23</v>
      </c>
      <c r="F82" s="29">
        <f>[1]!IPR_Pwf_atma(PI_1,Pres_,E82,fw_,Pb_)</f>
        <v>211.66666666666666</v>
      </c>
      <c r="G82" s="29">
        <f>[1]!well_pwf_plin_atma(E82,fw_,Pbuf_,Pcas_,Wellstr1_,PVRstr1_,,1,,,,,,1)</f>
        <v>149.17008303444416</v>
      </c>
      <c r="H82" s="29">
        <f>[1]!well_pwf_plin_atma(E82,fw_2,Pbuf_,Pcas_,Wellstr1_,PVRstr1_,,1,,,,,,1)</f>
        <v>160.83054675450714</v>
      </c>
    </row>
    <row r="83" spans="5:8" x14ac:dyDescent="0.2">
      <c r="E83" s="27">
        <f t="shared" si="2"/>
        <v>28.5</v>
      </c>
      <c r="F83" s="29">
        <f>[1]!IPR_Pwf_atma(PI_1,Pres_,E83,fw_,Pb_)</f>
        <v>202.5</v>
      </c>
      <c r="G83" s="29">
        <f>[1]!well_pwf_plin_atma(E83,fw_,Pbuf_,Pcas_,Wellstr1_,PVRstr1_,,1,,,,,,1)</f>
        <v>145.70559722908649</v>
      </c>
      <c r="H83" s="29">
        <f>[1]!well_pwf_plin_atma(E83,fw_2,Pbuf_,Pcas_,Wellstr1_,PVRstr1_,,1,,,,,,1)</f>
        <v>157.9019021965598</v>
      </c>
    </row>
    <row r="84" spans="5:8" x14ac:dyDescent="0.2">
      <c r="E84" s="27">
        <f t="shared" si="2"/>
        <v>34</v>
      </c>
      <c r="F84" s="29">
        <f>[1]!IPR_Pwf_atma(PI_1,Pres_,E84,fw_,Pb_)</f>
        <v>193.33333333333334</v>
      </c>
      <c r="G84" s="29">
        <f>[1]!well_pwf_plin_atma(E84,fw_,Pbuf_,Pcas_,Wellstr1_,PVRstr1_,,1,,,,,,1)</f>
        <v>142.80054613893756</v>
      </c>
      <c r="H84" s="29">
        <f>[1]!well_pwf_plin_atma(E84,fw_2,Pbuf_,Pcas_,Wellstr1_,PVRstr1_,,1,,,,,,1)</f>
        <v>155.41661870420032</v>
      </c>
    </row>
    <row r="85" spans="5:8" x14ac:dyDescent="0.2">
      <c r="E85" s="27">
        <f t="shared" si="2"/>
        <v>39.5</v>
      </c>
      <c r="F85" s="29">
        <f>[1]!IPR_Pwf_atma(PI_1,Pres_,E85,fw_,Pb_)</f>
        <v>184.16666666666666</v>
      </c>
      <c r="G85" s="29">
        <f>[1]!well_pwf_plin_atma(E85,fw_,Pbuf_,Pcas_,Wellstr1_,PVRstr1_,,1,,,,,,1)</f>
        <v>140.31498607284021</v>
      </c>
      <c r="H85" s="29">
        <f>[1]!well_pwf_plin_atma(E85,fw_2,Pbuf_,Pcas_,Wellstr1_,PVRstr1_,,1,,,,,,1)</f>
        <v>153.28114892218807</v>
      </c>
    </row>
    <row r="86" spans="5:8" x14ac:dyDescent="0.2">
      <c r="E86" s="27">
        <f t="shared" si="2"/>
        <v>45</v>
      </c>
      <c r="F86" s="29">
        <f>[1]!IPR_Pwf_atma(PI_1,Pres_,E86,fw_,Pb_)</f>
        <v>175</v>
      </c>
      <c r="G86" s="29">
        <f>[1]!well_pwf_plin_atma(E86,fw_,Pbuf_,Pcas_,Wellstr1_,PVRstr1_,,1,,,,,,1)</f>
        <v>138.18491593247703</v>
      </c>
      <c r="H86" s="29">
        <f>[1]!well_pwf_plin_atma(E86,fw_2,Pbuf_,Pcas_,Wellstr1_,PVRstr1_,,1,,,,,,1)</f>
        <v>151.43377094130412</v>
      </c>
    </row>
    <row r="87" spans="5:8" x14ac:dyDescent="0.2">
      <c r="E87" s="27">
        <f t="shared" si="2"/>
        <v>50.5</v>
      </c>
      <c r="F87" s="29">
        <f>[1]!IPR_Pwf_atma(PI_1,Pres_,E87,fw_,Pb_)</f>
        <v>165.83333333333334</v>
      </c>
      <c r="G87" s="29">
        <f>[1]!well_pwf_plin_atma(E87,fw_,Pbuf_,Pcas_,Wellstr1_,PVRstr1_,,1,,,,,,1)</f>
        <v>136.34026373812333</v>
      </c>
      <c r="H87" s="29">
        <f>[1]!well_pwf_plin_atma(E87,fw_2,Pbuf_,Pcas_,Wellstr1_,PVRstr1_,,1,,,,,,1)</f>
        <v>149.82307860613079</v>
      </c>
    </row>
    <row r="88" spans="5:8" x14ac:dyDescent="0.2">
      <c r="E88" s="27">
        <f t="shared" si="2"/>
        <v>56</v>
      </c>
      <c r="F88" s="29">
        <f>[1]!IPR_Pwf_atma(PI_1,Pres_,E88,fw_,Pb_)</f>
        <v>156.66666666666666</v>
      </c>
      <c r="G88" s="29">
        <f>[1]!well_pwf_plin_atma(E88,fw_,Pbuf_,Pcas_,Wellstr1_,PVRstr1_,,1,,,,,,1)</f>
        <v>134.6452653964551</v>
      </c>
      <c r="H88" s="29">
        <f>[1]!well_pwf_plin_atma(E88,fw_2,Pbuf_,Pcas_,Wellstr1_,PVRstr1_,,1,,,,,,1)</f>
        <v>148.41527608758534</v>
      </c>
    </row>
    <row r="89" spans="5:8" x14ac:dyDescent="0.2">
      <c r="E89" s="27">
        <f t="shared" si="2"/>
        <v>61.5</v>
      </c>
      <c r="F89" s="29">
        <f>[1]!IPR_Pwf_atma(PI_1,Pres_,E89,fw_,Pb_)</f>
        <v>147.48120194476127</v>
      </c>
      <c r="G89" s="29">
        <f>[1]!well_pwf_plin_atma(E89,fw_,Pbuf_,Pcas_,Wellstr1_,PVRstr1_,,1,,,,,,1)</f>
        <v>132.95294464685875</v>
      </c>
      <c r="H89" s="29">
        <f>[1]!well_pwf_plin_atma(E89,fw_2,Pbuf_,Pcas_,Wellstr1_,PVRstr1_,,1,,,,,,1)</f>
        <v>147.17543009146564</v>
      </c>
    </row>
    <row r="90" spans="5:8" x14ac:dyDescent="0.2">
      <c r="E90" s="27">
        <f t="shared" si="2"/>
        <v>67</v>
      </c>
      <c r="F90" s="29">
        <f>[1]!IPR_Pwf_atma(PI_1,Pres_,E90,fw_,Pb_)</f>
        <v>137.89948930654069</v>
      </c>
      <c r="G90" s="29">
        <f>[1]!well_pwf_plin_atma(E90,fw_,Pbuf_,Pcas_,Wellstr1_,PVRstr1_,,1,,,,,,1)</f>
        <v>131.55426121298794</v>
      </c>
      <c r="H90" s="29">
        <f>[1]!well_pwf_plin_atma(E90,fw_2,Pbuf_,Pcas_,Wellstr1_,PVRstr1_,,1,,,,,,1)</f>
        <v>146.07513168316441</v>
      </c>
    </row>
    <row r="91" spans="5:8" x14ac:dyDescent="0.2">
      <c r="E91" s="27">
        <f t="shared" si="2"/>
        <v>72.5</v>
      </c>
      <c r="F91" s="29">
        <f>[1]!IPR_Pwf_atma(PI_1,Pres_,E91,fw_,Pb_)</f>
        <v>127.69218142324976</v>
      </c>
      <c r="G91" s="29">
        <f>[1]!well_pwf_plin_atma(E91,fw_,Pbuf_,Pcas_,Wellstr1_,PVRstr1_,,1,,,,,,1)</f>
        <v>130.2098185958645</v>
      </c>
      <c r="H91" s="29">
        <f>[1]!well_pwf_plin_atma(E91,fw_2,Pbuf_,Pcas_,Wellstr1_,PVRstr1_,,1,,,,,,1)</f>
        <v>145.11489376957354</v>
      </c>
    </row>
    <row r="92" spans="5:8" x14ac:dyDescent="0.2">
      <c r="E92" s="27">
        <f t="shared" si="2"/>
        <v>78</v>
      </c>
      <c r="F92" s="29">
        <f>[1]!IPR_Pwf_atma(PI_1,Pres_,E92,fw_,Pb_)</f>
        <v>116.71793901141332</v>
      </c>
      <c r="G92" s="29">
        <f>[1]!well_pwf_plin_atma(E92,fw_,Pbuf_,Pcas_,Wellstr1_,PVRstr1_,,1,,,,,,1)</f>
        <v>129.12249485329889</v>
      </c>
      <c r="H92" s="29">
        <f>[1]!well_pwf_plin_atma(E92,fw_2,Pbuf_,Pcas_,Wellstr1_,PVRstr1_,,1,,,,,,1)</f>
        <v>144.24955299766009</v>
      </c>
    </row>
    <row r="93" spans="5:8" x14ac:dyDescent="0.2">
      <c r="E93" s="27">
        <f t="shared" si="2"/>
        <v>83.5</v>
      </c>
      <c r="F93" s="29">
        <f>[1]!IPR_Pwf_atma(PI_1,Pres_,E93,fw_,Pb_)</f>
        <v>104.77251819000452</v>
      </c>
      <c r="G93" s="29">
        <f>[1]!well_pwf_plin_atma(E93,fw_,Pbuf_,Pcas_,Wellstr1_,PVRstr1_,,1,,,,,,1)</f>
        <v>127.98840039484058</v>
      </c>
      <c r="H93" s="29">
        <f>[1]!well_pwf_plin_atma(E93,fw_2,Pbuf_,Pcas_,Wellstr1_,PVRstr1_,,1,,,,,,1)</f>
        <v>143.48804411732613</v>
      </c>
    </row>
    <row r="94" spans="5:8" x14ac:dyDescent="0.2">
      <c r="E94" s="27">
        <f t="shared" si="2"/>
        <v>89</v>
      </c>
      <c r="F94" s="29">
        <f>[1]!IPR_Pwf_atma(PI_1,Pres_,E94,fw_,Pb_)</f>
        <v>91.540808773895563</v>
      </c>
      <c r="G94" s="29">
        <f>[1]!well_pwf_plin_atma(E94,fw_,Pbuf_,Pcas_,Wellstr1_,PVRstr1_,,1,,,,,,1)</f>
        <v>127.25666512610097</v>
      </c>
      <c r="H94" s="29">
        <f>[1]!well_pwf_plin_atma(E94,fw_2,Pbuf_,Pcas_,Wellstr1_,PVRstr1_,,1,,,,,,1)</f>
        <v>142.80020290709768</v>
      </c>
    </row>
    <row r="95" spans="5:8" x14ac:dyDescent="0.2">
      <c r="E95" s="27">
        <f t="shared" si="2"/>
        <v>94.5</v>
      </c>
      <c r="F95" s="29">
        <f>[1]!IPR_Pwf_atma(PI_1,Pres_,E95,fw_,Pb_)</f>
        <v>76.488188244002203</v>
      </c>
      <c r="G95" s="29">
        <f>[1]!well_pwf_plin_atma(E95,fw_,Pbuf_,Pcas_,Wellstr1_,PVRstr1_,,1,,,,,,1)</f>
        <v>126.21353194607163</v>
      </c>
      <c r="H95" s="29">
        <f>[1]!well_pwf_plin_atma(E95,fw_2,Pbuf_,Pcas_,Wellstr1_,PVRstr1_,,1,,,,,,1)</f>
        <v>142.20973851397235</v>
      </c>
    </row>
    <row r="96" spans="5:8" x14ac:dyDescent="0.2">
      <c r="E96" s="27">
        <f t="shared" si="2"/>
        <v>100</v>
      </c>
      <c r="F96" s="29">
        <f>[1]!IPR_Pwf_atma(PI_1,Pres_,E96,fw_,Pb_)</f>
        <v>58.558230480331133</v>
      </c>
      <c r="G96" s="29">
        <f>[1]!well_pwf_plin_atma(E96,fw_,Pbuf_,Pcas_,Wellstr1_,PVRstr1_,,1,,,,,,1)</f>
        <v>125.6444300865617</v>
      </c>
      <c r="H96" s="29">
        <f>[1]!well_pwf_plin_atma(E96,fw_2,Pbuf_,Pcas_,Wellstr1_,PVRstr1_,,1,,,,,,1)</f>
        <v>141.66057833629336</v>
      </c>
    </row>
    <row r="97" spans="1:9" x14ac:dyDescent="0.2">
      <c r="E97" s="27">
        <f t="shared" si="2"/>
        <v>105.5</v>
      </c>
      <c r="F97" s="29">
        <f>[1]!IPR_Pwf_atma(PI_1,Pres_,E97,fw_,Pb_)</f>
        <v>34.941828987286321</v>
      </c>
      <c r="G97" s="29">
        <f>[1]!well_pwf_plin_atma(E97,fw_,Pbuf_,Pcas_,Wellstr1_,PVRstr1_,,1,,,,,,1)</f>
        <v>124.94728194136816</v>
      </c>
      <c r="H97" s="29">
        <f>[1]!well_pwf_plin_atma(E97,fw_2,Pbuf_,Pcas_,Wellstr1_,PVRstr1_,,1,,,,,,1)</f>
        <v>141.1055264300561</v>
      </c>
    </row>
    <row r="98" spans="1:9" x14ac:dyDescent="0.2">
      <c r="E98" s="27">
        <f t="shared" si="2"/>
        <v>111</v>
      </c>
      <c r="F98" s="29">
        <f>[1]!IPR_Pwf_atma(PI_1,Pres_,E98,fw_,Pb_)</f>
        <v>0</v>
      </c>
      <c r="G98" s="29">
        <f>[1]!well_pwf_plin_atma(E98,fw_,Pbuf_,Pcas_,Wellstr1_,PVRstr1_,,1,,,,,,1)</f>
        <v>124.5171542073078</v>
      </c>
      <c r="H98" s="29">
        <f>[1]!well_pwf_plin_atma(E98,fw_2,Pbuf_,Pcas_,Wellstr1_,PVRstr1_,,1,,,,,,1)</f>
        <v>140.63550041068413</v>
      </c>
    </row>
    <row r="99" spans="1:9" x14ac:dyDescent="0.2">
      <c r="C99" s="6"/>
    </row>
    <row r="100" spans="1:9" x14ac:dyDescent="0.2">
      <c r="C100" s="6"/>
    </row>
    <row r="101" spans="1:9" x14ac:dyDescent="0.2">
      <c r="C101" s="6"/>
    </row>
    <row r="102" spans="1:9" x14ac:dyDescent="0.2">
      <c r="A102" t="s">
        <v>73</v>
      </c>
      <c r="C102" s="6"/>
    </row>
    <row r="103" spans="1:9" x14ac:dyDescent="0.2">
      <c r="A103" t="s">
        <v>74</v>
      </c>
      <c r="C103" s="6"/>
    </row>
    <row r="104" spans="1:9" x14ac:dyDescent="0.2">
      <c r="C104" s="6"/>
    </row>
    <row r="105" spans="1:9" ht="15.75" x14ac:dyDescent="0.3">
      <c r="C105" s="6"/>
      <c r="I105" s="20" t="s">
        <v>54</v>
      </c>
    </row>
    <row r="106" spans="1:9" x14ac:dyDescent="0.2">
      <c r="C106" s="6"/>
      <c r="I106" s="28">
        <f>fw_2</f>
        <v>20</v>
      </c>
    </row>
    <row r="107" spans="1:9" x14ac:dyDescent="0.2">
      <c r="C107" s="6"/>
      <c r="F107" s="15" t="s">
        <v>32</v>
      </c>
      <c r="G107" s="15" t="s">
        <v>35</v>
      </c>
      <c r="H107" s="22" t="s">
        <v>30</v>
      </c>
      <c r="I107" s="22" t="s">
        <v>30</v>
      </c>
    </row>
    <row r="108" spans="1:9" x14ac:dyDescent="0.2">
      <c r="C108" s="6"/>
      <c r="F108" s="28">
        <v>10</v>
      </c>
      <c r="G108" s="33" t="str">
        <f>[1]!PVT_encode_string(gamma_gas_,gamma_oil_,,Rsb_,F108,Pb_,Tres_,Bob_,muob_)</f>
        <v>gamma_gas:0.800;gamma_oil:0.870;gamma_wat:1.000;rsb_m3m3:80.000;rp_m3m3:10.000;pb_atma:150.000;tres_C:80.000;bob_m3m3:1.200;muob_cP:1.000;PVTcorr:0;ksep_fr:0.000;pksep_atma:-1.000;tksep_C:-1.000;</v>
      </c>
      <c r="H108" s="29">
        <f>[1]!well_pwf_plin_atma(Qtest_,fw_,Pbuf_,Pcas_,Wellstr1_,G108,,1,,,,,,1)</f>
        <v>75.479647003053429</v>
      </c>
      <c r="I108" s="29">
        <f>[1]!well_pwf_plin_atma(Qtest_,fw_3,Pbuf_,Pcas_,Wellstr1_,G108,,1,,,,,,1)</f>
        <v>101.94510953945939</v>
      </c>
    </row>
    <row r="109" spans="1:9" x14ac:dyDescent="0.2">
      <c r="C109" s="6"/>
      <c r="F109" s="28">
        <v>50</v>
      </c>
      <c r="G109" s="33" t="str">
        <f>[1]!PVT_encode_string(gamma_gas_,gamma_oil_,,Rsb_,F109,Pb_,Tres_,Bob_,muob_)</f>
        <v>gamma_gas:0.800;gamma_oil:0.870;gamma_wat:1.000;rsb_m3m3:80.000;rp_m3m3:50.000;pb_atma:150.000;tres_C:80.000;bob_m3m3:1.200;muob_cP:1.000;PVTcorr:0;ksep_fr:0.000;pksep_atma:-1.000;tksep_C:-1.000;</v>
      </c>
      <c r="H109" s="29">
        <f>[1]!well_pwf_plin_atma(Qtest_,fw_,Pbuf_,Pcas_,Wellstr1_,G109,,1,,,,,,1)</f>
        <v>138.87964920963614</v>
      </c>
      <c r="I109" s="29">
        <f>[1]!well_pwf_plin_atma(Qtest_,fw_3,Pbuf_,Pcas_,Wellstr1_,G109,,1,,,,,,1)</f>
        <v>151.90876481139983</v>
      </c>
    </row>
    <row r="110" spans="1:9" x14ac:dyDescent="0.2">
      <c r="C110" s="6"/>
      <c r="F110" s="28">
        <f>F109+50</f>
        <v>100</v>
      </c>
      <c r="G110" s="33" t="str">
        <f>[1]!PVT_encode_string(gamma_gas_,gamma_oil_,,Rsb_,F110,Pb_,Tres_,Bob_,muob_)</f>
        <v>gamma_gas:0.800;gamma_oil:0.870;gamma_wat:1.000;rsb_m3m3:80.000;rp_m3m3:100.000;pb_atma:150.000;tres_C:80.000;bob_m3m3:1.200;muob_cP:1.000;PVTcorr:0;ksep_fr:0.000;pksep_atma:-1.000;tksep_C:-1.000;</v>
      </c>
      <c r="H110" s="29">
        <f>[1]!well_pwf_plin_atma(Qtest_,fw_,Pbuf_,Pcas_,Wellstr1_,G110,,1,,,,,,1)</f>
        <v>110.79366394262878</v>
      </c>
      <c r="I110" s="29">
        <f>[1]!well_pwf_plin_atma(Qtest_,fw_3,Pbuf_,Pcas_,Wellstr1_,G110,,1,,,,,,1)</f>
        <v>127.58544787009987</v>
      </c>
    </row>
    <row r="111" spans="1:9" x14ac:dyDescent="0.2">
      <c r="C111" s="6"/>
      <c r="F111" s="28">
        <f t="shared" ref="F111:F128" si="3">F110+50</f>
        <v>150</v>
      </c>
      <c r="G111" s="33" t="str">
        <f>[1]!PVT_encode_string(gamma_gas_,gamma_oil_,,Rsb_,F111,Pb_,Tres_,Bob_,muob_)</f>
        <v>gamma_gas:0.800;gamma_oil:0.870;gamma_wat:1.000;rsb_m3m3:80.000;rp_m3m3:150.000;pb_atma:150.000;tres_C:80.000;bob_m3m3:1.200;muob_cP:1.000;PVTcorr:0;ksep_fr:0.000;pksep_atma:-1.000;tksep_C:-1.000;</v>
      </c>
      <c r="H111" s="29">
        <f>[1]!well_pwf_plin_atma(Qtest_,fw_,Pbuf_,Pcas_,Wellstr1_,G111,,1,,,,,,1)</f>
        <v>83.977643280198365</v>
      </c>
      <c r="I111" s="29">
        <f>[1]!well_pwf_plin_atma(Qtest_,fw_3,Pbuf_,Pcas_,Wellstr1_,G111,,1,,,,,,1)</f>
        <v>100.28028088968408</v>
      </c>
    </row>
    <row r="112" spans="1:9" x14ac:dyDescent="0.2">
      <c r="C112" s="6"/>
      <c r="F112" s="28">
        <f t="shared" si="3"/>
        <v>200</v>
      </c>
      <c r="G112" s="33" t="str">
        <f>[1]!PVT_encode_string(gamma_gas_,gamma_oil_,,Rsb_,F112,Pb_,Tres_,Bob_,muob_)</f>
        <v>gamma_gas:0.800;gamma_oil:0.870;gamma_wat:1.000;rsb_m3m3:80.000;rp_m3m3:200.000;pb_atma:150.000;tres_C:80.000;bob_m3m3:1.200;muob_cP:1.000;PVTcorr:0;ksep_fr:0.000;pksep_atma:-1.000;tksep_C:-1.000;</v>
      </c>
      <c r="H112" s="29">
        <f>[1]!well_pwf_plin_atma(Qtest_,fw_,Pbuf_,Pcas_,Wellstr1_,G112,,1,,,,,,1)</f>
        <v>67.52424468144919</v>
      </c>
      <c r="I112" s="29">
        <f>[1]!well_pwf_plin_atma(Qtest_,fw_3,Pbuf_,Pcas_,Wellstr1_,G112,,1,,,,,,1)</f>
        <v>81.486200430179309</v>
      </c>
    </row>
    <row r="113" spans="3:11" x14ac:dyDescent="0.2">
      <c r="C113" s="6"/>
      <c r="F113" s="28">
        <f t="shared" si="3"/>
        <v>250</v>
      </c>
      <c r="G113" s="33" t="str">
        <f>[1]!PVT_encode_string(gamma_gas_,gamma_oil_,,Rsb_,F113,Pb_,Tres_,Bob_,muob_)</f>
        <v>gamma_gas:0.800;gamma_oil:0.870;gamma_wat:1.000;rsb_m3m3:80.000;rp_m3m3:250.000;pb_atma:150.000;tres_C:80.000;bob_m3m3:1.200;muob_cP:1.000;PVTcorr:0;ksep_fr:0.000;pksep_atma:-1.000;tksep_C:-1.000;</v>
      </c>
      <c r="H113" s="29">
        <f>[1]!well_pwf_plin_atma(Qtest_,fw_,Pbuf_,Pcas_,Wellstr1_,G113,,1,,,,,,1)</f>
        <v>60.455586759966366</v>
      </c>
      <c r="I113" s="29">
        <f>[1]!well_pwf_plin_atma(Qtest_,fw_3,Pbuf_,Pcas_,Wellstr1_,G113,,1,,,,,,1)</f>
        <v>68.696737719528429</v>
      </c>
    </row>
    <row r="114" spans="3:11" x14ac:dyDescent="0.2">
      <c r="C114" s="6"/>
      <c r="F114" s="28">
        <f t="shared" si="3"/>
        <v>300</v>
      </c>
      <c r="G114" s="33" t="str">
        <f>[1]!PVT_encode_string(gamma_gas_,gamma_oil_,,Rsb_,F114,Pb_,Tres_,Bob_,muob_)</f>
        <v>gamma_gas:0.800;gamma_oil:0.870;gamma_wat:1.000;rsb_m3m3:80.000;rp_m3m3:300.000;pb_atma:150.000;tres_C:80.000;bob_m3m3:1.200;muob_cP:1.000;PVTcorr:0;ksep_fr:0.000;pksep_atma:-1.000;tksep_C:-1.000;</v>
      </c>
      <c r="H114" s="29">
        <f>[1]!well_pwf_plin_atma(Qtest_,fw_,Pbuf_,Pcas_,Wellstr1_,G114,,1,,,,,,1)</f>
        <v>56.134878471440473</v>
      </c>
      <c r="I114" s="29">
        <f>[1]!well_pwf_plin_atma(Qtest_,fw_3,Pbuf_,Pcas_,Wellstr1_,G114,,1,,,,,,1)</f>
        <v>62.573121385423093</v>
      </c>
    </row>
    <row r="115" spans="3:11" x14ac:dyDescent="0.2">
      <c r="C115" s="6"/>
      <c r="F115" s="28">
        <f t="shared" si="3"/>
        <v>350</v>
      </c>
      <c r="G115" s="33" t="str">
        <f>[1]!PVT_encode_string(gamma_gas_,gamma_oil_,,Rsb_,F115,Pb_,Tres_,Bob_,muob_)</f>
        <v>gamma_gas:0.800;gamma_oil:0.870;gamma_wat:1.000;rsb_m3m3:80.000;rp_m3m3:350.000;pb_atma:150.000;tres_C:80.000;bob_m3m3:1.200;muob_cP:1.000;PVTcorr:0;ksep_fr:0.000;pksep_atma:-1.000;tksep_C:-1.000;</v>
      </c>
      <c r="H115" s="29">
        <f>[1]!well_pwf_plin_atma(Qtest_,fw_,Pbuf_,Pcas_,Wellstr1_,G115,,1,,,,,,1)</f>
        <v>53.392475824971093</v>
      </c>
      <c r="I115" s="29">
        <f>[1]!well_pwf_plin_atma(Qtest_,fw_3,Pbuf_,Pcas_,Wellstr1_,G115,,1,,,,,,1)</f>
        <v>58.456444679357993</v>
      </c>
    </row>
    <row r="116" spans="3:11" x14ac:dyDescent="0.2">
      <c r="C116" s="6"/>
      <c r="F116" s="28">
        <f t="shared" si="3"/>
        <v>400</v>
      </c>
      <c r="G116" s="33" t="str">
        <f>[1]!PVT_encode_string(gamma_gas_,gamma_oil_,,Rsb_,F116,Pb_,Tres_,Bob_,muob_)</f>
        <v>gamma_gas:0.800;gamma_oil:0.870;gamma_wat:1.000;rsb_m3m3:80.000;rp_m3m3:400.000;pb_atma:150.000;tres_C:80.000;bob_m3m3:1.200;muob_cP:1.000;PVTcorr:0;ksep_fr:0.000;pksep_atma:-1.000;tksep_C:-1.000;</v>
      </c>
      <c r="H116" s="29">
        <f>[1]!well_pwf_plin_atma(Qtest_,fw_,Pbuf_,Pcas_,Wellstr1_,G116,,1,,,,,,1)</f>
        <v>51.603124243912944</v>
      </c>
      <c r="I116" s="29">
        <f>[1]!well_pwf_plin_atma(Qtest_,fw_3,Pbuf_,Pcas_,Wellstr1_,G116,,1,,,,,,1)</f>
        <v>55.594704731972023</v>
      </c>
    </row>
    <row r="117" spans="3:11" x14ac:dyDescent="0.2">
      <c r="C117" s="6"/>
      <c r="F117" s="28">
        <f t="shared" si="3"/>
        <v>450</v>
      </c>
      <c r="G117" s="33" t="str">
        <f>[1]!PVT_encode_string(gamma_gas_,gamma_oil_,,Rsb_,F117,Pb_,Tres_,Bob_,muob_)</f>
        <v>gamma_gas:0.800;gamma_oil:0.870;gamma_wat:1.000;rsb_m3m3:80.000;rp_m3m3:450.000;pb_atma:150.000;tres_C:80.000;bob_m3m3:1.200;muob_cP:1.000;PVTcorr:0;ksep_fr:0.000;pksep_atma:-1.000;tksep_C:-1.000;</v>
      </c>
      <c r="H117" s="29">
        <f>[1]!well_pwf_plin_atma(Qtest_,fw_,Pbuf_,Pcas_,Wellstr1_,G117,,1,,,,,,1)</f>
        <v>50.426184929738369</v>
      </c>
      <c r="I117" s="29">
        <f>[1]!well_pwf_plin_atma(Qtest_,fw_3,Pbuf_,Pcas_,Wellstr1_,G117,,1,,,,,,1)</f>
        <v>53.578453320282577</v>
      </c>
    </row>
    <row r="118" spans="3:11" x14ac:dyDescent="0.2">
      <c r="C118" s="6"/>
      <c r="F118" s="28">
        <f t="shared" si="3"/>
        <v>500</v>
      </c>
      <c r="G118" s="33" t="str">
        <f>[1]!PVT_encode_string(gamma_gas_,gamma_oil_,,Rsb_,F118,Pb_,Tres_,Bob_,muob_)</f>
        <v>gamma_gas:0.800;gamma_oil:0.870;gamma_wat:1.000;rsb_m3m3:80.000;rp_m3m3:500.000;pb_atma:150.000;tres_C:80.000;bob_m3m3:1.200;muob_cP:1.000;PVTcorr:0;ksep_fr:0.000;pksep_atma:-1.000;tksep_C:-1.000;</v>
      </c>
      <c r="H118" s="29">
        <f>[1]!well_pwf_plin_atma(Qtest_,fw_,Pbuf_,Pcas_,Wellstr1_,G118,,1,,,,,,1)</f>
        <v>49.660887057782155</v>
      </c>
      <c r="I118" s="29">
        <f>[1]!well_pwf_plin_atma(Qtest_,fw_3,Pbuf_,Pcas_,Wellstr1_,G118,,1,,,,,,1)</f>
        <v>52.133368267859503</v>
      </c>
    </row>
    <row r="119" spans="3:11" x14ac:dyDescent="0.2">
      <c r="C119" s="6"/>
      <c r="F119" s="28">
        <f t="shared" si="3"/>
        <v>550</v>
      </c>
      <c r="G119" s="33" t="str">
        <f>[1]!PVT_encode_string(gamma_gas_,gamma_oil_,,Rsb_,F119,Pb_,Tres_,Bob_,muob_)</f>
        <v>gamma_gas:0.800;gamma_oil:0.870;gamma_wat:1.000;rsb_m3m3:80.000;rp_m3m3:550.000;pb_atma:150.000;tres_C:80.000;bob_m3m3:1.200;muob_cP:1.000;PVTcorr:0;ksep_fr:0.000;pksep_atma:-1.000;tksep_C:-1.000;</v>
      </c>
      <c r="H119" s="29">
        <f>[1]!well_pwf_plin_atma(Qtest_,fw_,Pbuf_,Pcas_,Wellstr1_,G119,,1,,,,,,1)</f>
        <v>49.182548528359426</v>
      </c>
      <c r="I119" s="29">
        <f>[1]!well_pwf_plin_atma(Qtest_,fw_3,Pbuf_,Pcas_,Wellstr1_,G119,,1,,,,,,1)</f>
        <v>51.092396405366664</v>
      </c>
    </row>
    <row r="120" spans="3:11" x14ac:dyDescent="0.2">
      <c r="C120" s="6"/>
      <c r="F120" s="28">
        <f t="shared" si="3"/>
        <v>600</v>
      </c>
      <c r="G120" s="33" t="str">
        <f>[1]!PVT_encode_string(gamma_gas_,gamma_oil_,,Rsb_,F120,Pb_,Tres_,Bob_,muob_)</f>
        <v>gamma_gas:0.800;gamma_oil:0.870;gamma_wat:1.000;rsb_m3m3:80.000;rp_m3m3:600.000;pb_atma:150.000;tres_C:80.000;bob_m3m3:1.200;muob_cP:1.000;PVTcorr:0;ksep_fr:0.000;pksep_atma:-1.000;tksep_C:-1.000;</v>
      </c>
      <c r="H120" s="29">
        <f>[1]!well_pwf_plin_atma(Qtest_,fw_,Pbuf_,Pcas_,Wellstr1_,G120,,1,,,,,,1)</f>
        <v>48.910279555264623</v>
      </c>
      <c r="I120" s="29">
        <f>[1]!well_pwf_plin_atma(Qtest_,fw_3,Pbuf_,Pcas_,Wellstr1_,G120,,1,,,,,,1)</f>
        <v>50.34546081911855</v>
      </c>
    </row>
    <row r="121" spans="3:11" x14ac:dyDescent="0.2">
      <c r="C121" s="6"/>
      <c r="F121" s="28">
        <f t="shared" si="3"/>
        <v>650</v>
      </c>
      <c r="G121" s="33" t="str">
        <f>[1]!PVT_encode_string(gamma_gas_,gamma_oil_,,Rsb_,F121,Pb_,Tres_,Bob_,muob_)</f>
        <v>gamma_gas:0.800;gamma_oil:0.870;gamma_wat:1.000;rsb_m3m3:80.000;rp_m3m3:650.000;pb_atma:150.000;tres_C:80.000;bob_m3m3:1.200;muob_cP:1.000;PVTcorr:0;ksep_fr:0.000;pksep_atma:-1.000;tksep_C:-1.000;</v>
      </c>
      <c r="H121" s="29">
        <f>[1]!well_pwf_plin_atma(Qtest_,fw_,Pbuf_,Pcas_,Wellstr1_,G121,,1,,,,,,1)</f>
        <v>48.789640850119817</v>
      </c>
      <c r="I121" s="29">
        <f>[1]!well_pwf_plin_atma(Qtest_,fw_3,Pbuf_,Pcas_,Wellstr1_,G121,,1,,,,,,1)</f>
        <v>49.81761457055422</v>
      </c>
    </row>
    <row r="122" spans="3:11" x14ac:dyDescent="0.2">
      <c r="F122" s="28">
        <f t="shared" si="3"/>
        <v>700</v>
      </c>
      <c r="G122" s="33" t="str">
        <f>[1]!PVT_encode_string(gamma_gas_,gamma_oil_,,Rsb_,F122,Pb_,Tres_,Bob_,muob_)</f>
        <v>gamma_gas:0.800;gamma_oil:0.870;gamma_wat:1.000;rsb_m3m3:80.000;rp_m3m3:700.000;pb_atma:150.000;tres_C:80.000;bob_m3m3:1.200;muob_cP:1.000;PVTcorr:0;ksep_fr:0.000;pksep_atma:-1.000;tksep_C:-1.000;</v>
      </c>
      <c r="H122" s="29">
        <f>[1]!well_pwf_plin_atma(Qtest_,fw_,Pbuf_,Pcas_,Wellstr1_,G122,,1,,,,,,1)</f>
        <v>49.107404074937797</v>
      </c>
      <c r="I122" s="29">
        <f>[1]!well_pwf_plin_atma(Qtest_,fw_3,Pbuf_,Pcas_,Wellstr1_,G122,,1,,,,,,1)</f>
        <v>49.456351003293491</v>
      </c>
    </row>
    <row r="123" spans="3:11" x14ac:dyDescent="0.2">
      <c r="F123" s="28">
        <f t="shared" si="3"/>
        <v>750</v>
      </c>
      <c r="G123" s="33" t="str">
        <f>[1]!PVT_encode_string(gamma_gas_,gamma_oil_,,Rsb_,F123,Pb_,Tres_,Bob_,muob_)</f>
        <v>gamma_gas:0.800;gamma_oil:0.870;gamma_wat:1.000;rsb_m3m3:80.000;rp_m3m3:750.000;pb_atma:150.000;tres_C:80.000;bob_m3m3:1.200;muob_cP:1.000;PVTcorr:0;ksep_fr:0.000;pksep_atma:-1.000;tksep_C:-1.000;</v>
      </c>
      <c r="H123" s="29">
        <f>[1]!well_pwf_plin_atma(Qtest_,fw_,Pbuf_,Pcas_,Wellstr1_,G123,,1,,,,,,1)</f>
        <v>49.479080996221334</v>
      </c>
      <c r="I123" s="29">
        <f>[1]!well_pwf_plin_atma(Qtest_,fw_3,Pbuf_,Pcas_,Wellstr1_,G123,,1,,,,,,1)</f>
        <v>49.223957093129769</v>
      </c>
    </row>
    <row r="124" spans="3:11" x14ac:dyDescent="0.2">
      <c r="F124" s="28">
        <f t="shared" si="3"/>
        <v>800</v>
      </c>
      <c r="G124" s="33" t="str">
        <f>[1]!PVT_encode_string(gamma_gas_,gamma_oil_,,Rsb_,F124,Pb_,Tres_,Bob_,muob_)</f>
        <v>gamma_gas:0.800;gamma_oil:0.870;gamma_wat:1.000;rsb_m3m3:80.000;rp_m3m3:800.000;pb_atma:150.000;tres_C:80.000;bob_m3m3:1.200;muob_cP:1.000;PVTcorr:0;ksep_fr:0.000;pksep_atma:-1.000;tksep_C:-1.000;</v>
      </c>
      <c r="H124" s="29">
        <f>[1]!well_pwf_plin_atma(Qtest_,fw_,Pbuf_,Pcas_,Wellstr1_,G124,,1,,,,,,1)</f>
        <v>51.308059393520935</v>
      </c>
      <c r="I124" s="29">
        <f>[1]!well_pwf_plin_atma(Qtest_,fw_3,Pbuf_,Pcas_,Wellstr1_,G124,,1,,,,,,1)</f>
        <v>49.092748960356374</v>
      </c>
    </row>
    <row r="125" spans="3:11" x14ac:dyDescent="0.2">
      <c r="F125" s="28">
        <f t="shared" si="3"/>
        <v>850</v>
      </c>
      <c r="G125" s="33" t="str">
        <f>[1]!PVT_encode_string(gamma_gas_,gamma_oil_,,Rsb_,F125,Pb_,Tres_,Bob_,muob_)</f>
        <v>gamma_gas:0.800;gamma_oil:0.870;gamma_wat:1.000;rsb_m3m3:80.000;rp_m3m3:850.000;pb_atma:150.000;tres_C:80.000;bob_m3m3:1.200;muob_cP:1.000;PVTcorr:0;ksep_fr:0.000;pksep_atma:-1.000;tksep_C:-1.000;</v>
      </c>
      <c r="H125" s="29">
        <f>[1]!well_pwf_plin_atma(Qtest_,fw_,Pbuf_,Pcas_,Wellstr1_,G125,,1,,,,,,1)</f>
        <v>53.136097923585531</v>
      </c>
      <c r="I125" s="29">
        <f>[1]!well_pwf_plin_atma(Qtest_,fw_3,Pbuf_,Pcas_,Wellstr1_,G125,,1,,,,,,1)</f>
        <v>49.042012437543342</v>
      </c>
    </row>
    <row r="126" spans="3:11" x14ac:dyDescent="0.2">
      <c r="F126" s="28">
        <f>F125+50</f>
        <v>900</v>
      </c>
      <c r="G126" s="33" t="str">
        <f>[1]!PVT_encode_string(gamma_gas_,gamma_oil_,,Rsb_,F126,Pb_,Tres_,Bob_,muob_)</f>
        <v>gamma_gas:0.800;gamma_oil:0.870;gamma_wat:1.000;rsb_m3m3:80.000;rp_m3m3:900.000;pb_atma:150.000;tres_C:80.000;bob_m3m3:1.200;muob_cP:1.000;PVTcorr:0;ksep_fr:0.000;pksep_atma:-1.000;tksep_C:-1.000;</v>
      </c>
      <c r="H126" s="29">
        <f>[1]!well_pwf_plin_atma(Qtest_,fw_,Pbuf_,Pcas_,Wellstr1_,G126,,1,,,,,,1)</f>
        <v>55.65437546097359</v>
      </c>
      <c r="I126" s="29">
        <f>[1]!well_pwf_plin_atma(Qtest_,fw_3,Pbuf_,Pcas_,Wellstr1_,G126,,1,,,,,,1)</f>
        <v>49.055984714068487</v>
      </c>
    </row>
    <row r="127" spans="3:11" x14ac:dyDescent="0.2">
      <c r="F127" s="28">
        <f t="shared" si="3"/>
        <v>950</v>
      </c>
      <c r="G127" s="33" t="str">
        <f>[1]!PVT_encode_string(gamma_gas_,gamma_oil_,,Rsb_,F127,Pb_,Tres_,Bob_,muob_)</f>
        <v>gamma_gas:0.800;gamma_oil:0.870;gamma_wat:1.000;rsb_m3m3:80.000;rp_m3m3:950.000;pb_atma:150.000;tres_C:80.000;bob_m3m3:1.200;muob_cP:1.000;PVTcorr:0;ksep_fr:0.000;pksep_atma:-1.000;tksep_C:-1.000;</v>
      </c>
      <c r="H127" s="29">
        <f>[1]!well_pwf_plin_atma(Qtest_,fw_,Pbuf_,Pcas_,Wellstr1_,G127,,1,,,,,,1)</f>
        <v>58.196440871464539</v>
      </c>
      <c r="I127" s="29">
        <f>[1]!well_pwf_plin_atma(Qtest_,fw_3,Pbuf_,Pcas_,Wellstr1_,G127,,1,,,,,,1)</f>
        <v>49.558010743650932</v>
      </c>
      <c r="K127" t="s">
        <v>11</v>
      </c>
    </row>
    <row r="128" spans="3:11" x14ac:dyDescent="0.2">
      <c r="F128" s="28">
        <f t="shared" si="3"/>
        <v>1000</v>
      </c>
      <c r="G128" s="33" t="str">
        <f>[1]!PVT_encode_string(gamma_gas_,gamma_oil_,,Rsb_,F128,Pb_,Tres_,Bob_,muob_)</f>
        <v>gamma_gas:0.800;gamma_oil:0.870;gamma_wat:1.000;rsb_m3m3:80.000;rp_m3m3:1000.000;pb_atma:150.000;tres_C:80.000;bob_m3m3:1.200;muob_cP:1.000;PVTcorr:0;ksep_fr:0.000;pksep_atma:-1.000;tksep_C:-1.000;</v>
      </c>
      <c r="H128" s="29">
        <f>[1]!well_pwf_plin_atma(Qtest_,fw_,Pbuf_,Pcas_,Wellstr1_,G128,,1,,,,,,1)</f>
        <v>60.66371047453346</v>
      </c>
      <c r="I128" s="29">
        <f>[1]!well_pwf_plin_atma(Qtest_,fw_3,Pbuf_,Pcas_,Wellstr1_,G128,,1,,,,,,1)</f>
        <v>50.961967375054151</v>
      </c>
    </row>
    <row r="138" spans="11:11" x14ac:dyDescent="0.2">
      <c r="K138" s="7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35</vt:i4>
      </vt:variant>
    </vt:vector>
  </HeadingPairs>
  <TitlesOfParts>
    <vt:vector size="36" baseType="lpstr">
      <vt:lpstr>self_flow_well</vt:lpstr>
      <vt:lpstr>self_flow_well!Bob_</vt:lpstr>
      <vt:lpstr>self_flow_well!Dcas_</vt:lpstr>
      <vt:lpstr>self_flow_well!Dtub_</vt:lpstr>
      <vt:lpstr>self_flow_well!Dtub_out_</vt:lpstr>
      <vt:lpstr>self_flow_well!fw_</vt:lpstr>
      <vt:lpstr>fw_2</vt:lpstr>
      <vt:lpstr>fw_3</vt:lpstr>
      <vt:lpstr>self_flow_well!gamma_gas_</vt:lpstr>
      <vt:lpstr>self_flow_well!gamma_oil_</vt:lpstr>
      <vt:lpstr>gamma_wat_</vt:lpstr>
      <vt:lpstr>self_flow_well!Hmes_</vt:lpstr>
      <vt:lpstr>Htube_</vt:lpstr>
      <vt:lpstr>muob_</vt:lpstr>
      <vt:lpstr>self_flow_well!N_</vt:lpstr>
      <vt:lpstr>self_flow_well!Pb_</vt:lpstr>
      <vt:lpstr>self_flow_well!Pbuf_</vt:lpstr>
      <vt:lpstr>Pcas_</vt:lpstr>
      <vt:lpstr>self_flow_well!PI_</vt:lpstr>
      <vt:lpstr>PI_1</vt:lpstr>
      <vt:lpstr>self_flow_well!Pres_</vt:lpstr>
      <vt:lpstr>PVRstr1_</vt:lpstr>
      <vt:lpstr>self_flow_well!Pwf_</vt:lpstr>
      <vt:lpstr>Pwf_1</vt:lpstr>
      <vt:lpstr>Qmax_</vt:lpstr>
      <vt:lpstr>Qtest_</vt:lpstr>
      <vt:lpstr>self_flow_well!Rp_</vt:lpstr>
      <vt:lpstr>self_flow_well!Rsb_</vt:lpstr>
      <vt:lpstr>Tbuf_</vt:lpstr>
      <vt:lpstr>self_flow_well!Tgrad</vt:lpstr>
      <vt:lpstr>theta_</vt:lpstr>
      <vt:lpstr>self_flow_well!Tres_</vt:lpstr>
      <vt:lpstr>Twf_</vt:lpstr>
      <vt:lpstr>self_flow_well!Udl_</vt:lpstr>
      <vt:lpstr>Udl_</vt:lpstr>
      <vt:lpstr>Wellstr1_</vt:lpstr>
    </vt:vector>
  </TitlesOfParts>
  <Company>CAF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Rinat</dc:creator>
  <cp:lastModifiedBy>Ринат Хабибуллин</cp:lastModifiedBy>
  <cp:lastPrinted>2007-08-27T05:31:44Z</cp:lastPrinted>
  <dcterms:created xsi:type="dcterms:W3CDTF">2005-04-11T05:46:28Z</dcterms:created>
  <dcterms:modified xsi:type="dcterms:W3CDTF">2019-07-14T11:10:01Z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