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5CF28928-AE80-448A-A0A5-A42CEC7401E0}" xr6:coauthVersionLast="43" xr6:coauthVersionMax="43" xr10:uidLastSave="{00000000-0000-0000-0000-000000000000}"/>
  <bookViews>
    <workbookView xWindow="-110" yWindow="-110" windowWidth="25820" windowHeight="14160" xr2:uid="{ADBF4E5D-0798-499D-9D10-654FD7D2E056}"/>
  </bookViews>
  <sheets>
    <sheet name="Лист1" sheetId="1" r:id="rId1"/>
  </sheets>
  <externalReferences>
    <externalReference r:id="rId2"/>
  </externalReferences>
  <definedNames>
    <definedName name="Bob_cal">Лист1!$C$12</definedName>
    <definedName name="fw">Лист1!$C$13</definedName>
    <definedName name="Hmes">Лист1!$C$18</definedName>
    <definedName name="Hmes_Hvert">Лист1!$C$19</definedName>
    <definedName name="Htube">Лист1!$C$20</definedName>
    <definedName name="IDcas">Лист1!$C$22</definedName>
    <definedName name="IDtub">Лист1!$C$24</definedName>
    <definedName name="ODtub">Лист1!$C$23</definedName>
    <definedName name="Pb_cal">Лист1!$C$10</definedName>
    <definedName name="Pbuf">Лист1!$C$25</definedName>
    <definedName name="Pcas">Лист1!$C$26</definedName>
    <definedName name="Pwf">Лист1!$C$27</definedName>
    <definedName name="q">Лист1!$C$31</definedName>
    <definedName name="qgas">Лист1!$C$32</definedName>
    <definedName name="Rp">Лист1!$C$9</definedName>
    <definedName name="Rsb">Лист1!$C$8</definedName>
    <definedName name="Tbuf">Лист1!$C$29</definedName>
    <definedName name="Tres">Лист1!$C$11</definedName>
    <definedName name="Tres_" localSheetId="0">Лист1!$C$13</definedName>
    <definedName name="Twf">Лист1!$C$28</definedName>
    <definedName name="γg">Лист1!$C$7</definedName>
    <definedName name="γo">Лист1!$C$5</definedName>
    <definedName name="γw">Лист1!$C$6</definedName>
    <definedName name="θ">Лист1!$C$21</definedName>
    <definedName name="μob_cal">Лист1!$C$14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37" i="1"/>
  <c r="G1" i="1"/>
  <c r="D36" i="1"/>
  <c r="D40" i="1" s="1" a="1"/>
  <c r="D35" i="1"/>
  <c r="D50" i="1" a="1"/>
  <c r="D47" i="1" a="1"/>
  <c r="D44" i="1" a="1"/>
  <c r="D74" i="1" a="1"/>
  <c r="P54" i="1" a="1"/>
  <c r="P74" i="1" a="1"/>
  <c r="D54" i="1" a="1"/>
  <c r="D40" i="1" l="1"/>
  <c r="H40" i="1"/>
  <c r="L40" i="1"/>
  <c r="P40" i="1"/>
  <c r="F41" i="1"/>
  <c r="J41" i="1"/>
  <c r="N41" i="1"/>
  <c r="E40" i="1"/>
  <c r="I40" i="1"/>
  <c r="M40" i="1"/>
  <c r="Q40" i="1"/>
  <c r="G41" i="1"/>
  <c r="K41" i="1"/>
  <c r="O41" i="1"/>
  <c r="F40" i="1"/>
  <c r="J40" i="1"/>
  <c r="N40" i="1"/>
  <c r="H41" i="1"/>
  <c r="L41" i="1"/>
  <c r="P41" i="1"/>
  <c r="G40" i="1"/>
  <c r="K40" i="1"/>
  <c r="O40" i="1"/>
  <c r="E41" i="1"/>
  <c r="M41" i="1"/>
  <c r="D41" i="1"/>
  <c r="I41" i="1"/>
  <c r="Q41" i="1"/>
  <c r="D54" i="1"/>
  <c r="H54" i="1"/>
  <c r="L54" i="1"/>
  <c r="G54" i="1"/>
  <c r="E54" i="1"/>
  <c r="I54" i="1"/>
  <c r="M54" i="1"/>
  <c r="F54" i="1"/>
  <c r="J54" i="1"/>
  <c r="N54" i="1"/>
  <c r="K54" i="1"/>
  <c r="P74" i="1"/>
  <c r="T74" i="1"/>
  <c r="X74" i="1"/>
  <c r="Q75" i="1"/>
  <c r="U75" i="1"/>
  <c r="Y75" i="1"/>
  <c r="Q74" i="1"/>
  <c r="U74" i="1"/>
  <c r="Y74" i="1"/>
  <c r="R75" i="1"/>
  <c r="V75" i="1"/>
  <c r="Z75" i="1"/>
  <c r="R74" i="1"/>
  <c r="V74" i="1"/>
  <c r="Z74" i="1"/>
  <c r="S75" i="1"/>
  <c r="W75" i="1"/>
  <c r="S74" i="1"/>
  <c r="W74" i="1"/>
  <c r="P75" i="1"/>
  <c r="X75" i="1"/>
  <c r="T75" i="1"/>
  <c r="Q54" i="1"/>
  <c r="U54" i="1"/>
  <c r="Y54" i="1"/>
  <c r="R54" i="1"/>
  <c r="V54" i="1"/>
  <c r="Z54" i="1"/>
  <c r="S54" i="1"/>
  <c r="W54" i="1"/>
  <c r="P54" i="1"/>
  <c r="T54" i="1"/>
  <c r="X54" i="1"/>
  <c r="D74" i="1"/>
  <c r="H74" i="1"/>
  <c r="L74" i="1"/>
  <c r="E75" i="1"/>
  <c r="I75" i="1"/>
  <c r="M75" i="1"/>
  <c r="I74" i="1"/>
  <c r="M74" i="1"/>
  <c r="J75" i="1"/>
  <c r="N75" i="1"/>
  <c r="F74" i="1"/>
  <c r="N74" i="1"/>
  <c r="K75" i="1"/>
  <c r="K74" i="1"/>
  <c r="H75" i="1"/>
  <c r="E74" i="1"/>
  <c r="F75" i="1"/>
  <c r="J74" i="1"/>
  <c r="G75" i="1"/>
  <c r="G74" i="1"/>
  <c r="D75" i="1"/>
  <c r="L75" i="1"/>
  <c r="D44" i="1"/>
  <c r="H44" i="1"/>
  <c r="L44" i="1"/>
  <c r="E45" i="1"/>
  <c r="I45" i="1"/>
  <c r="M45" i="1"/>
  <c r="K44" i="1"/>
  <c r="E44" i="1"/>
  <c r="I44" i="1"/>
  <c r="M44" i="1"/>
  <c r="F45" i="1"/>
  <c r="J45" i="1"/>
  <c r="N45" i="1"/>
  <c r="L45" i="1"/>
  <c r="F44" i="1"/>
  <c r="J44" i="1"/>
  <c r="N44" i="1"/>
  <c r="G45" i="1"/>
  <c r="K45" i="1"/>
  <c r="G44" i="1"/>
  <c r="D45" i="1"/>
  <c r="H45" i="1"/>
  <c r="E47" i="1"/>
  <c r="I47" i="1"/>
  <c r="M47" i="1"/>
  <c r="F48" i="1"/>
  <c r="J48" i="1"/>
  <c r="N48" i="1"/>
  <c r="D47" i="1"/>
  <c r="E48" i="1"/>
  <c r="F47" i="1"/>
  <c r="J47" i="1"/>
  <c r="N47" i="1"/>
  <c r="G48" i="1"/>
  <c r="K48" i="1"/>
  <c r="L47" i="1"/>
  <c r="M48" i="1"/>
  <c r="G47" i="1"/>
  <c r="K47" i="1"/>
  <c r="D48" i="1"/>
  <c r="H48" i="1"/>
  <c r="L48" i="1"/>
  <c r="H47" i="1"/>
  <c r="I48" i="1"/>
  <c r="G50" i="1"/>
  <c r="K50" i="1"/>
  <c r="D51" i="1"/>
  <c r="H51" i="1"/>
  <c r="L51" i="1"/>
  <c r="D50" i="1"/>
  <c r="H50" i="1"/>
  <c r="L50" i="1"/>
  <c r="E51" i="1"/>
  <c r="I51" i="1"/>
  <c r="M51" i="1"/>
  <c r="F50" i="1"/>
  <c r="J50" i="1"/>
  <c r="N50" i="1"/>
  <c r="G51" i="1"/>
  <c r="K51" i="1"/>
  <c r="E50" i="1"/>
  <c r="I50" i="1"/>
  <c r="M50" i="1"/>
  <c r="F51" i="1"/>
  <c r="J51" i="1"/>
  <c r="N51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<sst xmlns="http://schemas.openxmlformats.org/spreadsheetml/2006/main" count="64" uniqueCount="50">
  <si>
    <t>wellGL</t>
  </si>
  <si>
    <t>PVT</t>
  </si>
  <si>
    <t>Упражнения по работе с макросами Unifloc VBA</t>
  </si>
  <si>
    <t>версия</t>
  </si>
  <si>
    <t>Анализ работы газлифтной скважины</t>
  </si>
  <si>
    <t>Физико - химические свойства флюида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</si>
  <si>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</si>
  <si>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</si>
  <si>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</si>
  <si>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</si>
  <si>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</si>
  <si>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</si>
  <si>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</si>
  <si>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</si>
  <si>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</si>
  <si>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</si>
  <si>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</si>
  <si>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</si>
  <si>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</si>
  <si>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</si>
  <si>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</si>
  <si>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</si>
  <si>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</si>
  <si>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</si>
  <si>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</si>
  <si>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Данные по скважине</t>
  </si>
  <si>
    <r>
      <t>H</t>
    </r>
    <r>
      <rPr>
        <vertAlign val="subscript"/>
        <sz val="10"/>
        <rFont val="Arial Cyr"/>
        <charset val="204"/>
      </rPr>
      <t>mes</t>
    </r>
  </si>
  <si>
    <t>м</t>
  </si>
  <si>
    <r>
      <t>H</t>
    </r>
    <r>
      <rPr>
        <vertAlign val="subscript"/>
        <sz val="10"/>
        <rFont val="Arial Cyr"/>
        <charset val="204"/>
      </rPr>
      <t>mes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</si>
  <si>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tube</t>
    </r>
  </si>
  <si>
    <t>θ</t>
  </si>
  <si>
    <t>°</t>
  </si>
  <si>
    <r>
      <t>ID</t>
    </r>
    <r>
      <rPr>
        <vertAlign val="subscript"/>
        <sz val="10"/>
        <rFont val="Arial Cyr"/>
        <charset val="204"/>
      </rPr>
      <t>cas</t>
    </r>
  </si>
  <si>
    <t>мм</t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</si>
  <si>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</si>
  <si>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</si>
  <si>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P</t>
    </r>
    <r>
      <rPr>
        <vertAlign val="subscript"/>
        <sz val="10"/>
        <rFont val="Arial Cyr"/>
        <charset val="204"/>
      </rPr>
      <t>buf</t>
    </r>
  </si>
  <si>
    <t>атм</t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</si>
  <si>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</si>
  <si>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</si>
  <si>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r>
      <t>T</t>
    </r>
    <r>
      <rPr>
        <vertAlign val="subscript"/>
        <sz val="10"/>
        <rFont val="Arial Cyr"/>
        <charset val="204"/>
      </rPr>
      <t>wf</t>
    </r>
  </si>
  <si>
    <t>C</t>
  </si>
  <si>
    <r>
      <t>T</t>
    </r>
    <r>
      <rPr>
        <vertAlign val="subscript"/>
        <sz val="10"/>
        <rFont val="Arial Cyr"/>
        <charset val="204"/>
      </rPr>
      <t>buf</t>
    </r>
  </si>
  <si>
    <t>Глубина</t>
  </si>
  <si>
    <t>Диаметр</t>
  </si>
  <si>
    <t>Давление зарядки</t>
  </si>
  <si>
    <t>атма</t>
  </si>
  <si>
    <t>q</t>
  </si>
  <si>
    <t>qgas</t>
  </si>
  <si>
    <t xml:space="preserve">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</si>
</sst>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8" fillId="0" borderId="0" xfId="0" applyFont="1"/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Лист1!$C$54:$C$74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Лист1!$P$54:$P$74</c:f>
              <c:numCache>
                <c:formatCode>General</c:formatCode>
                <c:ptCount val="21"/>
                <c:pt idx="0">
                  <c:v>105.33138056030971</c:v>
                </c:pt>
                <c:pt idx="20">
                  <c:v>101.94830783881535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B-4523-909D-EEBD89D80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489456"/>
        <c:axId val="1925532144"/>
      </c:scatterChart>
      <c:valAx>
        <c:axId val="193448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532144"/>
        <c:crosses val="autoZero"/>
        <c:crossBetween val="midCat"/>
      </c:valAx>
      <c:valAx>
        <c:axId val="19255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48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537883</xdr:colOff>
      <xdr:row>56</xdr:row>
      <xdr:rowOff>77694</xdr:rowOff>
    </xdr:from>
    <xdr:to>
      <xdr:col>13</xdr:col>
      <xdr:colOff>82177</xdr:colOff>
      <xdr:row>71</xdr:row>
      <xdr:rowOff>19424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9537F9-3804-4AD1-ABF0-2ADC88E27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PVT_encode_string"/>
      <definedName name="well_encode_string"/>
      <definedName name="well_plin_pwf_atma"/>
      <definedName name="well_pwf_plin_atma"/>
      <definedName name="wellGL_encode_string"/>
      <definedName name="wellGL_plin_pwf_atma"/>
      <definedName name="wellG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0A62-D05C-491B-8F88-E1739EA5B3FB}">
  <sheetPr codeName="Лист1"/>
  <dimension ref="A1:Z75"/>
  <sheetViews>
    <sheetView tabSelected="1" topLeftCell="A16" zoomScale="85" zoomScaleNormal="85" workbookViewId="0">
      <selection activeCell="M21" sqref="M21"/>
    </sheetView>
  </sheetViews>
  <sheetFormatPr defaultRowHeight="14.5" x14ac:dyDescent="0.35"/>
  <cols>
    <col min="2" max="2" width="15" customWidth="1"/>
    <col min="9" max="9" width="10.54296875" customWidth="1"/>
  </cols>
  <sheetData>
    <row r="1" spans="1:7" x14ac:dyDescent="0.35">
      <c r="A1" s="1" t="s">
        <v>2</v>
      </c>
      <c r="D1" s="2"/>
      <c r="F1" t="s">
        <v>3</v>
      </c>
      <c r="G1" t="str">
        <f>[1]!getUFVersion()</f>
        <v>7.9</v>
      </c>
    </row>
    <row r="2" spans="1:7" x14ac:dyDescent="0.35">
      <c r="A2" t="s">
        <v>4</v>
      </c>
      <c r="D2" s="2"/>
    </row>
    <row r="4" spans="1:7" x14ac:dyDescent="0.35">
      <c r="B4" s="12" t="s">
        <v>5</v>
      </c>
      <c r="D4" s="2"/>
    </row>
    <row r="5" spans="1:7" ht="17.5" x14ac:dyDescent="0.45">
      <c r="A5" s="1"/>
      <c r="B5" s="3" t="s">
        <v>6</v>
      </c>
      <c r="C5" s="4">
        <v>0.87</v>
      </c>
      <c r="D5" s="5"/>
      <c r="E5" s="6">
        <f>γo*1000</f>
        <v>870</v>
      </c>
      <c r="F5" s="5" t="s">
        <v>7</v>
      </c>
    </row>
    <row r="6" spans="1:7" ht="17.5" x14ac:dyDescent="0.45">
      <c r="B6" s="5" t="s">
        <v>8</v>
      </c>
      <c r="C6" s="4">
        <v>1</v>
      </c>
      <c r="D6" s="5"/>
      <c r="E6" s="6">
        <f>γw*1000</f>
        <v>1000</v>
      </c>
      <c r="F6" s="5" t="s">
        <v>7</v>
      </c>
    </row>
    <row r="7" spans="1:7" ht="17.5" x14ac:dyDescent="0.45">
      <c r="B7" s="5" t="s">
        <v>9</v>
      </c>
      <c r="C7" s="4">
        <v>0.8</v>
      </c>
      <c r="D7" s="5"/>
      <c r="E7" s="6">
        <f>γg*1.22</f>
        <v>0.97599999999999998</v>
      </c>
      <c r="F7" s="5" t="s">
        <v>7</v>
      </c>
    </row>
    <row r="8" spans="1:7" ht="17.5" x14ac:dyDescent="0.45">
      <c r="B8" s="7" t="s">
        <v>10</v>
      </c>
      <c r="C8" s="4">
        <v>80</v>
      </c>
      <c r="D8" s="5" t="s">
        <v>11</v>
      </c>
      <c r="E8" s="8">
        <f>Rsb/γo</f>
        <v>91.954022988505741</v>
      </c>
      <c r="F8" s="5" t="s">
        <v>12</v>
      </c>
    </row>
    <row r="9" spans="1:7" ht="17.5" x14ac:dyDescent="0.45">
      <c r="B9" s="7" t="s">
        <v>13</v>
      </c>
      <c r="C9" s="4">
        <v>80</v>
      </c>
      <c r="D9" s="5" t="s">
        <v>11</v>
      </c>
      <c r="E9" s="8">
        <f>Rp/γo</f>
        <v>91.954022988505741</v>
      </c>
      <c r="F9" s="5" t="s">
        <v>12</v>
      </c>
    </row>
    <row r="10" spans="1:7" ht="16.5" x14ac:dyDescent="0.45">
      <c r="B10" s="5" t="s">
        <v>14</v>
      </c>
      <c r="C10" s="4">
        <v>150</v>
      </c>
      <c r="D10" s="5" t="s">
        <v>15</v>
      </c>
      <c r="E10" s="8">
        <f>Pb_cal*1.01325</f>
        <v>151.98750000000001</v>
      </c>
      <c r="F10" s="5" t="s">
        <v>16</v>
      </c>
    </row>
    <row r="11" spans="1:7" ht="16.5" x14ac:dyDescent="0.45">
      <c r="B11" s="5" t="s">
        <v>17</v>
      </c>
      <c r="C11" s="4">
        <v>80</v>
      </c>
      <c r="D11" s="5" t="s">
        <v>18</v>
      </c>
      <c r="E11" s="8">
        <f>Tres*9/5+32</f>
        <v>176</v>
      </c>
      <c r="F11" s="5" t="s">
        <v>19</v>
      </c>
    </row>
    <row r="12" spans="1:7" ht="17.5" x14ac:dyDescent="0.45">
      <c r="B12" s="7" t="s">
        <v>20</v>
      </c>
      <c r="C12" s="4">
        <v>1.2</v>
      </c>
      <c r="D12" s="5" t="s">
        <v>11</v>
      </c>
    </row>
    <row r="13" spans="1:7" ht="15.5" x14ac:dyDescent="0.4">
      <c r="B13" s="7" t="s">
        <v>21</v>
      </c>
      <c r="C13" s="4">
        <v>0</v>
      </c>
      <c r="D13" s="5" t="s">
        <v>22</v>
      </c>
    </row>
    <row r="14" spans="1:7" ht="16.5" x14ac:dyDescent="0.45">
      <c r="B14" s="9" t="s">
        <v>23</v>
      </c>
      <c r="C14" s="4">
        <v>1</v>
      </c>
      <c r="D14" s="5" t="s">
        <v>24</v>
      </c>
    </row>
    <row r="17" spans="2:9" ht="29" x14ac:dyDescent="0.35">
      <c r="B17" s="12" t="s">
        <v>25</v>
      </c>
      <c r="C17" s="2"/>
      <c r="D17" s="2"/>
      <c r="G17" s="10" t="s">
        <v>43</v>
      </c>
      <c r="H17" s="10" t="s">
        <v>44</v>
      </c>
      <c r="I17" s="11" t="s">
        <v>45</v>
      </c>
    </row>
    <row r="18" spans="2:9" ht="15.5" x14ac:dyDescent="0.4">
      <c r="B18" s="7" t="s">
        <v>26</v>
      </c>
      <c r="C18" s="4">
        <v>2000</v>
      </c>
      <c r="D18" s="5" t="s">
        <v>27</v>
      </c>
      <c r="G18" s="10" t="s">
        <v>27</v>
      </c>
      <c r="H18" s="10" t="s">
        <v>33</v>
      </c>
      <c r="I18" s="10" t="s">
        <v>46</v>
      </c>
    </row>
    <row r="19" spans="2:9" ht="15.5" x14ac:dyDescent="0.4">
      <c r="B19" s="7" t="s">
        <v>28</v>
      </c>
      <c r="C19" s="4">
        <v>0</v>
      </c>
      <c r="D19" s="5" t="s">
        <v>27</v>
      </c>
      <c r="G19" s="4">
        <v>1200</v>
      </c>
      <c r="H19" s="4">
        <v>2</v>
      </c>
      <c r="I19" s="4">
        <v>10</v>
      </c>
    </row>
    <row r="20" spans="2:9" ht="15.5" x14ac:dyDescent="0.4">
      <c r="B20" s="7" t="s">
        <v>29</v>
      </c>
      <c r="C20" s="4">
        <v>2000</v>
      </c>
      <c r="D20" s="5" t="s">
        <v>27</v>
      </c>
      <c r="G20" s="4"/>
      <c r="H20" s="4"/>
      <c r="I20" s="4"/>
    </row>
    <row r="21" spans="2:9" x14ac:dyDescent="0.35">
      <c r="B21" s="9" t="s">
        <v>30</v>
      </c>
      <c r="C21" s="4">
        <v>90</v>
      </c>
      <c r="D21" s="5" t="s">
        <v>31</v>
      </c>
      <c r="G21" s="4"/>
      <c r="H21" s="4"/>
      <c r="I21" s="4"/>
    </row>
    <row r="22" spans="2:9" ht="15.5" x14ac:dyDescent="0.4">
      <c r="B22" s="7" t="s">
        <v>32</v>
      </c>
      <c r="C22" s="4">
        <v>125</v>
      </c>
      <c r="D22" s="5" t="s">
        <v>33</v>
      </c>
      <c r="G22" s="4"/>
      <c r="H22" s="4"/>
      <c r="I22" s="4"/>
    </row>
    <row r="23" spans="2:9" ht="15.5" x14ac:dyDescent="0.4">
      <c r="B23" s="7" t="s">
        <v>34</v>
      </c>
      <c r="C23" s="4">
        <v>73</v>
      </c>
      <c r="D23" s="5" t="s">
        <v>33</v>
      </c>
      <c r="G23" s="4"/>
      <c r="H23" s="4"/>
      <c r="I23" s="4"/>
    </row>
    <row r="24" spans="2:9" ht="15.5" x14ac:dyDescent="0.4">
      <c r="B24" s="7" t="s">
        <v>35</v>
      </c>
      <c r="C24" s="4">
        <v>62</v>
      </c>
      <c r="D24" s="5" t="s">
        <v>33</v>
      </c>
      <c r="G24" s="4"/>
      <c r="H24" s="4"/>
      <c r="I24" s="4"/>
    </row>
    <row r="25" spans="2:9" ht="15.5" x14ac:dyDescent="0.4">
      <c r="B25" s="7" t="s">
        <v>36</v>
      </c>
      <c r="C25" s="4">
        <v>20</v>
      </c>
      <c r="D25" s="5" t="s">
        <v>37</v>
      </c>
    </row>
    <row r="26" spans="2:9" ht="15.5" x14ac:dyDescent="0.4">
      <c r="B26" s="7" t="s">
        <v>38</v>
      </c>
      <c r="C26" s="4">
        <v>100</v>
      </c>
      <c r="D26" s="5" t="s">
        <v>37</v>
      </c>
    </row>
    <row r="27" spans="2:9" ht="15.5" x14ac:dyDescent="0.4">
      <c r="B27" s="7" t="s">
        <v>39</v>
      </c>
      <c r="C27" s="4">
        <v>100</v>
      </c>
      <c r="D27" s="5" t="s">
        <v>37</v>
      </c>
    </row>
    <row r="28" spans="2:9" ht="15.5" x14ac:dyDescent="0.4">
      <c r="B28" s="7" t="s">
        <v>40</v>
      </c>
      <c r="C28" s="6">
        <f>Tres</f>
        <v>80</v>
      </c>
      <c r="D28" s="5" t="s">
        <v>41</v>
      </c>
    </row>
    <row r="29" spans="2:9" ht="15.5" x14ac:dyDescent="0.4">
      <c r="B29" s="7" t="s">
        <v>42</v>
      </c>
      <c r="C29" s="4">
        <v>20</v>
      </c>
      <c r="D29" s="5" t="s">
        <v>41</v>
      </c>
    </row>
    <row r="31" spans="2:9" x14ac:dyDescent="0.35">
      <c r="B31" s="13" t="s">
        <v>47</v>
      </c>
      <c r="C31" s="14">
        <v>100</v>
      </c>
    </row>
    <row r="32" spans="2:9" x14ac:dyDescent="0.35">
      <c r="B32" s="13" t="s">
        <v>48</v>
      </c>
      <c r="C32" s="14">
        <v>0</v>
      </c>
    </row>
    <row r="35" spans="3:17" x14ac:dyDescent="0.35">
      <c r="C35" t="s">
        <v>49</v>
      </c>
      <c r="D35" t="str">
        <f>[1]!well_encode_string(Hmes,Htube,Hmes_Hvert,IDcas,IDtub,0,,Twf,Tbuf)</f>
        <v>hperf_m:2000,00000;hpump_m:2000,00000;udl_m:0,00000;d_cas_mm:125,00000;dtub_mm:62,00000;dchoke_mm:0,00000;roughness_m:0,00010;tbh_C:80,00000;twh_C:20,00000;</v>
      </c>
    </row>
    <row r="36" spans="3:17" x14ac:dyDescent="0.35">
      <c r="C36" t="s">
        <v>0</v>
      </c>
      <c r="D36" t="str">
        <f>[1]!wellGL_encode_string(Hmes,Htube,Hmes_Hvert,IDcas,IDtub,,,Tres,Tbuf,G19:G21,H19:H21,I19:I21)</f>
        <v>hperf_m:2000,00000;htub_m:2000,00000;udl_m:0,00000;d_cas_mm:125,00000;dtub_mm:62,00000;dchoke_mm:15,00000;roughness_m:0,00010;tbh_C:80,00000;twh_C:20,00000;GLV:1;H_glv_m1:1200,000;d_glv_mm1:2,000;p_glv_atma1:10,000;</v>
      </c>
    </row>
    <row r="37" spans="3:17" x14ac:dyDescent="0.35">
      <c r="C37" t="s">
        <v>1</v>
      </c>
      <c r="D37" t="str">
        <f>[1]!PVT_encode_string()</f>
        <v>gamma_gas:0,600;gamma_oil:0,860;gamma_wat:1,000;rsb_m3m3:100,000;rp_m3m3:-1,000;pb_atma:-1,000;tres_C:90,000;bob_m3m3:-1,000;muob_cP:-1,000;PVTcorr:0;ksep_fr:0,000;pksep_atma:-1,000;tksep_C:-1,000;gas_only:False;</v>
      </c>
    </row>
    <row r="40" spans="3:17" x14ac:dyDescent="0.35">
      <c r="D40">
        <f t="array" ref="D40:Q41">[1]!wellGL_plin_pwf_atma(Pwf,q,fw,Pcas,qgas,D36,D37,0)</f>
        <v>17.180559631683572</v>
      </c>
      <c r="E40">
        <v>17.180559631683572</v>
      </c>
      <c r="F40">
        <v>17.180559631683572</v>
      </c>
      <c r="G40">
        <v>100</v>
      </c>
      <c r="H40">
        <v>100</v>
      </c>
      <c r="I40">
        <v>100</v>
      </c>
      <c r="J40">
        <v>108.68969311513779</v>
      </c>
      <c r="K40">
        <v>58.67298765020174</v>
      </c>
      <c r="L40">
        <v>1200</v>
      </c>
      <c r="M40">
        <v>5769.9401376696815</v>
      </c>
      <c r="N40">
        <v>20</v>
      </c>
      <c r="O40">
        <v>80</v>
      </c>
      <c r="P40" t="e">
        <v>#N/A</v>
      </c>
      <c r="Q40" t="e">
        <v>#N/A</v>
      </c>
    </row>
    <row r="41" spans="3:17" x14ac:dyDescent="0.35">
      <c r="D41" t="str">
        <v>p_line_atma</v>
      </c>
      <c r="E41" t="str">
        <v>p_line_atma</v>
      </c>
      <c r="F41" t="str">
        <v>p_buf_atma</v>
      </c>
      <c r="G41" t="str">
        <v>p_cas_atma</v>
      </c>
      <c r="H41" t="str">
        <v>Pgas_inj_atma</v>
      </c>
      <c r="I41" t="str">
        <v>pwf_atma</v>
      </c>
      <c r="J41" t="str">
        <v>GLV1.p_in_atma</v>
      </c>
      <c r="K41" t="str">
        <v>GLV1.p_out_atma</v>
      </c>
      <c r="L41" t="str">
        <v>GLV1.h_mes_m</v>
      </c>
      <c r="M41" t="str">
        <v>GLV1.q_gas_inj_scm3day</v>
      </c>
      <c r="N41" t="str">
        <v>Tbuf_C</v>
      </c>
      <c r="O41" t="str">
        <v>tbh_C</v>
      </c>
      <c r="P41" t="e">
        <v>#N/A</v>
      </c>
      <c r="Q41" t="e">
        <v>#N/A</v>
      </c>
    </row>
    <row r="44" spans="3:17" x14ac:dyDescent="0.35">
      <c r="D44">
        <f t="array" ref="D44:N45">[1]!well_plin_pwf_atma(q,fw,Pwf,,D35,D37,0,0)</f>
        <v>11.879874744154709</v>
      </c>
      <c r="E44">
        <v>11.879874744154709</v>
      </c>
      <c r="F44">
        <v>11.879874744154709</v>
      </c>
      <c r="G44">
        <v>100</v>
      </c>
      <c r="H44">
        <v>100</v>
      </c>
      <c r="I44">
        <v>100</v>
      </c>
      <c r="J44">
        <v>100</v>
      </c>
      <c r="K44">
        <v>0</v>
      </c>
      <c r="L44">
        <v>80</v>
      </c>
      <c r="M44">
        <v>20.000000000000004</v>
      </c>
      <c r="N44">
        <v>20</v>
      </c>
    </row>
    <row r="45" spans="3:17" x14ac:dyDescent="0.35">
      <c r="D45" t="str">
        <v>Pline_atma</v>
      </c>
      <c r="E45" t="str">
        <v>Pline_atma</v>
      </c>
      <c r="F45" t="str">
        <v>pbuf_atma</v>
      </c>
      <c r="G45" t="str">
        <v>Pdis_atma</v>
      </c>
      <c r="H45" t="str">
        <v>Pint_atma</v>
      </c>
      <c r="I45" t="str">
        <v>pwf_atma</v>
      </c>
      <c r="J45" t="str">
        <v>qliq_sm3day</v>
      </c>
      <c r="K45" t="str">
        <v>fw_perc</v>
      </c>
      <c r="L45" t="str">
        <v>tbh_C</v>
      </c>
      <c r="M45" t="str">
        <v>twh_C</v>
      </c>
      <c r="N45" t="str">
        <v>Tsurf_C</v>
      </c>
    </row>
    <row r="47" spans="3:17" x14ac:dyDescent="0.35">
      <c r="D47">
        <f t="array" ref="D47:N48">[1]!well_pwf_plin_atma(q,fw,Pbuf,Pcas,D35,D37,0)</f>
        <v>116.70250329767256</v>
      </c>
      <c r="E47">
        <v>20</v>
      </c>
      <c r="F47">
        <v>20</v>
      </c>
      <c r="G47">
        <v>116.70250329767256</v>
      </c>
      <c r="H47">
        <v>116.70250329767256</v>
      </c>
      <c r="I47">
        <v>116.70250329767256</v>
      </c>
      <c r="J47">
        <v>0.1</v>
      </c>
      <c r="K47">
        <v>0</v>
      </c>
      <c r="L47">
        <v>0</v>
      </c>
      <c r="M47">
        <v>20</v>
      </c>
      <c r="N47">
        <v>20</v>
      </c>
    </row>
    <row r="48" spans="3:17" x14ac:dyDescent="0.35">
      <c r="D48" t="str">
        <v>pwf_atma</v>
      </c>
      <c r="E48" t="str">
        <v>Pline_atma</v>
      </c>
      <c r="F48" t="str">
        <v>pbuf_atma</v>
      </c>
      <c r="G48" t="str">
        <v>Pdis_atma</v>
      </c>
      <c r="H48" t="str">
        <v>Pint_atma</v>
      </c>
      <c r="I48" t="str">
        <v>pwf_atma</v>
      </c>
      <c r="J48" t="str">
        <v>qliq_sm3day</v>
      </c>
      <c r="K48" t="str">
        <v>fw_perc</v>
      </c>
      <c r="L48" t="str">
        <v>tbh_C</v>
      </c>
      <c r="M48" t="str">
        <v>twh_C</v>
      </c>
      <c r="N48" t="str">
        <v>Tsurf_C</v>
      </c>
    </row>
    <row r="50" spans="3:26" x14ac:dyDescent="0.35">
      <c r="D50">
        <f t="array" ref="D50:N51">[1]!wellGL_pwf_plin_atma(Pbuf,q,fw,Pcas,qgas,D36,D37,0)</f>
        <v>105.33138056030971</v>
      </c>
      <c r="E50">
        <v>19.986147873979082</v>
      </c>
      <c r="F50">
        <v>19.986147873979082</v>
      </c>
      <c r="G50">
        <v>100</v>
      </c>
      <c r="H50">
        <v>100</v>
      </c>
      <c r="I50">
        <v>105.33138056030971</v>
      </c>
      <c r="J50">
        <v>108.68969311513779</v>
      </c>
      <c r="K50">
        <v>63.18944603545107</v>
      </c>
      <c r="L50">
        <v>1200</v>
      </c>
      <c r="M50">
        <v>5751.385125818606</v>
      </c>
      <c r="N50">
        <v>20</v>
      </c>
    </row>
    <row r="51" spans="3:26" x14ac:dyDescent="0.35">
      <c r="D51" t="str">
        <v>pwf_atma</v>
      </c>
      <c r="E51" t="str">
        <v>p_line_atma</v>
      </c>
      <c r="F51" t="str">
        <v>p_buf_atma</v>
      </c>
      <c r="G51" t="str">
        <v>p_cas_atma</v>
      </c>
      <c r="H51" t="str">
        <v>Pgas_inj_atma</v>
      </c>
      <c r="I51" t="str">
        <v>pwf_atma</v>
      </c>
      <c r="J51" t="str">
        <v>GLV1.p_in_atma</v>
      </c>
      <c r="K51" t="str">
        <v>GLV1.p_out_atma</v>
      </c>
      <c r="L51" t="str">
        <v>GLV1.h_mes_m</v>
      </c>
      <c r="M51" t="str">
        <v>GLV1.q_gas_inj_scm3day</v>
      </c>
      <c r="N51" t="str">
        <v>Tbuf_C</v>
      </c>
    </row>
    <row r="54" spans="3:26" x14ac:dyDescent="0.35">
      <c r="C54">
        <v>0</v>
      </c>
      <c r="D54">
        <f t="array" ref="D54:N54">[1]!wellGL_plin_pwf_atma(Pwf,q,fw,Pcas,C54,$D$36,$D$37,0)</f>
        <v>17.180559631683572</v>
      </c>
      <c r="E54">
        <v>17.180559631683572</v>
      </c>
      <c r="F54">
        <v>17.180559631683572</v>
      </c>
      <c r="G54">
        <v>100</v>
      </c>
      <c r="H54">
        <v>100</v>
      </c>
      <c r="I54">
        <v>100</v>
      </c>
      <c r="J54">
        <v>108.68969311513779</v>
      </c>
      <c r="K54">
        <v>58.67298765020174</v>
      </c>
      <c r="L54">
        <v>1200</v>
      </c>
      <c r="M54">
        <v>5769.9401376696815</v>
      </c>
      <c r="N54">
        <v>20</v>
      </c>
      <c r="P54">
        <f t="array" ref="P54:Z54">[1]!wellGL_pwf_plin_atma(Pbuf,q,fw,Pcas,C54,$D$36,$D$37,0)</f>
        <v>105.33138056030971</v>
      </c>
      <c r="Q54">
        <v>19.986147873979082</v>
      </c>
      <c r="R54">
        <v>19.986147873979082</v>
      </c>
      <c r="S54">
        <v>100</v>
      </c>
      <c r="T54">
        <v>100</v>
      </c>
      <c r="U54">
        <v>105.33138056030971</v>
      </c>
      <c r="V54">
        <v>108.68969311513779</v>
      </c>
      <c r="W54">
        <v>63.18944603545107</v>
      </c>
      <c r="X54">
        <v>1200</v>
      </c>
      <c r="Y54">
        <v>5751.385125818606</v>
      </c>
      <c r="Z54">
        <v>20</v>
      </c>
    </row>
    <row r="55" spans="3:26" x14ac:dyDescent="0.35">
      <c r="C55">
        <v>5000</v>
      </c>
    </row>
    <row r="56" spans="3:26" x14ac:dyDescent="0.35">
      <c r="C56">
        <v>10000</v>
      </c>
    </row>
    <row r="57" spans="3:26" x14ac:dyDescent="0.35">
      <c r="C57">
        <v>15000</v>
      </c>
    </row>
    <row r="58" spans="3:26" x14ac:dyDescent="0.35">
      <c r="C58">
        <v>20000</v>
      </c>
    </row>
    <row r="59" spans="3:26" x14ac:dyDescent="0.35">
      <c r="C59">
        <v>25000</v>
      </c>
    </row>
    <row r="60" spans="3:26" x14ac:dyDescent="0.35">
      <c r="C60">
        <v>30000</v>
      </c>
    </row>
    <row r="61" spans="3:26" x14ac:dyDescent="0.35">
      <c r="C61">
        <v>35000</v>
      </c>
    </row>
    <row r="62" spans="3:26" x14ac:dyDescent="0.35">
      <c r="C62">
        <v>40000</v>
      </c>
    </row>
    <row r="63" spans="3:26" x14ac:dyDescent="0.35">
      <c r="C63">
        <v>45000</v>
      </c>
    </row>
    <row r="64" spans="3:26" x14ac:dyDescent="0.35">
      <c r="C64">
        <v>50000</v>
      </c>
    </row>
    <row r="65" spans="3:26" x14ac:dyDescent="0.35">
      <c r="C65">
        <v>55000</v>
      </c>
    </row>
    <row r="66" spans="3:26" x14ac:dyDescent="0.35">
      <c r="C66">
        <v>60000</v>
      </c>
    </row>
    <row r="67" spans="3:26" x14ac:dyDescent="0.35">
      <c r="C67">
        <v>65000</v>
      </c>
    </row>
    <row r="68" spans="3:26" x14ac:dyDescent="0.35">
      <c r="C68">
        <v>70000</v>
      </c>
    </row>
    <row r="69" spans="3:26" x14ac:dyDescent="0.35">
      <c r="C69">
        <v>75000</v>
      </c>
    </row>
    <row r="70" spans="3:26" x14ac:dyDescent="0.35">
      <c r="C70">
        <v>80000</v>
      </c>
    </row>
    <row r="71" spans="3:26" x14ac:dyDescent="0.35">
      <c r="C71">
        <v>85000</v>
      </c>
    </row>
    <row r="72" spans="3:26" x14ac:dyDescent="0.35">
      <c r="C72">
        <v>90000</v>
      </c>
    </row>
    <row r="73" spans="3:26" x14ac:dyDescent="0.35">
      <c r="C73">
        <v>95000</v>
      </c>
    </row>
    <row r="74" spans="3:26" x14ac:dyDescent="0.35">
      <c r="C74">
        <v>100000</v>
      </c>
      <c r="D74">
        <f t="array" ref="D74:N75">[1]!wellGL_plin_pwf_atma(Pwf,q,fw,Pcas,C74,$D$36,$D$37,0)</f>
        <v>17.1821566282043</v>
      </c>
      <c r="E74">
        <v>17.1821566282043</v>
      </c>
      <c r="F74">
        <v>17.1821566282043</v>
      </c>
      <c r="G74">
        <v>100</v>
      </c>
      <c r="H74">
        <v>100</v>
      </c>
      <c r="I74">
        <v>100</v>
      </c>
      <c r="J74">
        <v>108.68969311513779</v>
      </c>
      <c r="K74">
        <v>58.67298765020174</v>
      </c>
      <c r="L74">
        <v>1200</v>
      </c>
      <c r="M74">
        <v>100000</v>
      </c>
      <c r="N74">
        <v>20</v>
      </c>
      <c r="P74">
        <f t="array" ref="P74:Z75">[1]!wellGL_pwf_plin_atma(Pbuf,q,fw,Pcas,C74,$D$36,$D$37,0)</f>
        <v>101.94830783881535</v>
      </c>
      <c r="Q74">
        <v>20.015861891645073</v>
      </c>
      <c r="R74">
        <v>20.015861891645073</v>
      </c>
      <c r="S74">
        <v>100</v>
      </c>
      <c r="T74">
        <v>100</v>
      </c>
      <c r="U74">
        <v>101.94830783881535</v>
      </c>
      <c r="V74">
        <v>108.68969311513779</v>
      </c>
      <c r="W74">
        <v>60.316387173259876</v>
      </c>
      <c r="X74">
        <v>1200</v>
      </c>
      <c r="Y74">
        <v>100000</v>
      </c>
      <c r="Z74">
        <v>20</v>
      </c>
    </row>
    <row r="75" spans="3:26" x14ac:dyDescent="0.35">
      <c r="D75" t="str">
        <v>p_line_atma</v>
      </c>
      <c r="E75" t="str">
        <v>p_line_atma</v>
      </c>
      <c r="F75" t="str">
        <v>p_buf_atma</v>
      </c>
      <c r="G75" t="str">
        <v>p_cas_atma</v>
      </c>
      <c r="H75" t="str">
        <v>Pgas_inj_atma</v>
      </c>
      <c r="I75" t="str">
        <v>pwf_atma</v>
      </c>
      <c r="J75" t="str">
        <v>GLV1.p_in_atma</v>
      </c>
      <c r="K75" t="str">
        <v>GLV1.p_out_atma</v>
      </c>
      <c r="L75" t="str">
        <v>GLV1.h_mes_m</v>
      </c>
      <c r="M75" t="str">
        <v>GLV1.q_gas_inj_scm3day</v>
      </c>
      <c r="N75" t="str">
        <v>Tbuf_C</v>
      </c>
      <c r="P75" t="str">
        <v>pwf_atma</v>
      </c>
      <c r="Q75" t="str">
        <v>p_line_atma</v>
      </c>
      <c r="R75" t="str">
        <v>p_buf_atma</v>
      </c>
      <c r="S75" t="str">
        <v>p_cas_atma</v>
      </c>
      <c r="T75" t="str">
        <v>Pgas_inj_atma</v>
      </c>
      <c r="U75" t="str">
        <v>pwf_atma</v>
      </c>
      <c r="V75" t="str">
        <v>GLV1.p_in_atma</v>
      </c>
      <c r="W75" t="str">
        <v>GLV1.p_out_atma</v>
      </c>
      <c r="X75" t="str">
        <v>GLV1.h_mes_m</v>
      </c>
      <c r="Y75" t="str">
        <v>GLV1.q_gas_inj_scm3day</v>
      </c>
      <c r="Z75" t="str">
        <v>Tbuf_C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Bob_cal</vt:lpstr>
      <vt:lpstr>fw</vt:lpstr>
      <vt:lpstr>Hmes</vt:lpstr>
      <vt:lpstr>Hmes_Hvert</vt:lpstr>
      <vt:lpstr>Htube</vt:lpstr>
      <vt:lpstr>IDcas</vt:lpstr>
      <vt:lpstr>IDtub</vt:lpstr>
      <vt:lpstr>ODtub</vt:lpstr>
      <vt:lpstr>Pb_cal</vt:lpstr>
      <vt:lpstr>Pbuf</vt:lpstr>
      <vt:lpstr>Pcas</vt:lpstr>
      <vt:lpstr>Pwf</vt:lpstr>
      <vt:lpstr>q</vt:lpstr>
      <vt:lpstr>qgas</vt:lpstr>
      <vt:lpstr>Rp</vt:lpstr>
      <vt:lpstr>Rsb</vt:lpstr>
      <vt:lpstr>Tbuf</vt:lpstr>
      <vt:lpstr>Tres</vt:lpstr>
      <vt:lpstr>Лист1!Tres_</vt:lpstr>
      <vt:lpstr>Twf</vt:lpstr>
      <vt:lpstr>γg</vt:lpstr>
      <vt:lpstr>γo</vt:lpstr>
      <vt:lpstr>γw</vt:lpstr>
      <vt:lpstr>θ</vt:lpstr>
      <vt:lpstr>μob_cal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2019-08-04T10:12:06Z</dcterms:created>
  <dcterms:modified xsi:type="dcterms:W3CDTF">2019-08-05T21:01:07Z</dcterms:modified>
</cp:coreProperties>
</file>