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Workbook________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3D484EDF-59BE-4B20-8FC7-DE65CDDBFE33}" xr6:coauthVersionLast="45" xr6:coauthVersionMax="45" xr10:uidLastSave="{00000000-0000-0000-0000-000000000000}"/>
  <bookViews>
    <workbookView xWindow="-22755" yWindow="2025" windowWidth="22410" windowHeight="1879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118" l="1"/>
  <c r="C74" i="118" a="1"/>
  <c r="C73" i="118" a="1"/>
  <c r="C72" i="118" a="1"/>
  <c r="C71" i="118" a="1"/>
  <c r="C32" i="118"/>
  <c r="G1" i="118"/>
  <c r="C31" i="118"/>
  <c r="C33" i="118"/>
  <c r="E74" i="118" l="1"/>
  <c r="C74" i="118"/>
  <c r="D74" i="118"/>
  <c r="F74" i="118"/>
  <c r="C73" i="118"/>
  <c r="E73" i="118"/>
  <c r="F73" i="118"/>
  <c r="D73" i="118"/>
  <c r="C72" i="118"/>
  <c r="D72" i="118"/>
  <c r="E72" i="118"/>
  <c r="F72" i="118"/>
  <c r="C71" i="118"/>
  <c r="D71" i="118"/>
  <c r="E71" i="118"/>
  <c r="F71" i="118"/>
  <c r="R63" i="118"/>
  <c r="P38" i="118"/>
  <c r="O38" i="118"/>
  <c r="M63" i="118"/>
  <c r="K38" i="118"/>
  <c r="E16" i="118"/>
  <c r="D38" i="118"/>
  <c r="D39" i="118" s="1"/>
  <c r="D40" i="118" l="1"/>
  <c r="H63" i="118"/>
  <c r="F38" i="118"/>
  <c r="G63" i="118"/>
  <c r="E38" i="118"/>
  <c r="D41" i="118" l="1"/>
  <c r="C39" i="118"/>
  <c r="D42" i="118" l="1"/>
  <c r="C40" i="118"/>
  <c r="E8" i="118"/>
  <c r="O39" i="118" a="1"/>
  <c r="E39" i="118" a="1"/>
  <c r="J39" i="118" a="1"/>
  <c r="J39" i="118" l="1"/>
  <c r="K39" i="118"/>
  <c r="E39" i="118"/>
  <c r="F39" i="118"/>
  <c r="O39" i="118"/>
  <c r="P39" i="118"/>
  <c r="D43" i="118"/>
  <c r="C41" i="118"/>
  <c r="E13" i="118"/>
  <c r="E12" i="118"/>
  <c r="E11" i="118"/>
  <c r="E10" i="118"/>
  <c r="E9" i="118"/>
  <c r="E7" i="118"/>
  <c r="J40" i="118" a="1"/>
  <c r="O40" i="118" a="1"/>
  <c r="E40" i="118" a="1"/>
  <c r="E40" i="118" l="1"/>
  <c r="F40" i="118"/>
  <c r="O40" i="118"/>
  <c r="P40" i="118"/>
  <c r="K40" i="118"/>
  <c r="J40" i="118"/>
  <c r="D44" i="118"/>
  <c r="C42" i="118"/>
  <c r="E41" i="118" a="1"/>
  <c r="O41" i="118" a="1"/>
  <c r="J41" i="118" a="1"/>
  <c r="K41" i="118" l="1"/>
  <c r="J41" i="118"/>
  <c r="P41" i="118"/>
  <c r="O41" i="118"/>
  <c r="E41" i="118"/>
  <c r="F41" i="118"/>
  <c r="D45" i="118"/>
  <c r="C43" i="118"/>
  <c r="J42" i="118" a="1"/>
  <c r="E42" i="118" a="1"/>
  <c r="O42" i="118" a="1"/>
  <c r="O42" i="118" l="1"/>
  <c r="P42" i="118"/>
  <c r="E42" i="118"/>
  <c r="F42" i="118"/>
  <c r="J42" i="118"/>
  <c r="K42" i="118"/>
  <c r="D46" i="118"/>
  <c r="C44" i="118"/>
  <c r="J43" i="118" a="1"/>
  <c r="E43" i="118" a="1"/>
  <c r="O43" i="118" a="1"/>
  <c r="P43" i="118" l="1"/>
  <c r="O43" i="118"/>
  <c r="F43" i="118"/>
  <c r="E43" i="118"/>
  <c r="K43" i="118"/>
  <c r="J43" i="118"/>
  <c r="D47" i="118"/>
  <c r="C45" i="118"/>
  <c r="O44" i="118" a="1"/>
  <c r="E44" i="118" a="1"/>
  <c r="J44" i="118" a="1"/>
  <c r="K44" i="118" l="1"/>
  <c r="J44" i="118"/>
  <c r="F44" i="118"/>
  <c r="E44" i="118"/>
  <c r="O44" i="118"/>
  <c r="P44" i="118"/>
  <c r="D48" i="118"/>
  <c r="C46" i="118"/>
  <c r="J45" i="118" a="1"/>
  <c r="O45" i="118" a="1"/>
  <c r="E45" i="118" a="1"/>
  <c r="E45" i="118" l="1"/>
  <c r="F45" i="118"/>
  <c r="P45" i="118"/>
  <c r="O45" i="118"/>
  <c r="J45" i="118"/>
  <c r="K45" i="118"/>
  <c r="D49" i="118"/>
  <c r="C47" i="118"/>
  <c r="O46" i="118" a="1"/>
  <c r="E46" i="118" a="1"/>
  <c r="J46" i="118" a="1"/>
  <c r="J46" i="118" l="1"/>
  <c r="K46" i="118"/>
  <c r="F46" i="118"/>
  <c r="E46" i="118"/>
  <c r="P46" i="118"/>
  <c r="O46" i="118"/>
  <c r="D50" i="118"/>
  <c r="C48" i="118"/>
  <c r="E47" i="118" a="1"/>
  <c r="J47" i="118" a="1"/>
  <c r="O47" i="118" a="1"/>
  <c r="O47" i="118" l="1"/>
  <c r="P47" i="118"/>
  <c r="J47" i="118"/>
  <c r="K47" i="118"/>
  <c r="F47" i="118"/>
  <c r="E47" i="118"/>
  <c r="D51" i="118"/>
  <c r="C49" i="118"/>
  <c r="E48" i="118" a="1"/>
  <c r="O48" i="118" a="1"/>
  <c r="J48" i="118" a="1"/>
  <c r="J48" i="118" l="1"/>
  <c r="K48" i="118"/>
  <c r="O48" i="118"/>
  <c r="P48" i="118"/>
  <c r="E48" i="118"/>
  <c r="F48" i="118"/>
  <c r="D52" i="118"/>
  <c r="C50" i="118"/>
  <c r="O49" i="118" a="1"/>
  <c r="J49" i="118" a="1"/>
  <c r="E49" i="118" a="1"/>
  <c r="F49" i="118" l="1"/>
  <c r="E49" i="118"/>
  <c r="K49" i="118"/>
  <c r="J49" i="118"/>
  <c r="P49" i="118"/>
  <c r="O49" i="118"/>
  <c r="D53" i="118"/>
  <c r="C51" i="118"/>
  <c r="J50" i="118" a="1"/>
  <c r="O50" i="118" a="1"/>
  <c r="E50" i="118" a="1"/>
  <c r="E50" i="118" l="1"/>
  <c r="F50" i="118"/>
  <c r="O50" i="118"/>
  <c r="P50" i="118"/>
  <c r="J50" i="118"/>
  <c r="K50" i="118"/>
  <c r="D54" i="118"/>
  <c r="C52" i="118"/>
  <c r="O51" i="118" a="1"/>
  <c r="E51" i="118" a="1"/>
  <c r="J51" i="118" a="1"/>
  <c r="K51" i="118" l="1"/>
  <c r="J51" i="118"/>
  <c r="E51" i="118"/>
  <c r="F51" i="118"/>
  <c r="P51" i="118"/>
  <c r="O51" i="118"/>
  <c r="D55" i="118"/>
  <c r="C53" i="118"/>
  <c r="O52" i="118" a="1"/>
  <c r="J52" i="118" a="1"/>
  <c r="E52" i="118" a="1"/>
  <c r="E52" i="118" l="1"/>
  <c r="F52" i="118"/>
  <c r="K52" i="118"/>
  <c r="J52" i="118"/>
  <c r="O52" i="118"/>
  <c r="P52" i="118"/>
  <c r="D56" i="118"/>
  <c r="C54" i="118"/>
  <c r="E53" i="118" a="1"/>
  <c r="J53" i="118" a="1"/>
  <c r="O53" i="118" a="1"/>
  <c r="O53" i="118" l="1"/>
  <c r="P53" i="118"/>
  <c r="K53" i="118"/>
  <c r="J53" i="118"/>
  <c r="E53" i="118"/>
  <c r="F53" i="118"/>
  <c r="D57" i="118"/>
  <c r="C55" i="118"/>
  <c r="J54" i="118" a="1"/>
  <c r="E54" i="118" a="1"/>
  <c r="O54" i="118" a="1"/>
  <c r="P54" i="118" l="1"/>
  <c r="O54" i="118"/>
  <c r="E54" i="118"/>
  <c r="F54" i="118"/>
  <c r="J54" i="118"/>
  <c r="K54" i="118"/>
  <c r="D58" i="118"/>
  <c r="C56" i="118"/>
  <c r="E55" i="118" a="1"/>
  <c r="O55" i="118" a="1"/>
  <c r="J55" i="118" a="1"/>
  <c r="J55" i="118" l="1"/>
  <c r="K55" i="118"/>
  <c r="O55" i="118"/>
  <c r="P55" i="118"/>
  <c r="F55" i="118"/>
  <c r="E55" i="118"/>
  <c r="D59" i="118"/>
  <c r="C57" i="118"/>
  <c r="E56" i="118" a="1"/>
  <c r="O56" i="118" a="1"/>
  <c r="J56" i="118" a="1"/>
  <c r="J56" i="118" l="1"/>
  <c r="K56" i="118"/>
  <c r="P56" i="118"/>
  <c r="O56" i="118"/>
  <c r="E56" i="118"/>
  <c r="F56" i="118"/>
  <c r="D60" i="118"/>
  <c r="C58" i="118"/>
  <c r="J57" i="118" a="1"/>
  <c r="E57" i="118" a="1"/>
  <c r="O57" i="118" a="1"/>
  <c r="P57" i="118" l="1"/>
  <c r="O57" i="118"/>
  <c r="F57" i="118"/>
  <c r="E57" i="118"/>
  <c r="K57" i="118"/>
  <c r="J57" i="118"/>
  <c r="D61" i="118"/>
  <c r="C59" i="118"/>
  <c r="E58" i="118" a="1"/>
  <c r="O58" i="118" a="1"/>
  <c r="J58" i="118" a="1"/>
  <c r="J58" i="118" l="1"/>
  <c r="K58" i="118"/>
  <c r="P58" i="118"/>
  <c r="O58" i="118"/>
  <c r="E58" i="118"/>
  <c r="F58" i="118"/>
  <c r="D62" i="118"/>
  <c r="C60" i="118"/>
  <c r="O59" i="118" a="1"/>
  <c r="E59" i="118" a="1"/>
  <c r="J59" i="118" a="1"/>
  <c r="J59" i="118" l="1"/>
  <c r="K59" i="118"/>
  <c r="F59" i="118"/>
  <c r="E59" i="118"/>
  <c r="O59" i="118"/>
  <c r="P59" i="118"/>
  <c r="D63" i="118"/>
  <c r="C61" i="118"/>
  <c r="J60" i="118" a="1"/>
  <c r="E60" i="118" a="1"/>
  <c r="O60" i="118" a="1"/>
  <c r="P60" i="118" l="1"/>
  <c r="O60" i="118"/>
  <c r="E60" i="118"/>
  <c r="F60" i="118"/>
  <c r="J60" i="118"/>
  <c r="K60" i="118"/>
  <c r="C62" i="118"/>
  <c r="J61" i="118" a="1"/>
  <c r="O61" i="118" a="1"/>
  <c r="E61" i="118" a="1"/>
  <c r="E61" i="118" l="1"/>
  <c r="F61" i="118"/>
  <c r="P61" i="118"/>
  <c r="O61" i="118"/>
  <c r="K61" i="118"/>
  <c r="J61" i="118"/>
  <c r="C63" i="118"/>
  <c r="J62" i="118" a="1"/>
  <c r="E62" i="118" a="1"/>
  <c r="O62" i="118" a="1"/>
  <c r="O62" i="118" l="1"/>
  <c r="P62" i="118"/>
  <c r="F62" i="118"/>
  <c r="E62" i="118"/>
  <c r="J62" i="118"/>
  <c r="K62" i="118"/>
  <c r="G57" i="118" a="1"/>
  <c r="G61" i="118" a="1"/>
  <c r="G45" i="118" a="1"/>
  <c r="G52" i="118" a="1"/>
  <c r="G42" i="118" a="1"/>
  <c r="G56" i="118" a="1"/>
  <c r="G46" i="118" a="1"/>
  <c r="G38" i="118" a="1"/>
  <c r="G39" i="118" a="1"/>
  <c r="G60" i="118" a="1"/>
  <c r="G54" i="118" a="1"/>
  <c r="G53" i="118" a="1"/>
  <c r="O63" i="118" a="1"/>
  <c r="G47" i="118" a="1"/>
  <c r="J63" i="118" a="1"/>
  <c r="G48" i="118" a="1"/>
  <c r="G49" i="118" a="1"/>
  <c r="E63" i="118" a="1"/>
  <c r="G59" i="118" a="1"/>
  <c r="G62" i="118" a="1"/>
  <c r="G55" i="118" a="1"/>
  <c r="G40" i="118" a="1"/>
  <c r="G41" i="118" a="1"/>
  <c r="G44" i="118" a="1"/>
  <c r="G58" i="118" a="1"/>
  <c r="G51" i="118" a="1"/>
  <c r="G43" i="118" a="1"/>
  <c r="G50" i="118" a="1"/>
  <c r="H50" i="118" l="1"/>
  <c r="G50" i="118"/>
  <c r="G43" i="118"/>
  <c r="H43" i="118"/>
  <c r="G51" i="118"/>
  <c r="H51" i="118"/>
  <c r="H58" i="118"/>
  <c r="G58" i="118"/>
  <c r="G44" i="118"/>
  <c r="H44" i="118"/>
  <c r="G41" i="118"/>
  <c r="H41" i="118"/>
  <c r="H40" i="118"/>
  <c r="G40" i="118"/>
  <c r="G55" i="118"/>
  <c r="H55" i="118"/>
  <c r="G62" i="118"/>
  <c r="H62" i="118"/>
  <c r="H59" i="118"/>
  <c r="G59" i="118"/>
  <c r="F63" i="118"/>
  <c r="E63" i="118"/>
  <c r="H49" i="118"/>
  <c r="G49" i="118"/>
  <c r="G48" i="118"/>
  <c r="H48" i="118"/>
  <c r="K63" i="118"/>
  <c r="J63" i="118"/>
  <c r="L63" i="118" s="1"/>
  <c r="H47" i="118"/>
  <c r="G47" i="118"/>
  <c r="O63" i="118"/>
  <c r="Q63" i="118" s="1"/>
  <c r="P63" i="118"/>
  <c r="H53" i="118"/>
  <c r="G53" i="118"/>
  <c r="G54" i="118"/>
  <c r="H54" i="118"/>
  <c r="G60" i="118"/>
  <c r="H60" i="118"/>
  <c r="H39" i="118"/>
  <c r="G39" i="118"/>
  <c r="G38" i="118"/>
  <c r="H38" i="118"/>
  <c r="G46" i="118"/>
  <c r="H46" i="118"/>
  <c r="G56" i="118"/>
  <c r="H56" i="118"/>
  <c r="G42" i="118"/>
  <c r="H42" i="118"/>
  <c r="H52" i="118"/>
  <c r="G52" i="118"/>
  <c r="H45" i="118"/>
  <c r="G45" i="118"/>
  <c r="G61" i="118"/>
  <c r="H61" i="118"/>
  <c r="G57" i="118"/>
  <c r="H57" i="118"/>
  <c r="L57" i="118" a="1"/>
  <c r="L62" i="118" a="1"/>
  <c r="L59" i="118" a="1"/>
  <c r="L54" i="118" a="1"/>
  <c r="L39" i="118" a="1"/>
  <c r="L52" i="118" a="1"/>
  <c r="L48" i="118" a="1"/>
  <c r="L40" i="118" a="1"/>
  <c r="L58" i="118" a="1"/>
  <c r="L60" i="118" a="1"/>
  <c r="L50" i="118" a="1"/>
  <c r="L42" i="118" a="1"/>
  <c r="L53" i="118" a="1"/>
  <c r="L51" i="118" a="1"/>
  <c r="L47" i="118" a="1"/>
  <c r="L38" i="118" a="1"/>
  <c r="L45" i="118" a="1"/>
  <c r="L49" i="118" a="1"/>
  <c r="L46" i="118" a="1"/>
  <c r="L56" i="118" a="1"/>
  <c r="L55" i="118" a="1"/>
  <c r="L61" i="118" a="1"/>
  <c r="L41" i="118" a="1"/>
  <c r="L44" i="118" a="1"/>
  <c r="L43" i="118" a="1"/>
  <c r="Q46" i="118" a="1"/>
  <c r="Q39" i="118" a="1"/>
  <c r="Q61" i="118" a="1"/>
  <c r="Q52" i="118" a="1"/>
  <c r="Q59" i="118" a="1"/>
  <c r="Q55" i="118" a="1"/>
  <c r="Q60" i="118" a="1"/>
  <c r="Q50" i="118" a="1"/>
  <c r="Q43" i="118" a="1"/>
  <c r="Q54" i="118" a="1"/>
  <c r="Q49" i="118" a="1"/>
  <c r="Q53" i="118" a="1"/>
  <c r="Q45" i="118" a="1"/>
  <c r="Q47" i="118" a="1"/>
  <c r="Q51" i="118" a="1"/>
  <c r="Q57" i="118" a="1"/>
  <c r="Q62" i="118" a="1"/>
  <c r="Q56" i="118" a="1"/>
  <c r="Q58" i="118" a="1"/>
  <c r="Q41" i="118" a="1"/>
  <c r="Q48" i="118" a="1"/>
  <c r="Q40" i="118" a="1"/>
  <c r="Q38" i="118" a="1"/>
  <c r="Q44" i="118" a="1"/>
  <c r="Q42" i="118" a="1"/>
  <c r="R42" i="118" l="1"/>
  <c r="Q42" i="118"/>
  <c r="R44" i="118"/>
  <c r="Q44" i="118"/>
  <c r="Q38" i="118"/>
  <c r="R38" i="118"/>
  <c r="Q40" i="118"/>
  <c r="R40" i="118"/>
  <c r="R48" i="118"/>
  <c r="Q48" i="118"/>
  <c r="Q41" i="118"/>
  <c r="R41" i="118"/>
  <c r="Q58" i="118"/>
  <c r="R58" i="118"/>
  <c r="R56" i="118"/>
  <c r="Q56" i="118"/>
  <c r="R62" i="118"/>
  <c r="Q62" i="118"/>
  <c r="Q57" i="118"/>
  <c r="R57" i="118"/>
  <c r="R51" i="118"/>
  <c r="Q51" i="118"/>
  <c r="Q47" i="118"/>
  <c r="R47" i="118"/>
  <c r="Q45" i="118"/>
  <c r="R45" i="118"/>
  <c r="Q53" i="118"/>
  <c r="R53" i="118"/>
  <c r="Q49" i="118"/>
  <c r="R49" i="118"/>
  <c r="Q54" i="118"/>
  <c r="R54" i="118"/>
  <c r="Q43" i="118"/>
  <c r="R43" i="118"/>
  <c r="Q50" i="118"/>
  <c r="R50" i="118"/>
  <c r="Q60" i="118"/>
  <c r="R60" i="118"/>
  <c r="Q55" i="118"/>
  <c r="R55" i="118"/>
  <c r="R59" i="118"/>
  <c r="Q59" i="118"/>
  <c r="Q52" i="118"/>
  <c r="R52" i="118"/>
  <c r="R61" i="118"/>
  <c r="Q61" i="118"/>
  <c r="R39" i="118"/>
  <c r="Q39" i="118"/>
  <c r="Q46" i="118"/>
  <c r="R46" i="118"/>
  <c r="M43" i="118"/>
  <c r="L43" i="118"/>
  <c r="L44" i="118"/>
  <c r="M44" i="118"/>
  <c r="M41" i="118"/>
  <c r="L41" i="118"/>
  <c r="L61" i="118"/>
  <c r="M61" i="118"/>
  <c r="M55" i="118"/>
  <c r="L55" i="118"/>
  <c r="M56" i="118"/>
  <c r="L56" i="118"/>
  <c r="M46" i="118"/>
  <c r="L46" i="118"/>
  <c r="L49" i="118"/>
  <c r="M49" i="118"/>
  <c r="L45" i="118"/>
  <c r="M45" i="118"/>
  <c r="L38" i="118"/>
  <c r="M38" i="118"/>
  <c r="L47" i="118"/>
  <c r="M47" i="118"/>
  <c r="M51" i="118"/>
  <c r="L51" i="118"/>
  <c r="L53" i="118"/>
  <c r="M53" i="118"/>
  <c r="M42" i="118"/>
  <c r="L42" i="118"/>
  <c r="L50" i="118"/>
  <c r="M50" i="118"/>
  <c r="L60" i="118"/>
  <c r="M60" i="118"/>
  <c r="L58" i="118"/>
  <c r="M58" i="118"/>
  <c r="L40" i="118"/>
  <c r="M40" i="118"/>
  <c r="L48" i="118"/>
  <c r="M48" i="118"/>
  <c r="L52" i="118"/>
  <c r="M52" i="118"/>
  <c r="M39" i="118"/>
  <c r="L39" i="118"/>
  <c r="L54" i="118"/>
  <c r="M54" i="118"/>
  <c r="M59" i="118"/>
  <c r="L59" i="118"/>
  <c r="M62" i="118"/>
  <c r="L62" i="118"/>
  <c r="M57" i="118"/>
  <c r="L57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<sst xmlns="http://schemas.openxmlformats.org/spreadsheetml/2006/main" count="80" uniqueCount="58">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</sst>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39.211484193703612</c:v>
                </c:pt>
                <c:pt idx="2">
                  <c:v>43.628756315582748</c:v>
                </c:pt>
                <c:pt idx="3">
                  <c:v>48.239325453331631</c:v>
                </c:pt>
                <c:pt idx="4">
                  <c:v>53.028785590984953</c:v>
                </c:pt>
                <c:pt idx="5">
                  <c:v>57.98132294217536</c:v>
                </c:pt>
                <c:pt idx="6">
                  <c:v>63.080329070843682</c:v>
                </c:pt>
                <c:pt idx="7">
                  <c:v>68.342786506415322</c:v>
                </c:pt>
                <c:pt idx="8">
                  <c:v>73.866149934711174</c:v>
                </c:pt>
                <c:pt idx="9">
                  <c:v>79.639113717907378</c:v>
                </c:pt>
                <c:pt idx="10">
                  <c:v>85.642849229263248</c:v>
                </c:pt>
                <c:pt idx="11">
                  <c:v>91.857510058964223</c:v>
                </c:pt>
                <c:pt idx="12">
                  <c:v>98.246532708461643</c:v>
                </c:pt>
                <c:pt idx="13">
                  <c:v>104.66840811775796</c:v>
                </c:pt>
                <c:pt idx="14">
                  <c:v>111.08766938759001</c:v>
                </c:pt>
                <c:pt idx="15">
                  <c:v>117.50628820122716</c:v>
                </c:pt>
                <c:pt idx="16">
                  <c:v>123.92388237009114</c:v>
                </c:pt>
                <c:pt idx="17">
                  <c:v>130.34012755038563</c:v>
                </c:pt>
                <c:pt idx="18">
                  <c:v>136.75474619792575</c:v>
                </c:pt>
                <c:pt idx="19">
                  <c:v>143.16749903425182</c:v>
                </c:pt>
                <c:pt idx="20">
                  <c:v>149.5781783699735</c:v>
                </c:pt>
                <c:pt idx="21">
                  <c:v>155.98660282080647</c:v>
                </c:pt>
                <c:pt idx="22">
                  <c:v>162.39261308188824</c:v>
                </c:pt>
                <c:pt idx="23">
                  <c:v>168.79606851628037</c:v>
                </c:pt>
                <c:pt idx="24">
                  <c:v>175.1968443763017</c:v>
                </c:pt>
                <c:pt idx="25">
                  <c:v>181.59482952216362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30.603238030240913</c:v>
                </c:pt>
                <c:pt idx="1">
                  <c:v>34.554145749084981</c:v>
                </c:pt>
                <c:pt idx="2">
                  <c:v>38.718607639253271</c:v>
                </c:pt>
                <c:pt idx="3">
                  <c:v>43.097269540867529</c:v>
                </c:pt>
                <c:pt idx="4">
                  <c:v>47.658632676663366</c:v>
                </c:pt>
                <c:pt idx="5">
                  <c:v>52.407506204638921</c:v>
                </c:pt>
                <c:pt idx="6">
                  <c:v>57.315339895447408</c:v>
                </c:pt>
                <c:pt idx="7">
                  <c:v>62.36989687835991</c:v>
                </c:pt>
                <c:pt idx="8">
                  <c:v>67.577826333941204</c:v>
                </c:pt>
                <c:pt idx="9">
                  <c:v>73.022605190669282</c:v>
                </c:pt>
                <c:pt idx="10">
                  <c:v>78.724808011871261</c:v>
                </c:pt>
                <c:pt idx="11">
                  <c:v>84.658093773453885</c:v>
                </c:pt>
                <c:pt idx="12">
                  <c:v>90.801651733168043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101.24425281327495</c:v>
                </c:pt>
                <c:pt idx="2">
                  <c:v>102.48616173351451</c:v>
                </c:pt>
                <c:pt idx="3">
                  <c:v>103.72572376975089</c:v>
                </c:pt>
                <c:pt idx="4">
                  <c:v>104.96294082417724</c:v>
                </c:pt>
                <c:pt idx="5">
                  <c:v>106.19781917935944</c:v>
                </c:pt>
                <c:pt idx="6">
                  <c:v>107.43036902554311</c:v>
                </c:pt>
                <c:pt idx="7">
                  <c:v>108.66060402578971</c:v>
                </c:pt>
                <c:pt idx="8">
                  <c:v>109.88854091673325</c:v>
                </c:pt>
                <c:pt idx="9">
                  <c:v>111.11419914269219</c:v>
                </c:pt>
                <c:pt idx="10">
                  <c:v>112.33760052098042</c:v>
                </c:pt>
                <c:pt idx="11">
                  <c:v>113.55876893629038</c:v>
                </c:pt>
                <c:pt idx="12">
                  <c:v>114.77773006209661</c:v>
                </c:pt>
                <c:pt idx="13">
                  <c:v>115.99451110714006</c:v>
                </c:pt>
                <c:pt idx="14">
                  <c:v>117.20914058510542</c:v>
                </c:pt>
                <c:pt idx="15">
                  <c:v>118.42164810573944</c:v>
                </c:pt>
                <c:pt idx="16">
                  <c:v>119.63206418573826</c:v>
                </c:pt>
                <c:pt idx="17">
                  <c:v>120.84042007783252</c:v>
                </c:pt>
                <c:pt idx="18">
                  <c:v>122.04674761661066</c:v>
                </c:pt>
                <c:pt idx="19">
                  <c:v>123.251079079696</c:v>
                </c:pt>
                <c:pt idx="20">
                  <c:v>124.45344706300666</c:v>
                </c:pt>
                <c:pt idx="21">
                  <c:v>125.65388436890814</c:v>
                </c:pt>
                <c:pt idx="22">
                  <c:v>126.85242390615348</c:v>
                </c:pt>
                <c:pt idx="23">
                  <c:v>128.0490986005959</c:v>
                </c:pt>
                <c:pt idx="24">
                  <c:v>129.24394131572376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99.999999999935199</c:v>
                </c:pt>
                <c:pt idx="1">
                  <c:v>101.24425281321363</c:v>
                </c:pt>
                <c:pt idx="2">
                  <c:v>102.48616173345685</c:v>
                </c:pt>
                <c:pt idx="3">
                  <c:v>103.72572376970039</c:v>
                </c:pt>
                <c:pt idx="4">
                  <c:v>104.96294082413314</c:v>
                </c:pt>
                <c:pt idx="5">
                  <c:v>106.19781917932123</c:v>
                </c:pt>
                <c:pt idx="6">
                  <c:v>107.43036902550783</c:v>
                </c:pt>
                <c:pt idx="7">
                  <c:v>108.66060402575891</c:v>
                </c:pt>
                <c:pt idx="8">
                  <c:v>109.8885409167067</c:v>
                </c:pt>
                <c:pt idx="9">
                  <c:v>111.11419914266931</c:v>
                </c:pt>
                <c:pt idx="10">
                  <c:v>112.33760052096096</c:v>
                </c:pt>
                <c:pt idx="11">
                  <c:v>113.55876893627267</c:v>
                </c:pt>
                <c:pt idx="12">
                  <c:v>114.77773006208156</c:v>
                </c:pt>
                <c:pt idx="13">
                  <c:v>115.99451110712742</c:v>
                </c:pt>
                <c:pt idx="14">
                  <c:v>117.20914058509474</c:v>
                </c:pt>
                <c:pt idx="15">
                  <c:v>118.4216481057307</c:v>
                </c:pt>
                <c:pt idx="16">
                  <c:v>119.63206418573056</c:v>
                </c:pt>
                <c:pt idx="17">
                  <c:v>120.84042007782637</c:v>
                </c:pt>
                <c:pt idx="18">
                  <c:v>122.04674761660583</c:v>
                </c:pt>
                <c:pt idx="19">
                  <c:v>123.2510790796921</c:v>
                </c:pt>
                <c:pt idx="20">
                  <c:v>124.45344706300384</c:v>
                </c:pt>
                <c:pt idx="21">
                  <c:v>125.65388436890588</c:v>
                </c:pt>
                <c:pt idx="22">
                  <c:v>126.8524239061522</c:v>
                </c:pt>
                <c:pt idx="23">
                  <c:v>128.04909860059524</c:v>
                </c:pt>
                <c:pt idx="24">
                  <c:v>129.24394131572345</c:v>
                </c:pt>
                <c:pt idx="25">
                  <c:v>130.43698478215194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topLeftCell="A19" zoomScale="80" zoomScaleNormal="80" workbookViewId="0">
      <selection activeCell="F25" sqref="F25"/>
    </sheetView>
  </sheetViews>
  <sheetFormatPr defaultRowHeight="12.75" outlineLevelRow="1" x14ac:dyDescent="0.2"/>
  <cols>
    <col min="2" max="2" width="14.85546875" customWidth="1"/>
    <col min="3" max="3" width="12.28515625" customWidth="1"/>
    <col min="4" max="4" width="9.85546875" customWidth="1"/>
    <col min="5" max="5" width="10.140625" customWidth="1"/>
    <col min="6" max="6" width="10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9</v>
      </c>
      <c r="F1" t="s">
        <v>10</v>
      </c>
      <c r="G1" t="str">
        <f>[1]!getUFVersion()</f>
        <v>7.14</v>
      </c>
    </row>
    <row r="2" spans="1:7" x14ac:dyDescent="0.2">
      <c r="A2" t="s">
        <v>26</v>
      </c>
    </row>
    <row r="6" spans="1:7" x14ac:dyDescent="0.2">
      <c r="A6" s="1" t="s">
        <v>1</v>
      </c>
    </row>
    <row r="7" spans="1:7" ht="18.75" outlineLevel="1" x14ac:dyDescent="0.3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8.75" outlineLevel="1" x14ac:dyDescent="0.3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8.75" outlineLevel="1" x14ac:dyDescent="0.3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8.75" outlineLevel="1" x14ac:dyDescent="0.3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8.75" outlineLevel="1" x14ac:dyDescent="0.3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8" outlineLevel="1" x14ac:dyDescent="0.3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8" outlineLevel="1" x14ac:dyDescent="0.3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8.75" outlineLevel="1" x14ac:dyDescent="0.35">
      <c r="B14" s="11" t="s">
        <v>19</v>
      </c>
      <c r="C14" s="2">
        <v>1.2</v>
      </c>
      <c r="D14" s="8" t="s">
        <v>11</v>
      </c>
    </row>
    <row r="15" spans="1:7" ht="18" outlineLevel="1" x14ac:dyDescent="0.35">
      <c r="B15" s="12" t="s">
        <v>20</v>
      </c>
      <c r="C15" s="2">
        <v>1</v>
      </c>
      <c r="D15" s="5" t="s">
        <v>4</v>
      </c>
    </row>
    <row r="16" spans="1:7" ht="18" outlineLevel="1" x14ac:dyDescent="0.3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x14ac:dyDescent="0.2">
      <c r="A17" s="1" t="s">
        <v>8</v>
      </c>
    </row>
    <row r="18" spans="1:22" ht="15.75" x14ac:dyDescent="0.3">
      <c r="B18" s="12" t="s">
        <v>21</v>
      </c>
      <c r="C18" s="2">
        <v>100</v>
      </c>
      <c r="D18" s="8" t="s">
        <v>22</v>
      </c>
    </row>
    <row r="19" spans="1:22" ht="15.75" x14ac:dyDescent="0.3">
      <c r="B19" s="12" t="s">
        <v>25</v>
      </c>
      <c r="C19" s="2">
        <v>0</v>
      </c>
      <c r="D19" s="5" t="s">
        <v>3</v>
      </c>
    </row>
    <row r="20" spans="1:22" ht="15.75" x14ac:dyDescent="0.3">
      <c r="B20" s="12" t="s">
        <v>52</v>
      </c>
      <c r="C20" s="2">
        <v>100</v>
      </c>
      <c r="D20" s="5" t="s">
        <v>3</v>
      </c>
    </row>
    <row r="21" spans="1:22" x14ac:dyDescent="0.2">
      <c r="A21" t="s">
        <v>27</v>
      </c>
      <c r="B21" s="3"/>
    </row>
    <row r="22" spans="1:22" ht="17.100000000000001" customHeight="1" x14ac:dyDescent="0.2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5" x14ac:dyDescent="0.25">
      <c r="B23" s="12" t="s">
        <v>0</v>
      </c>
      <c r="C23" s="2">
        <v>62</v>
      </c>
      <c r="D23" s="8" t="s">
        <v>31</v>
      </c>
    </row>
    <row r="24" spans="1:22" ht="15" x14ac:dyDescent="0.25">
      <c r="B24" s="12" t="s">
        <v>29</v>
      </c>
      <c r="C24" s="2">
        <v>90</v>
      </c>
      <c r="D24" s="8" t="s">
        <v>32</v>
      </c>
    </row>
    <row r="25" spans="1:22" ht="15" x14ac:dyDescent="0.25">
      <c r="B25" s="12" t="s">
        <v>33</v>
      </c>
      <c r="C25" s="2">
        <v>35</v>
      </c>
      <c r="D25" s="8" t="s">
        <v>5</v>
      </c>
    </row>
    <row r="26" spans="1:22" ht="15" x14ac:dyDescent="0.25">
      <c r="B26" s="12" t="s">
        <v>34</v>
      </c>
      <c r="C26" s="2">
        <v>174</v>
      </c>
      <c r="D26" s="8" t="s">
        <v>5</v>
      </c>
    </row>
    <row r="27" spans="1:22" ht="15" x14ac:dyDescent="0.25">
      <c r="B27" s="12" t="s">
        <v>51</v>
      </c>
      <c r="C27" s="2">
        <v>100</v>
      </c>
      <c r="D27" s="8" t="s">
        <v>5</v>
      </c>
    </row>
    <row r="28" spans="1:22" ht="15" x14ac:dyDescent="0.25">
      <c r="B28" s="12" t="s">
        <v>35</v>
      </c>
      <c r="C28" s="2">
        <v>20</v>
      </c>
      <c r="D28" s="8" t="s">
        <v>37</v>
      </c>
    </row>
    <row r="29" spans="1:22" ht="15" x14ac:dyDescent="0.25">
      <c r="B29" s="12" t="s">
        <v>36</v>
      </c>
      <c r="C29" s="2">
        <v>60</v>
      </c>
      <c r="D29" s="8" t="s">
        <v>37</v>
      </c>
    </row>
    <row r="31" spans="1:22" x14ac:dyDescent="0.2">
      <c r="B31" s="18" t="s">
        <v>47</v>
      </c>
      <c r="C31" s="19" t="str">
        <f>[1]!PVT_encode_string(gamma_gas_,gamma_oil_,gamma_wat_,Rsb_,Rp_,Pb_,Tres_,Bob_,muob_)</f>
        <v>gamma_gas:0.800;gamma_oil:0.870;gamma_wat:1.020;rsb_m3m3:80.000;rp_m3m3:80.000;pb_atma:120.000;tres_C:100.000;bob_m3m3:1.200;muob_cP:1.000;PVTcorr:0;ksep_fr:0.000;p_ksep_atma:-1.000;t_ksep_C:-1.000;gas_only:False;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">
      <c r="B32" s="18" t="s">
        <v>45</v>
      </c>
      <c r="C32" s="19" t="str">
        <f>[1]!PVT_encode_string(gamma_gas_,gamma_oil_,gamma_wat_,Rsb_,Rp_,Pb_,Tres_,Bob_,muob_,,,,,1)</f>
        <v>gamma_gas:0.800;gamma_oil:0.870;gamma_wat:1.020;rsb_m3m3:80.000;rp_m3m3:80.000;pb_atma:120.000;tres_C:100.000;bob_m3m3:1.200;muob_cP:1.000;PVTcorr:0;ksep_fr:0.000;p_ksep_atma:-1.000;t_ksep_C:-1.000;gas_only:True;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">
      <c r="B33" s="18" t="s">
        <v>46</v>
      </c>
      <c r="C33" s="19" t="str">
        <f>[1]!PVT_encode_string(gamma_gas_,gamma_oil_,gamma_kill_fluid_,Rsb_,Rp_,Pb_,Tres_,Bob_,muob_)</f>
        <v>gamma_gas:0.800;gamma_oil:0.870;gamma_wat:1.100;rsb_m3m3:80.000;rp_m3m3:80.000;pb_atma:120.000;tres_C:100.000;bob_m3m3:1.200;muob_cP:1.000;PVTcorr:0;ksep_fr:0.000;p_ksep_atma:-1.000;t_ksep_C:-1.000;gas_only:False;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"/>
    <row r="35" spans="1:22" outlineLevel="1" x14ac:dyDescent="0.2">
      <c r="E35" t="s">
        <v>41</v>
      </c>
      <c r="J35" t="s">
        <v>49</v>
      </c>
      <c r="O35" t="s">
        <v>50</v>
      </c>
    </row>
    <row r="36" spans="1:22" outlineLevel="1" x14ac:dyDescent="0.2">
      <c r="E36" t="s">
        <v>43</v>
      </c>
      <c r="G36" t="s">
        <v>44</v>
      </c>
    </row>
    <row r="37" spans="1:22" ht="17.25" customHeight="1" outlineLevel="1" x14ac:dyDescent="0.2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30.603238030240913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99.999999999935199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39.211484193703612</v>
      </c>
      <c r="F39" s="22">
        <v>21.6</v>
      </c>
      <c r="G39" s="22">
        <f t="array" ref="G39:H39">[1]!MF_p_pipe_atma(Q_,fw_,$C$63-C39,$G$63,1,PVT_str_1_,theta_,id_,hydr_corr_,$D$63,D39)</f>
        <v>34.554145749084981</v>
      </c>
      <c r="H39" s="22">
        <v>21.6</v>
      </c>
      <c r="J39" s="22">
        <f t="array" ref="J39:K39">[1]!MF_p_pipe_atma(Q_,fw_,C39-l0_,$J$38,0,PVT_str_gas_,theta_,id_,,t0_,D39)</f>
        <v>101.24425281327495</v>
      </c>
      <c r="K39" s="22">
        <v>21.6</v>
      </c>
      <c r="L39" s="4">
        <f t="array" ref="L39:M39">[1]!MF_p_pipe_atma(Q_,fw_,$C$63-C39,$L$63,1,PVT_str_gas_,theta_,id_,,$D$63,D39)</f>
        <v>101.24425281321363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43.628756315582748</v>
      </c>
      <c r="F40" s="22">
        <v>23.200000000000003</v>
      </c>
      <c r="G40" s="22">
        <f t="array" ref="G40:H40">[1]!MF_p_pipe_atma(Q_,fw_,$C$63-C40,$G$63,1,PVT_str_1_,theta_,id_,hydr_corr_,$D$63,D40)</f>
        <v>38.718607639253271</v>
      </c>
      <c r="H40" s="22">
        <v>23.200000000000003</v>
      </c>
      <c r="J40" s="22">
        <f t="array" ref="J40:K40">[1]!MF_p_pipe_atma(Q_,fw_,C40-l0_,$J$38,0,PVT_str_gas_,theta_,id_,,t0_,D40)</f>
        <v>102.48616173351451</v>
      </c>
      <c r="K40" s="22">
        <v>23.200000000000003</v>
      </c>
      <c r="L40" s="4">
        <f t="array" ref="L40:M40">[1]!MF_p_pipe_atma(Q_,fw_,$C$63-C40,$L$63,1,PVT_str_gas_,theta_,id_,,$D$63,D40)</f>
        <v>102.48616173345685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48.239325453331631</v>
      </c>
      <c r="F41" s="22">
        <v>24.800000000000004</v>
      </c>
      <c r="G41" s="22">
        <f t="array" ref="G41:H41">[1]!MF_p_pipe_atma(Q_,fw_,$C$63-C41,$G$63,1,PVT_str_1_,theta_,id_,hydr_corr_,$D$63,D41)</f>
        <v>43.097269540867529</v>
      </c>
      <c r="H41" s="22">
        <v>24.800000000000004</v>
      </c>
      <c r="J41" s="22">
        <f t="array" ref="J41:K41">[1]!MF_p_pipe_atma(Q_,fw_,C41-l0_,$J$38,0,PVT_str_gas_,theta_,id_,,t0_,D41)</f>
        <v>103.72572376975089</v>
      </c>
      <c r="K41" s="22">
        <v>24.800000000000004</v>
      </c>
      <c r="L41" s="4">
        <f t="array" ref="L41:M41">[1]!MF_p_pipe_atma(Q_,fw_,$C$63-C41,$L$63,1,PVT_str_gas_,theta_,id_,,$D$63,D41)</f>
        <v>103.72572376970039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53.028785590984953</v>
      </c>
      <c r="F42" s="22">
        <v>26.400000000000006</v>
      </c>
      <c r="G42" s="22">
        <f t="array" ref="G42:H42">[1]!MF_p_pipe_atma(Q_,fw_,$C$63-C42,$G$63,1,PVT_str_1_,theta_,id_,hydr_corr_,$D$63,D42)</f>
        <v>47.658632676663366</v>
      </c>
      <c r="H42" s="22">
        <v>26.400000000000006</v>
      </c>
      <c r="J42" s="22">
        <f t="array" ref="J42:K42">[1]!MF_p_pipe_atma(Q_,fw_,C42-l0_,$J$38,0,PVT_str_gas_,theta_,id_,,t0_,D42)</f>
        <v>104.96294082417724</v>
      </c>
      <c r="K42" s="22">
        <v>26.400000000000006</v>
      </c>
      <c r="L42" s="4">
        <f t="array" ref="L42:M42">[1]!MF_p_pipe_atma(Q_,fw_,$C$63-C42,$L$63,1,PVT_str_gas_,theta_,id_,,$D$63,D42)</f>
        <v>104.96294082413314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57.98132294217536</v>
      </c>
      <c r="F43" s="22">
        <v>28.000000000000007</v>
      </c>
      <c r="G43" s="22">
        <f t="array" ref="G43:H43">[1]!MF_p_pipe_atma(Q_,fw_,$C$63-C43,$G$63,1,PVT_str_1_,theta_,id_,hydr_corr_,$D$63,D43)</f>
        <v>52.407506204638921</v>
      </c>
      <c r="H43" s="22">
        <v>28.000000000000007</v>
      </c>
      <c r="J43" s="22">
        <f t="array" ref="J43:K43">[1]!MF_p_pipe_atma(Q_,fw_,C43-l0_,$J$38,0,PVT_str_gas_,theta_,id_,,t0_,D43)</f>
        <v>106.19781917935944</v>
      </c>
      <c r="K43" s="22">
        <v>28.000000000000007</v>
      </c>
      <c r="L43" s="4">
        <f t="array" ref="L43:M43">[1]!MF_p_pipe_atma(Q_,fw_,$C$63-C43,$L$63,1,PVT_str_gas_,theta_,id_,,$D$63,D43)</f>
        <v>106.19781917932123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63.080329070843682</v>
      </c>
      <c r="F44" s="22">
        <v>29.600000000000009</v>
      </c>
      <c r="G44" s="22">
        <f t="array" ref="G44:H44">[1]!MF_p_pipe_atma(Q_,fw_,$C$63-C44,$G$63,1,PVT_str_1_,theta_,id_,hydr_corr_,$D$63,D44)</f>
        <v>57.315339895447408</v>
      </c>
      <c r="H44" s="22">
        <v>29.600000000000009</v>
      </c>
      <c r="J44" s="22">
        <f t="array" ref="J44:K44">[1]!MF_p_pipe_atma(Q_,fw_,C44-l0_,$J$38,0,PVT_str_gas_,theta_,id_,,t0_,D44)</f>
        <v>107.43036902554311</v>
      </c>
      <c r="K44" s="22">
        <v>29.600000000000009</v>
      </c>
      <c r="L44" s="4">
        <f t="array" ref="L44:M44">[1]!MF_p_pipe_atma(Q_,fw_,$C$63-C44,$L$63,1,PVT_str_gas_,theta_,id_,,$D$63,D44)</f>
        <v>107.43036902550783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68.342786506415322</v>
      </c>
      <c r="F45" s="22">
        <v>31.20000000000001</v>
      </c>
      <c r="G45" s="22">
        <f t="array" ref="G45:H45">[1]!MF_p_pipe_atma(Q_,fw_,$C$63-C45,$G$63,1,PVT_str_1_,theta_,id_,hydr_corr_,$D$63,D45)</f>
        <v>62.36989687835991</v>
      </c>
      <c r="H45" s="22">
        <v>31.20000000000001</v>
      </c>
      <c r="J45" s="22">
        <f t="array" ref="J45:K45">[1]!MF_p_pipe_atma(Q_,fw_,C45-l0_,$J$38,0,PVT_str_gas_,theta_,id_,,t0_,D45)</f>
        <v>108.66060402578971</v>
      </c>
      <c r="K45" s="22">
        <v>31.20000000000001</v>
      </c>
      <c r="L45" s="4">
        <f t="array" ref="L45:M45">[1]!MF_p_pipe_atma(Q_,fw_,$C$63-C45,$L$63,1,PVT_str_gas_,theta_,id_,,$D$63,D45)</f>
        <v>108.66060402575891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73.866149934711174</v>
      </c>
      <c r="F46" s="22">
        <v>32.800000000000011</v>
      </c>
      <c r="G46" s="22">
        <f t="array" ref="G46:H46">[1]!MF_p_pipe_atma(Q_,fw_,$C$63-C46,$G$63,1,PVT_str_1_,theta_,id_,hydr_corr_,$D$63,D46)</f>
        <v>67.577826333941204</v>
      </c>
      <c r="H46" s="22">
        <v>32.800000000000011</v>
      </c>
      <c r="J46" s="22">
        <f t="array" ref="J46:K46">[1]!MF_p_pipe_atma(Q_,fw_,C46-l0_,$J$38,0,PVT_str_gas_,theta_,id_,,t0_,D46)</f>
        <v>109.88854091673325</v>
      </c>
      <c r="K46" s="22">
        <v>32.800000000000011</v>
      </c>
      <c r="L46" s="4">
        <f t="array" ref="L46:M46">[1]!MF_p_pipe_atma(Q_,fw_,$C$63-C46,$L$63,1,PVT_str_gas_,theta_,id_,,$D$63,D46)</f>
        <v>109.8885409167067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79.639113717907378</v>
      </c>
      <c r="F47" s="22">
        <v>34.400000000000013</v>
      </c>
      <c r="G47" s="22">
        <f t="array" ref="G47:H47">[1]!MF_p_pipe_atma(Q_,fw_,$C$63-C47,$G$63,1,PVT_str_1_,theta_,id_,hydr_corr_,$D$63,D47)</f>
        <v>73.022605190669282</v>
      </c>
      <c r="H47" s="22">
        <v>34.400000000000013</v>
      </c>
      <c r="J47" s="22">
        <f t="array" ref="J47:K47">[1]!MF_p_pipe_atma(Q_,fw_,C47-l0_,$J$38,0,PVT_str_gas_,theta_,id_,,t0_,D47)</f>
        <v>111.11419914269219</v>
      </c>
      <c r="K47" s="22">
        <v>34.400000000000013</v>
      </c>
      <c r="L47" s="4">
        <f t="array" ref="L47:M47">[1]!MF_p_pipe_atma(Q_,fw_,$C$63-C47,$L$63,1,PVT_str_gas_,theta_,id_,,$D$63,D47)</f>
        <v>111.11419914266931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85.642849229263248</v>
      </c>
      <c r="F48" s="22">
        <v>36.000000000000014</v>
      </c>
      <c r="G48" s="22">
        <f t="array" ref="G48:H48">[1]!MF_p_pipe_atma(Q_,fw_,$C$63-C48,$G$63,1,PVT_str_1_,theta_,id_,hydr_corr_,$D$63,D48)</f>
        <v>78.724808011871261</v>
      </c>
      <c r="H48" s="22">
        <v>36.000000000000014</v>
      </c>
      <c r="J48" s="22">
        <f t="array" ref="J48:K48">[1]!MF_p_pipe_atma(Q_,fw_,C48-l0_,$J$38,0,PVT_str_gas_,theta_,id_,,t0_,D48)</f>
        <v>112.33760052098042</v>
      </c>
      <c r="K48" s="22">
        <v>36.000000000000014</v>
      </c>
      <c r="L48" s="4">
        <f t="array" ref="L48:M48">[1]!MF_p_pipe_atma(Q_,fw_,$C$63-C48,$L$63,1,PVT_str_gas_,theta_,id_,,$D$63,D48)</f>
        <v>112.33760052096096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91.857510058964223</v>
      </c>
      <c r="F49" s="22">
        <v>37.600000000000016</v>
      </c>
      <c r="G49" s="22">
        <f t="array" ref="G49:H49">[1]!MF_p_pipe_atma(Q_,fw_,$C$63-C49,$G$63,1,PVT_str_1_,theta_,id_,hydr_corr_,$D$63,D49)</f>
        <v>84.658093773453885</v>
      </c>
      <c r="H49" s="22">
        <v>37.600000000000016</v>
      </c>
      <c r="J49" s="22">
        <f t="array" ref="J49:K49">[1]!MF_p_pipe_atma(Q_,fw_,C49-l0_,$J$38,0,PVT_str_gas_,theta_,id_,,t0_,D49)</f>
        <v>113.55876893629038</v>
      </c>
      <c r="K49" s="22">
        <v>37.600000000000016</v>
      </c>
      <c r="L49" s="4">
        <f t="array" ref="L49:M49">[1]!MF_p_pipe_atma(Q_,fw_,$C$63-C49,$L$63,1,PVT_str_gas_,theta_,id_,,$D$63,D49)</f>
        <v>113.55876893627267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98.246532708461643</v>
      </c>
      <c r="F50" s="22">
        <v>39.200000000000017</v>
      </c>
      <c r="G50" s="22">
        <f t="array" ref="G50:H50">[1]!MF_p_pipe_atma(Q_,fw_,$C$63-C50,$G$63,1,PVT_str_1_,theta_,id_,hydr_corr_,$D$63,D50)</f>
        <v>90.801651733168043</v>
      </c>
      <c r="H50" s="22">
        <v>39.200000000000017</v>
      </c>
      <c r="J50" s="22">
        <f t="array" ref="J50:K50">[1]!MF_p_pipe_atma(Q_,fw_,C50-l0_,$J$38,0,PVT_str_gas_,theta_,id_,,t0_,D50)</f>
        <v>114.77773006209661</v>
      </c>
      <c r="K50" s="22">
        <v>39.200000000000017</v>
      </c>
      <c r="L50" s="4">
        <f t="array" ref="L50:M50">[1]!MF_p_pipe_atma(Q_,fw_,$C$63-C50,$L$63,1,PVT_str_gas_,theta_,id_,,$D$63,D50)</f>
        <v>114.77773006208156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104.66840811775796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115.99451110714006</v>
      </c>
      <c r="K51" s="22">
        <v>40.800000000000018</v>
      </c>
      <c r="L51" s="4">
        <f t="array" ref="L51:M51">[1]!MF_p_pipe_atma(Q_,fw_,$C$63-C51,$L$63,1,PVT_str_gas_,theta_,id_,,$D$63,D51)</f>
        <v>115.99451110712742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111.08766938759001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117.20914058510542</v>
      </c>
      <c r="K52" s="22">
        <v>42.40000000000002</v>
      </c>
      <c r="L52" s="4">
        <f t="array" ref="L52:M52">[1]!MF_p_pipe_atma(Q_,fw_,$C$63-C52,$L$63,1,PVT_str_gas_,theta_,id_,,$D$63,D52)</f>
        <v>117.20914058509474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117.50628820122716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118.42164810573944</v>
      </c>
      <c r="K53" s="22">
        <v>44.000000000000021</v>
      </c>
      <c r="L53" s="4">
        <f t="array" ref="L53:M53">[1]!MF_p_pipe_atma(Q_,fw_,$C$63-C53,$L$63,1,PVT_str_gas_,theta_,id_,,$D$63,D53)</f>
        <v>118.4216481057307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123.92388237009114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119.63206418573826</v>
      </c>
      <c r="K54" s="22">
        <v>45.600000000000023</v>
      </c>
      <c r="L54" s="4">
        <f t="array" ref="L54:M54">[1]!MF_p_pipe_atma(Q_,fw_,$C$63-C54,$L$63,1,PVT_str_gas_,theta_,id_,,$D$63,D54)</f>
        <v>119.63206418573056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130.34012755038563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120.84042007783252</v>
      </c>
      <c r="K55" s="22">
        <v>47.200000000000024</v>
      </c>
      <c r="L55" s="4">
        <f t="array" ref="L55:M55">[1]!MF_p_pipe_atma(Q_,fw_,$C$63-C55,$L$63,1,PVT_str_gas_,theta_,id_,,$D$63,D55)</f>
        <v>120.84042007782637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136.75474619792575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122.04674761661066</v>
      </c>
      <c r="K56" s="22">
        <v>48.800000000000026</v>
      </c>
      <c r="L56" s="4">
        <f t="array" ref="L56:M56">[1]!MF_p_pipe_atma(Q_,fw_,$C$63-C56,$L$63,1,PVT_str_gas_,theta_,id_,,$D$63,D56)</f>
        <v>122.04674761660583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143.16749903425182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123.251079079696</v>
      </c>
      <c r="K57" s="22">
        <v>50.400000000000027</v>
      </c>
      <c r="L57" s="4">
        <f t="array" ref="L57:M57">[1]!MF_p_pipe_atma(Q_,fw_,$C$63-C57,$L$63,1,PVT_str_gas_,theta_,id_,,$D$63,D57)</f>
        <v>123.2510790796921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149.5781783699735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124.45344706300666</v>
      </c>
      <c r="K58" s="22">
        <v>52.000000000000028</v>
      </c>
      <c r="L58" s="4">
        <f t="array" ref="L58:M58">[1]!MF_p_pipe_atma(Q_,fw_,$C$63-C58,$L$63,1,PVT_str_gas_,theta_,id_,,$D$63,D58)</f>
        <v>124.45344706300384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155.98660282080647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125.65388436890814</v>
      </c>
      <c r="K59" s="22">
        <v>53.60000000000003</v>
      </c>
      <c r="L59" s="4">
        <f t="array" ref="L59:M59">[1]!MF_p_pipe_atma(Q_,fw_,$C$63-C59,$L$63,1,PVT_str_gas_,theta_,id_,,$D$63,D59)</f>
        <v>125.65388436890588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162.39261308188824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126.85242390615348</v>
      </c>
      <c r="K60" s="22">
        <v>55.200000000000031</v>
      </c>
      <c r="L60" s="4">
        <f t="array" ref="L60:M60">[1]!MF_p_pipe_atma(Q_,fw_,$C$63-C60,$L$63,1,PVT_str_gas_,theta_,id_,,$D$63,D60)</f>
        <v>126.8524239061522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168.79606851628037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128.0490986005959</v>
      </c>
      <c r="K61" s="22">
        <v>56.800000000000033</v>
      </c>
      <c r="L61" s="4">
        <f t="array" ref="L61:M61">[1]!MF_p_pipe_atma(Q_,fw_,$C$63-C61,$L$63,1,PVT_str_gas_,theta_,id_,,$D$63,D61)</f>
        <v>128.04909860059524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175.1968443763017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129.24394131572376</v>
      </c>
      <c r="K62" s="22">
        <v>58.400000000000034</v>
      </c>
      <c r="L62" s="4">
        <f t="array" ref="L62:M62">[1]!MF_p_pipe_atma(Q_,fw_,$C$63-C62,$L$63,1,PVT_str_gas_,theta_,id_,,$D$63,D62)</f>
        <v>129.24394131572345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181.59482952216362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130.43698478215194</v>
      </c>
      <c r="K63" s="22">
        <v>60.000000000000036</v>
      </c>
      <c r="L63" s="15">
        <f>J63</f>
        <v>130.43698478215194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"/>
    <row r="68" spans="2:6" x14ac:dyDescent="0.2">
      <c r="B68" t="s">
        <v>53</v>
      </c>
    </row>
    <row r="71" spans="2:6" x14ac:dyDescent="0.2">
      <c r="B71" t="s">
        <v>54</v>
      </c>
      <c r="C71">
        <f t="array" ref="C71:F71">[1]!MF_calibr_pipe(Q_,fw_,L_,G63,E38,PVT_str_1_,,id_,0,+t0_,t1_,,,,0)</f>
        <v>0.972564697265625</v>
      </c>
      <c r="D71">
        <v>-4.4633850992426005E-4</v>
      </c>
      <c r="E71">
        <v>15</v>
      </c>
      <c r="F71" t="str">
        <v>solve_equation_bisection: done by  15 iterations, tolerance 0.001</v>
      </c>
    </row>
    <row r="72" spans="2:6" x14ac:dyDescent="0.2">
      <c r="B72" t="s">
        <v>55</v>
      </c>
      <c r="C72" t="str">
        <f t="array" ref="C72:F72">[1]!MF_calibr_pipe(Q_,fw_,L_,G63,E38,PVT_str_1_,,id_,0,+t0_,t1_,,,,1)</f>
        <v>no solution</v>
      </c>
      <c r="D72">
        <v>0</v>
      </c>
      <c r="E72">
        <v>0</v>
      </c>
      <c r="F72" t="str">
        <v>solve_equation_bisection: values at segment's ends must have a different sign</v>
      </c>
    </row>
    <row r="73" spans="2:6" x14ac:dyDescent="0.2">
      <c r="B73" t="s">
        <v>56</v>
      </c>
      <c r="C73">
        <f t="array" ref="C73:F73">[1]!MF_calibr_pipe(Q_,fw_,L_,G63,E38,PVT_str_1_,,id_,0,+t0_,t1_,,,,2)</f>
        <v>51.275634765625</v>
      </c>
      <c r="D73">
        <v>5.4138524542679534E-4</v>
      </c>
      <c r="E73">
        <v>15</v>
      </c>
      <c r="F73" t="str">
        <v>solve_equation_bisection: done by  15 iterations, tolerance 0.001</v>
      </c>
    </row>
    <row r="74" spans="2:6" x14ac:dyDescent="0.2">
      <c r="B74" t="s">
        <v>57</v>
      </c>
      <c r="C74" t="str">
        <f t="array" ref="C74:F74">[1]!MF_calibr_pipe(Q_,fw_,L_,G63,E38,PVT_str_1_,,id_,0,+t0_,t1_,,,,3)</f>
        <v>no solution</v>
      </c>
      <c r="D74">
        <v>0</v>
      </c>
      <c r="E74">
        <v>0</v>
      </c>
      <c r="F74" t="str">
        <v>solve_equation_bisection: values at segment's ends must have a different sign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2020-03-20T04:15:28Z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