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A2A5C2E6-9631-4B48-817C-DAF8E4CFBDF0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self_flow_well!$C$36</definedName>
    <definedName name="Pb_" localSheetId="0">self_flow_well!$C$12</definedName>
    <definedName name="Pbuf_" localSheetId="0">self_flow_well!$C$27</definedName>
    <definedName name="PI_" localSheetId="0">self_flow_well!$C$34</definedName>
    <definedName name="PI_1">self_flow_well!$B$77</definedName>
    <definedName name="Pres_" localSheetId="0">self_flow_well!$C$33</definedName>
    <definedName name="PVRstr1_">self_flow_well!$G$21</definedName>
    <definedName name="Pwf_" localSheetId="0">self_flow_well!$C$28</definedName>
    <definedName name="Pwf_1">self_flow_well!$B$74</definedName>
    <definedName name="Qmax_">self_flow_well!$F$73</definedName>
    <definedName name="Qtest_">self_flow_well!$C$39</definedName>
    <definedName name="Rp_" localSheetId="0">self_flow_well!$C$11</definedName>
    <definedName name="Rsb_" localSheetId="0">self_flow_well!$C$10</definedName>
    <definedName name="Tgrad" localSheetId="0">self_flow_well!$C$32</definedName>
    <definedName name="theta_">self_flow_well!$C$23</definedName>
    <definedName name="Tres_" localSheetId="0">self_flow_well!$C$13</definedName>
    <definedName name="Udl_" localSheetId="0">self_flow_well!$C$21</definedName>
    <definedName name="Udl_">self_flow_well!$C$21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8" i="108" l="1"/>
  <c r="H112" i="108"/>
  <c r="H116" i="108"/>
  <c r="H120" i="108"/>
  <c r="H124" i="108"/>
  <c r="H121" i="108"/>
  <c r="H125" i="108"/>
  <c r="H127" i="108"/>
  <c r="H109" i="108"/>
  <c r="H113" i="108"/>
  <c r="H117" i="108"/>
  <c r="H119" i="108"/>
  <c r="H110" i="108"/>
  <c r="H114" i="108"/>
  <c r="H118" i="108"/>
  <c r="H122" i="108"/>
  <c r="H126" i="108"/>
  <c r="H111" i="108"/>
  <c r="H115" i="108"/>
  <c r="H123" i="108"/>
  <c r="H107" i="108"/>
  <c r="G108" i="108"/>
  <c r="G112" i="108"/>
  <c r="G116" i="108"/>
  <c r="G120" i="108"/>
  <c r="G124" i="108"/>
  <c r="G115" i="108"/>
  <c r="G109" i="108"/>
  <c r="G113" i="108"/>
  <c r="G117" i="108"/>
  <c r="G121" i="108"/>
  <c r="G125" i="108"/>
  <c r="G119" i="108"/>
  <c r="G123" i="108"/>
  <c r="G110" i="108"/>
  <c r="G114" i="108"/>
  <c r="G118" i="108"/>
  <c r="G122" i="108"/>
  <c r="G126" i="108"/>
  <c r="G111" i="108"/>
  <c r="G127" i="108"/>
  <c r="G107" i="108"/>
  <c r="H77" i="108"/>
  <c r="G77" i="108"/>
  <c r="F77" i="108"/>
  <c r="J66" i="108"/>
  <c r="J65" i="108" s="1"/>
  <c r="J64" i="108" s="1"/>
  <c r="J63" i="108" s="1"/>
  <c r="J62" i="108" s="1"/>
  <c r="J61" i="108" s="1"/>
  <c r="J60" i="108" s="1"/>
  <c r="J59" i="108" s="1"/>
  <c r="J58" i="108" s="1"/>
  <c r="J57" i="108" s="1"/>
  <c r="J56" i="108" s="1"/>
  <c r="J55" i="108"/>
  <c r="J54" i="108" s="1"/>
  <c r="J53" i="108" s="1"/>
  <c r="J52" i="108" s="1"/>
  <c r="J51" i="108" s="1"/>
  <c r="J50" i="108" s="1"/>
  <c r="J49" i="108" s="1"/>
  <c r="J48" i="108" s="1"/>
  <c r="J67" i="108"/>
  <c r="E50" i="108"/>
  <c r="E51" i="108"/>
  <c r="E52" i="108"/>
  <c r="E53" i="108"/>
  <c r="E54" i="108" s="1"/>
  <c r="E55" i="108" s="1"/>
  <c r="E56" i="108" s="1"/>
  <c r="E57" i="108" s="1"/>
  <c r="E58" i="108" s="1"/>
  <c r="E59" i="108" s="1"/>
  <c r="E60" i="108" s="1"/>
  <c r="E61" i="108"/>
  <c r="E62" i="108" s="1"/>
  <c r="E63" i="108" s="1"/>
  <c r="E64" i="108" s="1"/>
  <c r="E65" i="108" s="1"/>
  <c r="E66" i="108" s="1"/>
  <c r="E67" i="108" s="1"/>
  <c r="E68" i="108" s="1"/>
  <c r="G21" i="108"/>
  <c r="E49" i="108"/>
  <c r="E13" i="108" l="1"/>
  <c r="E12" i="108"/>
  <c r="E11" i="108"/>
  <c r="E10" i="108"/>
  <c r="E9" i="108"/>
  <c r="E8" i="108"/>
  <c r="E7" i="108"/>
  <c r="F109" i="108" l="1"/>
  <c r="F110" i="108" s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C34" i="108"/>
  <c r="G1" i="108"/>
  <c r="C49" i="108" l="1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E48" i="108"/>
  <c r="C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D48" i="108" l="1"/>
  <c r="B74" i="108" l="1"/>
  <c r="E78" i="108" l="1"/>
  <c r="H78" i="108"/>
  <c r="F78" i="108"/>
  <c r="G78" i="108"/>
  <c r="E79" i="108" l="1"/>
  <c r="H79" i="108"/>
  <c r="F79" i="108"/>
  <c r="G79" i="108"/>
  <c r="E80" i="108" l="1"/>
  <c r="H80" i="108"/>
  <c r="F80" i="108"/>
  <c r="G80" i="108"/>
  <c r="E81" i="108" l="1"/>
  <c r="E82" i="108" s="1"/>
  <c r="G81" i="108"/>
  <c r="F81" i="108"/>
  <c r="H81" i="108"/>
  <c r="H82" i="108"/>
  <c r="F82" i="108"/>
  <c r="G82" i="108"/>
  <c r="E83" i="108" l="1"/>
  <c r="H83" i="108"/>
  <c r="F83" i="108"/>
  <c r="G83" i="108"/>
  <c r="E84" i="108" l="1"/>
  <c r="H84" i="108"/>
  <c r="F84" i="108"/>
  <c r="G84" i="108"/>
  <c r="E85" i="108" l="1"/>
  <c r="H85" i="108"/>
  <c r="F85" i="108"/>
  <c r="G85" i="108"/>
  <c r="E86" i="108" l="1"/>
  <c r="H86" i="108"/>
  <c r="F86" i="108"/>
  <c r="G86" i="108"/>
  <c r="E87" i="108" l="1"/>
  <c r="H87" i="108"/>
  <c r="F87" i="108"/>
  <c r="G87" i="108"/>
  <c r="E88" i="108" l="1"/>
  <c r="H88" i="108"/>
  <c r="F88" i="108"/>
  <c r="G88" i="108"/>
  <c r="E89" i="108" l="1"/>
  <c r="H89" i="108"/>
  <c r="F89" i="108"/>
  <c r="G89" i="108"/>
  <c r="E90" i="108" l="1"/>
  <c r="H90" i="108"/>
  <c r="F90" i="108"/>
  <c r="G90" i="108"/>
  <c r="E91" i="108" l="1"/>
  <c r="H91" i="108"/>
  <c r="F91" i="108"/>
  <c r="G91" i="108"/>
  <c r="E92" i="108" l="1"/>
  <c r="H92" i="108"/>
  <c r="F92" i="108"/>
  <c r="G92" i="108"/>
  <c r="E93" i="108" l="1"/>
  <c r="H93" i="108"/>
  <c r="F93" i="108"/>
  <c r="G93" i="108"/>
  <c r="E94" i="108" l="1"/>
  <c r="H94" i="108"/>
  <c r="F94" i="108"/>
  <c r="G94" i="108"/>
  <c r="E95" i="108" l="1"/>
  <c r="H95" i="108"/>
  <c r="F95" i="108"/>
  <c r="G95" i="108"/>
  <c r="E96" i="108" l="1"/>
  <c r="H96" i="108"/>
  <c r="F96" i="108"/>
  <c r="G96" i="108"/>
  <c r="E97" i="108" l="1"/>
  <c r="H97" i="108"/>
  <c r="F97" i="108"/>
  <c r="G97" i="108"/>
</calcChain>
</file>

<file path=xl/sharedStrings.xml><?xml version="1.0" encoding="utf-8"?>
<sst xmlns="http://schemas.openxmlformats.org/spreadsheetml/2006/main" count="87" uniqueCount="70">
  <si>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</si>
  <si>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</si>
  <si>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</si>
  <si>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</si>
  <si>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</si>
  <si>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</si>
  <si>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</si>
  <si>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</si>
  <si>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</si>
  <si>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</si>
  <si>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</si>
  <si>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</si>
  <si>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</si>
  <si>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</si>
  <si>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</si>
  <si>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</si>
  <si>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</si>
  <si>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</si>
  <si>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</si>
  <si>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</si>
  <si>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</si>
  <si>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</si>
  <si>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</si>
  <si>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</si>
  <si>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</si>
  <si>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</si>
  <si>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</si>
  <si>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</si>
  <si>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</si>
  <si>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</si>
  <si>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</si>
  <si>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</si>
  <si>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</si>
  <si>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</si>
  <si>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</si>
  <si>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Расчет распределения давления в скважине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</si>
  <si>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</si>
  <si>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</si>
  <si>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</si>
  <si>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</si>
  <si>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</si>
  <si>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</si>
  <si>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</si>
  <si>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</si>
  <si>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</si>
  <si>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</si>
  <si>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</si>
  <si>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</si>
  <si>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</si>
  <si>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</si>
  <si>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</si>
  <si>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</si>
  <si>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</si>
  <si>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</si>
  <si>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</si>
  <si>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</si>
  <si>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</si>
  <si>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</si>
  <si>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</si>
  <si>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</si>
  <si>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</si>
  <si>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</si>
  <si>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</si>
  <si>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</si>
  <si>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</si>
  <si>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</si>
  <si>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</si>
  <si>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</si>
  <si>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сепарация</t>
  </si>
  <si>
    <t>пока функции нет?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</si>
</sst>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self_flow_well!$E$48:$E$68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self_flow_well!$J$48:$J$68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self_flow_well!$N$48:$N$68</c:f>
              <c:numCache>
                <c:formatCode>General</c:formatCode>
                <c:ptCount val="21"/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self_flow_well!$M$48:$M$68</c:f>
              <c:numCache>
                <c:formatCode>General</c:formatCode>
                <c:ptCount val="21"/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self_flow_well!$F$77:$F$97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self_flow_well!$G$77:$G$97</c:f>
              <c:numCache>
                <c:formatCode>0.00</c:formatCode>
                <c:ptCount val="21"/>
                <c:pt idx="0">
                  <c:v>177.1122708231394</c:v>
                </c:pt>
                <c:pt idx="1">
                  <c:v>177.10073189836965</c:v>
                </c:pt>
                <c:pt idx="2">
                  <c:v>175.91307109700242</c:v>
                </c:pt>
                <c:pt idx="3">
                  <c:v>173.81672470307657</c:v>
                </c:pt>
                <c:pt idx="4">
                  <c:v>170.69862638766543</c:v>
                </c:pt>
                <c:pt idx="5">
                  <c:v>166.52543197029607</c:v>
                </c:pt>
                <c:pt idx="6">
                  <c:v>160.89214397425835</c:v>
                </c:pt>
                <c:pt idx="7">
                  <c:v>153.33410714349543</c:v>
                </c:pt>
                <c:pt idx="8">
                  <c:v>143.57730228453738</c:v>
                </c:pt>
                <c:pt idx="9">
                  <c:v>136.31870237512118</c:v>
                </c:pt>
                <c:pt idx="10">
                  <c:v>134.64487511280223</c:v>
                </c:pt>
                <c:pt idx="11">
                  <c:v>134.12219538505991</c:v>
                </c:pt>
                <c:pt idx="12">
                  <c:v>133.6735795454716</c:v>
                </c:pt>
                <c:pt idx="13">
                  <c:v>133.28810236434614</c:v>
                </c:pt>
                <c:pt idx="14">
                  <c:v>132.95883015630068</c:v>
                </c:pt>
                <c:pt idx="15">
                  <c:v>132.69588741519354</c:v>
                </c:pt>
                <c:pt idx="16">
                  <c:v>132.47833468940669</c:v>
                </c:pt>
                <c:pt idx="17">
                  <c:v>132.30136027985111</c:v>
                </c:pt>
                <c:pt idx="18">
                  <c:v>132.16162273776175</c:v>
                </c:pt>
                <c:pt idx="19">
                  <c:v>132.05640391693089</c:v>
                </c:pt>
                <c:pt idx="20">
                  <c:v>131.98333580082351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self_flow_well!$H$77:$H$97</c:f>
              <c:numCache>
                <c:formatCode>0.00</c:formatCode>
                <c:ptCount val="21"/>
                <c:pt idx="0">
                  <c:v>193.03986606229259</c:v>
                </c:pt>
                <c:pt idx="1">
                  <c:v>193.03498316704091</c:v>
                </c:pt>
                <c:pt idx="2">
                  <c:v>192.50987062597864</c:v>
                </c:pt>
                <c:pt idx="3">
                  <c:v>191.51224698566017</c:v>
                </c:pt>
                <c:pt idx="4">
                  <c:v>189.99997632694644</c:v>
                </c:pt>
                <c:pt idx="5">
                  <c:v>187.90582134222902</c:v>
                </c:pt>
                <c:pt idx="6">
                  <c:v>185.11212552390205</c:v>
                </c:pt>
                <c:pt idx="7">
                  <c:v>181.45874263146641</c:v>
                </c:pt>
                <c:pt idx="8">
                  <c:v>176.61861624020176</c:v>
                </c:pt>
                <c:pt idx="9">
                  <c:v>170.52614570303504</c:v>
                </c:pt>
                <c:pt idx="10">
                  <c:v>165.95606393199108</c:v>
                </c:pt>
                <c:pt idx="11">
                  <c:v>165.30686023939188</c:v>
                </c:pt>
                <c:pt idx="12">
                  <c:v>165.00114067512885</c:v>
                </c:pt>
                <c:pt idx="13">
                  <c:v>164.76146827884094</c:v>
                </c:pt>
                <c:pt idx="14">
                  <c:v>164.55550839511662</c:v>
                </c:pt>
                <c:pt idx="15">
                  <c:v>164.37959421416156</c:v>
                </c:pt>
                <c:pt idx="16">
                  <c:v>164.23092941006772</c:v>
                </c:pt>
                <c:pt idx="17">
                  <c:v>164.10711107252277</c:v>
                </c:pt>
                <c:pt idx="18">
                  <c:v>164.00587672401898</c:v>
                </c:pt>
                <c:pt idx="19">
                  <c:v>163.92551648364289</c:v>
                </c:pt>
                <c:pt idx="20">
                  <c:v>163.87632336534344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self_flow_well!$G$107:$G$127</c:f>
              <c:numCache>
                <c:formatCode>0.00</c:formatCode>
                <c:ptCount val="21"/>
                <c:pt idx="0">
                  <c:v>158.18223027908991</c:v>
                </c:pt>
                <c:pt idx="1">
                  <c:v>141.7104458160706</c:v>
                </c:pt>
                <c:pt idx="2">
                  <c:v>126.69567141438131</c:v>
                </c:pt>
                <c:pt idx="3">
                  <c:v>115.78827030585585</c:v>
                </c:pt>
                <c:pt idx="4">
                  <c:v>107.4308993194466</c:v>
                </c:pt>
                <c:pt idx="5">
                  <c:v>100.8915109694325</c:v>
                </c:pt>
                <c:pt idx="6">
                  <c:v>95.897211390452497</c:v>
                </c:pt>
                <c:pt idx="7">
                  <c:v>92.14804900486584</c:v>
                </c:pt>
                <c:pt idx="8">
                  <c:v>89.382325784946516</c:v>
                </c:pt>
                <c:pt idx="9">
                  <c:v>87.391202161697151</c:v>
                </c:pt>
                <c:pt idx="10">
                  <c:v>86.013760055693396</c:v>
                </c:pt>
                <c:pt idx="11">
                  <c:v>85.12727876521744</c:v>
                </c:pt>
                <c:pt idx="12">
                  <c:v>84.349333936147488</c:v>
                </c:pt>
                <c:pt idx="13">
                  <c:v>84.210484325611262</c:v>
                </c:pt>
                <c:pt idx="14">
                  <c:v>84.075891502023651</c:v>
                </c:pt>
                <c:pt idx="15">
                  <c:v>84.450806351403813</c:v>
                </c:pt>
                <c:pt idx="16">
                  <c:v>84.763607640238448</c:v>
                </c:pt>
                <c:pt idx="17">
                  <c:v>85.505103500197976</c:v>
                </c:pt>
                <c:pt idx="18">
                  <c:v>86.139496567545009</c:v>
                </c:pt>
                <c:pt idx="19">
                  <c:v>87.150893770893006</c:v>
                </c:pt>
                <c:pt idx="20">
                  <c:v>88.021957420337074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self_flow_well!$H$107:$H$127</c:f>
              <c:numCache>
                <c:formatCode>0.00</c:formatCode>
                <c:ptCount val="21"/>
                <c:pt idx="0">
                  <c:v>183.52645952574989</c:v>
                </c:pt>
                <c:pt idx="1">
                  <c:v>171.17135779503323</c:v>
                </c:pt>
                <c:pt idx="2">
                  <c:v>159.69277650982863</c:v>
                </c:pt>
                <c:pt idx="3">
                  <c:v>149.95458651548975</c:v>
                </c:pt>
                <c:pt idx="4">
                  <c:v>141.41376672541696</c:v>
                </c:pt>
                <c:pt idx="5">
                  <c:v>133.97826952181728</c:v>
                </c:pt>
                <c:pt idx="6">
                  <c:v>127.65600499516576</c:v>
                </c:pt>
                <c:pt idx="7">
                  <c:v>122.30144240410141</c:v>
                </c:pt>
                <c:pt idx="8">
                  <c:v>117.61730734733074</c:v>
                </c:pt>
                <c:pt idx="9">
                  <c:v>113.46543911001687</c:v>
                </c:pt>
                <c:pt idx="10">
                  <c:v>109.81012024352475</c:v>
                </c:pt>
                <c:pt idx="11">
                  <c:v>106.60894856280333</c:v>
                </c:pt>
                <c:pt idx="12">
                  <c:v>103.81739774961906</c:v>
                </c:pt>
                <c:pt idx="13">
                  <c:v>101.39190269388614</c:v>
                </c:pt>
                <c:pt idx="14">
                  <c:v>99.291681024498885</c:v>
                </c:pt>
                <c:pt idx="15">
                  <c:v>97.479627879870009</c:v>
                </c:pt>
                <c:pt idx="16">
                  <c:v>95.922602255919841</c:v>
                </c:pt>
                <c:pt idx="17">
                  <c:v>94.591350741869491</c:v>
                </c:pt>
                <c:pt idx="18">
                  <c:v>93.460237817299571</c:v>
                </c:pt>
                <c:pt idx="19">
                  <c:v>92.506890117347865</c:v>
                </c:pt>
                <c:pt idx="20">
                  <c:v>91.711818311677547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22</xdr:col>
      <xdr:colOff>139373</xdr:colOff>
      <xdr:row>135</xdr:row>
      <xdr:rowOff>70370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tr_BB_pwf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7"/>
  <sheetViews>
    <sheetView tabSelected="1" topLeftCell="A67" zoomScale="80" zoomScaleNormal="80" workbookViewId="0">
      <selection activeCell="F73" sqref="F73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7.7</v>
      </c>
    </row>
    <row r="2" spans="1:7" x14ac:dyDescent="0.2">
      <c r="A2" t="s">
        <v>35</v>
      </c>
    </row>
    <row r="6" spans="1:7" x14ac:dyDescent="0.2">
      <c r="A6" s="1" t="s">
        <v>12</v>
      </c>
    </row>
    <row r="7" spans="1:7" ht="18.75" x14ac:dyDescent="0.35">
      <c r="A7" s="1"/>
      <c r="B7" s="19" t="s">
        <v>37</v>
      </c>
      <c r="C7" s="2">
        <v>0.87</v>
      </c>
      <c r="D7" s="15"/>
      <c r="E7" s="13">
        <f>gamma_oil_*1000</f>
        <v>870</v>
      </c>
      <c r="F7" s="15" t="s">
        <v>49</v>
      </c>
    </row>
    <row r="8" spans="1:7" ht="18.75" outlineLevel="1" x14ac:dyDescent="0.35">
      <c r="B8" s="15" t="s">
        <v>38</v>
      </c>
      <c r="C8" s="2">
        <v>1</v>
      </c>
      <c r="D8" s="15"/>
      <c r="E8" s="13">
        <f>gamma_wat_*1000</f>
        <v>1000</v>
      </c>
      <c r="F8" s="15" t="s">
        <v>49</v>
      </c>
    </row>
    <row r="9" spans="1:7" ht="18.75" outlineLevel="1" x14ac:dyDescent="0.35">
      <c r="B9" s="15" t="s">
        <v>39</v>
      </c>
      <c r="C9" s="2">
        <v>0.8</v>
      </c>
      <c r="D9" s="15"/>
      <c r="E9" s="13">
        <f>gamma_gas_*1.22</f>
        <v>0.97599999999999998</v>
      </c>
      <c r="F9" s="15" t="s">
        <v>49</v>
      </c>
    </row>
    <row r="10" spans="1:7" ht="18.75" outlineLevel="1" x14ac:dyDescent="0.35">
      <c r="B10" s="20" t="s">
        <v>40</v>
      </c>
      <c r="C10" s="2">
        <v>80</v>
      </c>
      <c r="D10" s="15" t="s">
        <v>53</v>
      </c>
      <c r="E10" s="14">
        <f>Rsb_/gamma_oil_</f>
        <v>91.954022988505741</v>
      </c>
      <c r="F10" s="15" t="s">
        <v>50</v>
      </c>
    </row>
    <row r="11" spans="1:7" ht="18.75" outlineLevel="1" x14ac:dyDescent="0.35">
      <c r="B11" s="20" t="s">
        <v>41</v>
      </c>
      <c r="C11" s="2">
        <v>80</v>
      </c>
      <c r="D11" s="15" t="s">
        <v>53</v>
      </c>
      <c r="E11" s="14">
        <f>Rsb_/gamma_oil_</f>
        <v>91.954022988505741</v>
      </c>
      <c r="F11" s="15" t="s">
        <v>50</v>
      </c>
    </row>
    <row r="12" spans="1:7" ht="18" outlineLevel="1" x14ac:dyDescent="0.35">
      <c r="B12" s="15" t="s">
        <v>42</v>
      </c>
      <c r="C12" s="2">
        <v>150</v>
      </c>
      <c r="D12" s="15" t="s">
        <v>54</v>
      </c>
      <c r="E12" s="14">
        <f>Pb_*1.01325</f>
        <v>151.98750000000001</v>
      </c>
      <c r="F12" s="15" t="s">
        <v>51</v>
      </c>
    </row>
    <row r="13" spans="1:7" ht="18" outlineLevel="1" x14ac:dyDescent="0.35">
      <c r="B13" s="15" t="s">
        <v>43</v>
      </c>
      <c r="C13" s="2">
        <v>120</v>
      </c>
      <c r="D13" s="15" t="s">
        <v>2</v>
      </c>
      <c r="E13" s="14">
        <f>Tres_*9/5+32</f>
        <v>248</v>
      </c>
      <c r="F13" s="15" t="s">
        <v>52</v>
      </c>
    </row>
    <row r="14" spans="1:7" ht="18.75" outlineLevel="1" x14ac:dyDescent="0.35">
      <c r="B14" s="20" t="s">
        <v>44</v>
      </c>
      <c r="C14" s="2">
        <v>1.2</v>
      </c>
      <c r="D14" s="15" t="s">
        <v>53</v>
      </c>
    </row>
    <row r="15" spans="1:7" ht="15.75" outlineLevel="1" x14ac:dyDescent="0.3">
      <c r="B15" s="20" t="s">
        <v>55</v>
      </c>
      <c r="C15" s="2">
        <v>0</v>
      </c>
      <c r="D15" s="15" t="s">
        <v>3</v>
      </c>
    </row>
    <row r="16" spans="1:7" ht="18" outlineLevel="1" x14ac:dyDescent="0.35">
      <c r="B16" s="21" t="s">
        <v>66</v>
      </c>
      <c r="C16" s="2">
        <v>1</v>
      </c>
      <c r="D16" s="15" t="s">
        <v>67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56</v>
      </c>
      <c r="C20" s="2">
        <v>2000</v>
      </c>
      <c r="D20" s="15" t="s">
        <v>4</v>
      </c>
      <c r="G20" s="18" t="s">
        <v>36</v>
      </c>
    </row>
    <row r="21" spans="1:26" ht="15.75" outlineLevel="1" x14ac:dyDescent="0.3">
      <c r="B21" s="20" t="s">
        <v>57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gamma_gas:0,800;gamma_oil:0,870;gamma_wat:1,000;rsb_m3m3:80,000;rp_m3m3:80,000;pb_atma:150,000;tres_C:120,000;bob_m3m3:1,200;muob_cP:1,000;PVTcorr:0;ksep_fr:0,000;pksep_atma:-1,000;tksep_C:-1,000;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63</v>
      </c>
      <c r="C22" s="2">
        <v>2000</v>
      </c>
      <c r="D22" s="15" t="s">
        <v>4</v>
      </c>
    </row>
    <row r="23" spans="1:26" ht="15" outlineLevel="1" x14ac:dyDescent="0.25">
      <c r="B23" s="21" t="s">
        <v>64</v>
      </c>
      <c r="C23" s="2">
        <v>90</v>
      </c>
      <c r="D23" s="15" t="s">
        <v>65</v>
      </c>
    </row>
    <row r="24" spans="1:26" ht="15.75" outlineLevel="1" x14ac:dyDescent="0.3">
      <c r="B24" s="20" t="s">
        <v>58</v>
      </c>
      <c r="C24" s="2">
        <v>125</v>
      </c>
      <c r="D24" s="15" t="s">
        <v>5</v>
      </c>
    </row>
    <row r="25" spans="1:26" ht="15.75" outlineLevel="1" x14ac:dyDescent="0.3">
      <c r="B25" s="20" t="s">
        <v>59</v>
      </c>
      <c r="C25" s="2">
        <v>73</v>
      </c>
      <c r="D25" s="15" t="s">
        <v>5</v>
      </c>
    </row>
    <row r="26" spans="1:26" ht="15.75" outlineLevel="1" x14ac:dyDescent="0.3">
      <c r="B26" s="20" t="s">
        <v>60</v>
      </c>
      <c r="C26" s="2">
        <v>62</v>
      </c>
      <c r="D26" s="15" t="s">
        <v>5</v>
      </c>
    </row>
    <row r="27" spans="1:26" ht="15.75" outlineLevel="1" x14ac:dyDescent="0.3">
      <c r="B27" s="20" t="s">
        <v>61</v>
      </c>
      <c r="C27" s="2">
        <v>20</v>
      </c>
      <c r="D27" s="15" t="s">
        <v>1</v>
      </c>
    </row>
    <row r="28" spans="1:26" ht="15.75" outlineLevel="1" x14ac:dyDescent="0.3">
      <c r="B28" s="20" t="s">
        <v>62</v>
      </c>
      <c r="C28" s="2">
        <v>70</v>
      </c>
      <c r="D28" s="15" t="s">
        <v>1</v>
      </c>
    </row>
    <row r="29" spans="1:26" outlineLevel="1" x14ac:dyDescent="0.2"/>
    <row r="31" spans="1:26" x14ac:dyDescent="0.2">
      <c r="A31" s="1" t="s">
        <v>14</v>
      </c>
    </row>
    <row r="32" spans="1:26" x14ac:dyDescent="0.2">
      <c r="B32" s="15" t="s">
        <v>45</v>
      </c>
      <c r="C32" s="2">
        <v>3</v>
      </c>
      <c r="D32" s="15" t="s">
        <v>7</v>
      </c>
    </row>
    <row r="33" spans="1:10" ht="15.75" x14ac:dyDescent="0.3">
      <c r="B33" s="15" t="s">
        <v>46</v>
      </c>
      <c r="C33" s="2">
        <v>250</v>
      </c>
      <c r="D33" s="15" t="s">
        <v>1</v>
      </c>
    </row>
    <row r="34" spans="1:10" x14ac:dyDescent="0.2">
      <c r="B34" s="15" t="s">
        <v>47</v>
      </c>
      <c r="C34" s="8">
        <f>[1]!IPR_PI_sm3dayatm(Qtest_,Pwf_,Pres_,fw_,Pb_)</f>
        <v>0.62097516099356032</v>
      </c>
      <c r="D34" s="15" t="s">
        <v>24</v>
      </c>
    </row>
    <row r="36" spans="1:10" x14ac:dyDescent="0.2">
      <c r="B36" s="15" t="s">
        <v>8</v>
      </c>
      <c r="C36" s="2">
        <v>20</v>
      </c>
      <c r="D36" s="15"/>
    </row>
    <row r="37" spans="1:10" outlineLevel="1" x14ac:dyDescent="0.2"/>
    <row r="38" spans="1:10" x14ac:dyDescent="0.2">
      <c r="A38" s="1" t="s">
        <v>25</v>
      </c>
      <c r="B38" s="1"/>
      <c r="C38" s="1"/>
      <c r="D38" s="9"/>
    </row>
    <row r="39" spans="1:10" ht="15.75" outlineLevel="1" x14ac:dyDescent="0.3">
      <c r="B39" s="20" t="s">
        <v>48</v>
      </c>
      <c r="C39" s="2">
        <v>100</v>
      </c>
      <c r="D39" s="15" t="s">
        <v>6</v>
      </c>
    </row>
    <row r="40" spans="1:10" outlineLevel="1" x14ac:dyDescent="0.2">
      <c r="B40" s="3"/>
      <c r="C40" s="4"/>
    </row>
    <row r="41" spans="1:10" outlineLevel="1" x14ac:dyDescent="0.2">
      <c r="A41" t="s">
        <v>19</v>
      </c>
    </row>
    <row r="42" spans="1:10" outlineLevel="1" x14ac:dyDescent="0.2">
      <c r="A42" t="s">
        <v>15</v>
      </c>
    </row>
    <row r="43" spans="1:10" outlineLevel="1" x14ac:dyDescent="0.2">
      <c r="A43" t="s">
        <v>16</v>
      </c>
    </row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24" t="s">
        <v>10</v>
      </c>
      <c r="D47" s="24" t="s">
        <v>9</v>
      </c>
      <c r="E47" s="25" t="s">
        <v>17</v>
      </c>
      <c r="J47" s="23" t="s">
        <v>18</v>
      </c>
    </row>
    <row r="48" spans="1:10" outlineLevel="1" x14ac:dyDescent="0.2">
      <c r="C48" s="5">
        <v>0</v>
      </c>
      <c r="D48" s="5">
        <f t="shared" ref="D48:D67" si="0">D49-Tgrad*(C49-C48)/100</f>
        <v>20</v>
      </c>
      <c r="E48" s="27">
        <f>self_flow_well!Pbuf_</f>
        <v>20</v>
      </c>
      <c r="F48" s="6"/>
      <c r="G48" s="6"/>
      <c r="H48" s="6"/>
      <c r="J48" s="29">
        <f>[1]!MF_p_pipe_atma(Qtest_,fw_,C49,C48,J49,PVRstr1_,theta_,Dtub_,,D49,D48)</f>
        <v>19.96405131482814</v>
      </c>
    </row>
    <row r="49" spans="3:10" outlineLevel="1" x14ac:dyDescent="0.2">
      <c r="C49" s="5">
        <f t="shared" ref="C49:C68" si="1">C48+Hmes_/N_</f>
        <v>100</v>
      </c>
      <c r="D49" s="5">
        <f t="shared" si="0"/>
        <v>23</v>
      </c>
      <c r="E49" s="29">
        <f>[1]!MF_p_pipe_atma(Qtest_,fw_,C48,C49,E48,PVRstr1_,theta_,Dtub_,,D48,D49)</f>
        <v>23.849543950267655</v>
      </c>
      <c r="J49" s="29">
        <f>[1]!MF_p_pipe_atma(Qtest_,fw_,C50,C49,J50,PVRstr1_,theta_,Dtub_,,D50,D49)</f>
        <v>23.810786160067732</v>
      </c>
    </row>
    <row r="50" spans="3:10" outlineLevel="1" x14ac:dyDescent="0.2">
      <c r="C50" s="5">
        <f t="shared" si="1"/>
        <v>200</v>
      </c>
      <c r="D50" s="5">
        <f t="shared" si="0"/>
        <v>26</v>
      </c>
      <c r="E50" s="29">
        <f>[1]!MF_p_pipe_atma(Qtest_,fw_,C49,C50,E49,PVRstr1_,theta_,Dtub_,,D49,D50)</f>
        <v>27.95022557429936</v>
      </c>
      <c r="J50" s="29">
        <f>[1]!MF_p_pipe_atma(Qtest_,fw_,C51,C50,J51,PVRstr1_,theta_,Dtub_,,D51,D50)</f>
        <v>27.908778571399534</v>
      </c>
    </row>
    <row r="51" spans="3:10" outlineLevel="1" x14ac:dyDescent="0.2">
      <c r="C51" s="5">
        <f t="shared" si="1"/>
        <v>300</v>
      </c>
      <c r="D51" s="5">
        <f t="shared" si="0"/>
        <v>29</v>
      </c>
      <c r="E51" s="29">
        <f>[1]!MF_p_pipe_atma(Qtest_,fw_,C50,C51,E50,PVRstr1_,theta_,Dtub_,,D50,D51)</f>
        <v>32.285580366571935</v>
      </c>
      <c r="J51" s="29">
        <f>[1]!MF_p_pipe_atma(Qtest_,fw_,C52,C51,J52,PVRstr1_,theta_,Dtub_,,D52,D51)</f>
        <v>32.241587802605373</v>
      </c>
    </row>
    <row r="52" spans="3:10" outlineLevel="1" x14ac:dyDescent="0.2">
      <c r="C52" s="5">
        <f t="shared" si="1"/>
        <v>400</v>
      </c>
      <c r="D52" s="5">
        <f t="shared" si="0"/>
        <v>32</v>
      </c>
      <c r="E52" s="29">
        <f>[1]!MF_p_pipe_atma(Qtest_,fw_,C51,C52,E51,PVRstr1_,theta_,Dtub_,,D51,D52)</f>
        <v>36.837468142523342</v>
      </c>
      <c r="J52" s="29">
        <f>[1]!MF_p_pipe_atma(Qtest_,fw_,C53,C52,J53,PVRstr1_,theta_,Dtub_,,D53,D52)</f>
        <v>36.791088185595491</v>
      </c>
    </row>
    <row r="53" spans="3:10" outlineLevel="1" x14ac:dyDescent="0.2">
      <c r="C53" s="5">
        <f t="shared" si="1"/>
        <v>500</v>
      </c>
      <c r="D53" s="5">
        <f t="shared" si="0"/>
        <v>35</v>
      </c>
      <c r="E53" s="29">
        <f>[1]!MF_p_pipe_atma(Qtest_,fw_,C52,C53,E52,PVRstr1_,theta_,Dtub_,,D52,D53)</f>
        <v>41.587027596851925</v>
      </c>
      <c r="G53" s="30" t="s">
        <v>68</v>
      </c>
      <c r="J53" s="29">
        <f>[1]!MF_p_pipe_atma(Qtest_,fw_,C54,C53,J54,PVRstr1_,theta_,Dtub_,,D54,D53)</f>
        <v>41.538425772608051</v>
      </c>
    </row>
    <row r="54" spans="3:10" outlineLevel="1" x14ac:dyDescent="0.2">
      <c r="C54" s="5">
        <f t="shared" si="1"/>
        <v>600</v>
      </c>
      <c r="D54" s="5">
        <f t="shared" si="0"/>
        <v>38</v>
      </c>
      <c r="E54" s="29">
        <f>[1]!MF_p_pipe_atma(Qtest_,fw_,C53,C54,E53,PVRstr1_,theta_,Dtub_,,D53,D54)</f>
        <v>46.515373778225225</v>
      </c>
      <c r="J54" s="29">
        <f>[1]!MF_p_pipe_atma(Qtest_,fw_,C55,C54,J55,PVRstr1_,theta_,Dtub_,,D55,D54)</f>
        <v>46.464718259847146</v>
      </c>
    </row>
    <row r="55" spans="3:10" outlineLevel="1" x14ac:dyDescent="0.2">
      <c r="C55" s="5">
        <f t="shared" si="1"/>
        <v>700</v>
      </c>
      <c r="D55" s="5">
        <f t="shared" si="0"/>
        <v>41</v>
      </c>
      <c r="E55" s="29">
        <f>[1]!MF_p_pipe_atma(Qtest_,fw_,C54,C55,E54,PVRstr1_,theta_,Dtub_,,D54,D55)</f>
        <v>51.604283421037877</v>
      </c>
      <c r="J55" s="29">
        <f>[1]!MF_p_pipe_atma(Qtest_,fw_,C56,C55,J56,PVRstr1_,theta_,Dtub_,,D56,D55)</f>
        <v>51.551738230869539</v>
      </c>
    </row>
    <row r="56" spans="3:10" outlineLevel="1" x14ac:dyDescent="0.2">
      <c r="C56" s="5">
        <f t="shared" si="1"/>
        <v>800</v>
      </c>
      <c r="D56" s="5">
        <f t="shared" si="0"/>
        <v>44</v>
      </c>
      <c r="E56" s="29">
        <f>[1]!MF_p_pipe_atma(Qtest_,fw_,C55,C56,E55,PVRstr1_,theta_,Dtub_,,D55,D56)</f>
        <v>56.836315194815732</v>
      </c>
      <c r="J56" s="29">
        <f>[1]!MF_p_pipe_atma(Qtest_,fw_,C57,C56,J57,PVRstr1_,theta_,Dtub_,,D57,D56)</f>
        <v>56.782039638734553</v>
      </c>
    </row>
    <row r="57" spans="3:10" outlineLevel="1" x14ac:dyDescent="0.2">
      <c r="C57" s="5">
        <f t="shared" si="1"/>
        <v>900</v>
      </c>
      <c r="D57" s="5">
        <f t="shared" si="0"/>
        <v>47</v>
      </c>
      <c r="E57" s="29">
        <f>[1]!MF_p_pipe_atma(Qtest_,fw_,C56,C57,E56,PVRstr1_,theta_,Dtub_,,D56,D57)</f>
        <v>62.194954206284358</v>
      </c>
      <c r="J57" s="29">
        <f>[1]!MF_p_pipe_atma(Qtest_,fw_,C58,C57,J58,PVRstr1_,theta_,Dtub_,,D58,D57)</f>
        <v>62.139099806163038</v>
      </c>
    </row>
    <row r="58" spans="3:10" outlineLevel="1" x14ac:dyDescent="0.2">
      <c r="C58" s="5">
        <f t="shared" si="1"/>
        <v>1000</v>
      </c>
      <c r="D58" s="5">
        <f t="shared" si="0"/>
        <v>50</v>
      </c>
      <c r="E58" s="29">
        <f>[1]!MF_p_pipe_atma(Qtest_,fw_,C57,C58,E57,PVRstr1_,theta_,Dtub_,,D57,D58)</f>
        <v>67.664883878217353</v>
      </c>
      <c r="J58" s="29">
        <f>[1]!MF_p_pipe_atma(Qtest_,fw_,C59,C58,J59,PVRstr1_,theta_,Dtub_,,D59,D58)</f>
        <v>67.607592966640638</v>
      </c>
    </row>
    <row r="59" spans="3:10" outlineLevel="1" x14ac:dyDescent="0.2">
      <c r="C59" s="5">
        <f t="shared" si="1"/>
        <v>1100</v>
      </c>
      <c r="D59" s="5">
        <f t="shared" si="0"/>
        <v>53</v>
      </c>
      <c r="E59" s="29">
        <f>[1]!MF_p_pipe_atma(Qtest_,fw_,C58,C59,E58,PVRstr1_,theta_,Dtub_,,D58,D59)</f>
        <v>73.232048069520502</v>
      </c>
      <c r="J59" s="29">
        <f>[1]!MF_p_pipe_atma(Qtest_,fw_,C60,C59,J60,PVRstr1_,theta_,Dtub_,,D60,D59)</f>
        <v>73.17345301934003</v>
      </c>
    </row>
    <row r="60" spans="3:10" outlineLevel="1" x14ac:dyDescent="0.2">
      <c r="C60" s="5">
        <f t="shared" si="1"/>
        <v>1200</v>
      </c>
      <c r="D60" s="5">
        <f t="shared" si="0"/>
        <v>56</v>
      </c>
      <c r="E60" s="29">
        <f>[1]!MF_p_pipe_atma(Qtest_,fw_,C59,C60,E59,PVRstr1_,theta_,Dtub_,,D59,D60)</f>
        <v>78.883657079134693</v>
      </c>
      <c r="J60" s="29">
        <f>[1]!MF_p_pipe_atma(Qtest_,fw_,C61,C60,J61,PVRstr1_,theta_,Dtub_,,D61,D60)</f>
        <v>78.823880021041205</v>
      </c>
    </row>
    <row r="61" spans="3:10" outlineLevel="1" x14ac:dyDescent="0.2">
      <c r="C61" s="5">
        <f t="shared" si="1"/>
        <v>1300</v>
      </c>
      <c r="D61" s="5">
        <f t="shared" si="0"/>
        <v>59</v>
      </c>
      <c r="E61" s="29">
        <f>[1]!MF_p_pipe_atma(Qtest_,fw_,C60,C61,E60,PVRstr1_,theta_,Dtub_,,D60,D61)</f>
        <v>84.608153725441426</v>
      </c>
      <c r="J61" s="29">
        <f>[1]!MF_p_pipe_atma(Qtest_,fw_,C62,C61,J62,PVRstr1_,theta_,Dtub_,,D62,D61)</f>
        <v>84.547306625093313</v>
      </c>
    </row>
    <row r="62" spans="3:10" outlineLevel="1" x14ac:dyDescent="0.2">
      <c r="C62" s="5">
        <f t="shared" si="1"/>
        <v>1400</v>
      </c>
      <c r="D62" s="5">
        <f t="shared" si="0"/>
        <v>62</v>
      </c>
      <c r="E62" s="29">
        <f>[1]!MF_p_pipe_atma(Qtest_,fw_,C61,C62,E61,PVRstr1_,theta_,Dtub_,,D61,D62)</f>
        <v>90.395152673799075</v>
      </c>
      <c r="J62" s="29">
        <f>[1]!MF_p_pipe_atma(Qtest_,fw_,C63,C62,J63,PVRstr1_,theta_,Dtub_,,D63,D62)</f>
        <v>90.333337661150381</v>
      </c>
    </row>
    <row r="63" spans="3:10" outlineLevel="1" x14ac:dyDescent="0.2">
      <c r="C63" s="5">
        <f t="shared" si="1"/>
        <v>1500</v>
      </c>
      <c r="D63" s="5">
        <f t="shared" si="0"/>
        <v>65</v>
      </c>
      <c r="E63" s="29">
        <f>[1]!MF_p_pipe_atma(Qtest_,fw_,C62,C63,E62,PVRstr1_,theta_,Dtub_,,D62,D63)</f>
        <v>96.235363335292462</v>
      </c>
      <c r="J63" s="29">
        <f>[1]!MF_p_pipe_atma(Qtest_,fw_,C64,C63,J64,PVRstr1_,theta_,Dtub_,,D64,D63)</f>
        <v>96.172673199993852</v>
      </c>
    </row>
    <row r="64" spans="3:10" outlineLevel="1" x14ac:dyDescent="0.2">
      <c r="C64" s="5">
        <f t="shared" si="1"/>
        <v>1600</v>
      </c>
      <c r="D64" s="5">
        <f t="shared" si="0"/>
        <v>68</v>
      </c>
      <c r="E64" s="29">
        <f>[1]!MF_p_pipe_atma(Qtest_,fw_,C63,C64,E63,PVRstr1_,theta_,Dtub_,,D63,D64)</f>
        <v>102.12050413205137</v>
      </c>
      <c r="J64" s="29">
        <f>[1]!MF_p_pipe_atma(Qtest_,fw_,C65,C64,J65,PVRstr1_,theta_,Dtub_,,D65,D64)</f>
        <v>102.05702291834253</v>
      </c>
    </row>
    <row r="65" spans="1:10" outlineLevel="1" x14ac:dyDescent="0.2">
      <c r="C65" s="5">
        <f t="shared" si="1"/>
        <v>1700</v>
      </c>
      <c r="D65" s="5">
        <f t="shared" si="0"/>
        <v>71</v>
      </c>
      <c r="E65" s="29">
        <f>[1]!MF_p_pipe_atma(Qtest_,fw_,C64,C65,E64,PVRstr1_,theta_,Dtub_,,D64,D65)</f>
        <v>108.04321379534747</v>
      </c>
      <c r="J65" s="29">
        <f>[1]!MF_p_pipe_atma(Qtest_,fw_,C66,C65,J66,PVRstr1_,theta_,Dtub_,,D66,D65)</f>
        <v>107.97901744674725</v>
      </c>
    </row>
    <row r="66" spans="1:10" outlineLevel="1" x14ac:dyDescent="0.2">
      <c r="C66" s="5">
        <f t="shared" si="1"/>
        <v>1800</v>
      </c>
      <c r="D66" s="5">
        <f t="shared" si="0"/>
        <v>74</v>
      </c>
      <c r="E66" s="29">
        <f>[1]!MF_p_pipe_atma(Qtest_,fw_,C65,C66,E65,PVRstr1_,theta_,Dtub_,,D65,D66)</f>
        <v>113.99696364476573</v>
      </c>
      <c r="J66" s="29">
        <f>[1]!MF_p_pipe_atma(Qtest_,fw_,C67,C66,J67,PVRstr1_,theta_,Dtub_,,D67,D66)</f>
        <v>113.93212066276871</v>
      </c>
    </row>
    <row r="67" spans="1:10" outlineLevel="1" x14ac:dyDescent="0.2">
      <c r="C67" s="5">
        <f t="shared" si="1"/>
        <v>1900</v>
      </c>
      <c r="D67" s="5">
        <f t="shared" si="0"/>
        <v>77</v>
      </c>
      <c r="E67" s="29">
        <f>[1]!MF_p_pipe_atma(Qtest_,fw_,C66,C67,E66,PVRstr1_,theta_,Dtub_,,D66,D67)</f>
        <v>119.99263102580271</v>
      </c>
      <c r="J67" s="29">
        <f>[1]!MF_p_pipe_atma(Qtest_,fw_,C68,C67,J68,PVRstr1_,theta_,Dtub_,,D68,D67)</f>
        <v>119.92667670356218</v>
      </c>
    </row>
    <row r="68" spans="1:10" outlineLevel="1" x14ac:dyDescent="0.2">
      <c r="C68" s="5">
        <f t="shared" si="1"/>
        <v>2000</v>
      </c>
      <c r="D68" s="5">
        <v>80</v>
      </c>
      <c r="E68" s="29">
        <f>[1]!MF_p_pipe_atma(Qtest_,fw_,C67,C68,E67,PVRstr1_,theta_,Dtub_,,D67,D68)</f>
        <v>126.06730868002101</v>
      </c>
      <c r="J68" s="27">
        <v>126</v>
      </c>
    </row>
    <row r="69" spans="1:10" outlineLevel="1" x14ac:dyDescent="0.2"/>
    <row r="70" spans="1:10" outlineLevel="1" x14ac:dyDescent="0.2">
      <c r="A70" t="s">
        <v>20</v>
      </c>
    </row>
    <row r="71" spans="1:10" outlineLevel="1" x14ac:dyDescent="0.2">
      <c r="A71" t="s">
        <v>21</v>
      </c>
      <c r="G71" s="30" t="s">
        <v>69</v>
      </c>
    </row>
    <row r="72" spans="1:10" outlineLevel="1" x14ac:dyDescent="0.2"/>
    <row r="73" spans="1:10" x14ac:dyDescent="0.2">
      <c r="A73" t="s">
        <v>26</v>
      </c>
      <c r="E73" s="15" t="s">
        <v>22</v>
      </c>
      <c r="F73" s="27">
        <v>110</v>
      </c>
    </row>
    <row r="74" spans="1:10" ht="15.75" x14ac:dyDescent="0.3">
      <c r="A74" s="12" t="s">
        <v>27</v>
      </c>
      <c r="B74" s="26">
        <f>E68</f>
        <v>126.06730868002101</v>
      </c>
      <c r="C74" s="12" t="s">
        <v>1</v>
      </c>
      <c r="H74" s="20" t="s">
        <v>55</v>
      </c>
    </row>
    <row r="75" spans="1:10" x14ac:dyDescent="0.2">
      <c r="H75" s="28">
        <v>50</v>
      </c>
    </row>
    <row r="76" spans="1:10" x14ac:dyDescent="0.2">
      <c r="A76" t="s">
        <v>23</v>
      </c>
      <c r="E76" s="22" t="s">
        <v>0</v>
      </c>
      <c r="F76" s="22" t="s">
        <v>29</v>
      </c>
      <c r="G76" s="22" t="s">
        <v>30</v>
      </c>
      <c r="H76" s="22" t="s">
        <v>30</v>
      </c>
      <c r="I76" s="9"/>
    </row>
    <row r="77" spans="1:10" x14ac:dyDescent="0.2">
      <c r="A77" s="12" t="s">
        <v>28</v>
      </c>
      <c r="B77" s="26">
        <v>0.6</v>
      </c>
      <c r="C77" s="10" t="s">
        <v>31</v>
      </c>
      <c r="E77" s="27">
        <v>1</v>
      </c>
      <c r="F77" s="29">
        <f>[1]!IPR_Pwf_atma(PI_1,Pres_,E77,fw_,Pb_)</f>
        <v>248.33333333333334</v>
      </c>
      <c r="G77" s="29">
        <f>[1]!tr_BB_pwf_atma(Dcas_,Hmes_,$C$22,Udl_,Pbuf_,E77,fw_,Rp_,gamma_oil_,Pb_,Bob_,Tres_,Dtub_out_,gamma_gas_,0)</f>
        <v>177.1122708231394</v>
      </c>
      <c r="H77" s="29">
        <f>[1]!tr_BB_pwf_atma(Dcas_,Hmes_,$C$22,Udl_,Pbuf_,E77,$H$75,Rp_,gamma_oil_,Pb_,Bob_,Tres_,Dtub_out_,gamma_gas_,0)</f>
        <v>193.03986606229259</v>
      </c>
    </row>
    <row r="78" spans="1:10" x14ac:dyDescent="0.2">
      <c r="E78" s="27">
        <f t="shared" ref="E78:E97" si="2">E77+Qmax_/N_</f>
        <v>6.5</v>
      </c>
      <c r="F78" s="29">
        <f>[1]!IPR_Pwf_atma(PI_1,Pres_,E78,fw_,Pb_)</f>
        <v>239.16666666666666</v>
      </c>
      <c r="G78" s="29">
        <f>[1]!tr_BB_pwf_atma(Dcas_,Hmes_,$C$22,Udl_,Pbuf_,E78,fw_,Rp_,gamma_oil_,Pb_,Bob_,Tres_,Dtub_out_,gamma_gas_,0)</f>
        <v>177.10073189836965</v>
      </c>
      <c r="H78" s="29">
        <f>[1]!tr_BB_pwf_atma(Dcas_,Hmes_,$C$22,Udl_,Pbuf_,E78,$H$75,Rp_,gamma_oil_,Pb_,Bob_,Tres_,Dtub_out_,gamma_gas_,0)</f>
        <v>193.03498316704091</v>
      </c>
    </row>
    <row r="79" spans="1:10" x14ac:dyDescent="0.2">
      <c r="E79" s="27">
        <f t="shared" si="2"/>
        <v>12</v>
      </c>
      <c r="F79" s="29">
        <f>[1]!IPR_Pwf_atma(PI_1,Pres_,E79,fw_,Pb_)</f>
        <v>230</v>
      </c>
      <c r="G79" s="29">
        <f>[1]!tr_BB_pwf_atma(Dcas_,Hmes_,$C$22,Udl_,Pbuf_,E79,fw_,Rp_,gamma_oil_,Pb_,Bob_,Tres_,Dtub_out_,gamma_gas_,0)</f>
        <v>175.91307109700242</v>
      </c>
      <c r="H79" s="29">
        <f>[1]!tr_BB_pwf_atma(Dcas_,Hmes_,$C$22,Udl_,Pbuf_,E79,$H$75,Rp_,gamma_oil_,Pb_,Bob_,Tres_,Dtub_out_,gamma_gas_,0)</f>
        <v>192.50987062597864</v>
      </c>
    </row>
    <row r="80" spans="1:10" x14ac:dyDescent="0.2">
      <c r="E80" s="27">
        <f t="shared" si="2"/>
        <v>17.5</v>
      </c>
      <c r="F80" s="29">
        <f>[1]!IPR_Pwf_atma(PI_1,Pres_,E80,fw_,Pb_)</f>
        <v>220.83333333333334</v>
      </c>
      <c r="G80" s="29">
        <f>[1]!tr_BB_pwf_atma(Dcas_,Hmes_,$C$22,Udl_,Pbuf_,E80,fw_,Rp_,gamma_oil_,Pb_,Bob_,Tres_,Dtub_out_,gamma_gas_,0)</f>
        <v>173.81672470307657</v>
      </c>
      <c r="H80" s="29">
        <f>[1]!tr_BB_pwf_atma(Dcas_,Hmes_,$C$22,Udl_,Pbuf_,E80,$H$75,Rp_,gamma_oil_,Pb_,Bob_,Tres_,Dtub_out_,gamma_gas_,0)</f>
        <v>191.51224698566017</v>
      </c>
    </row>
    <row r="81" spans="5:8" x14ac:dyDescent="0.2">
      <c r="E81" s="27">
        <f t="shared" si="2"/>
        <v>23</v>
      </c>
      <c r="F81" s="29">
        <f>[1]!IPR_Pwf_atma(PI_1,Pres_,E81,fw_,Pb_)</f>
        <v>211.66666666666666</v>
      </c>
      <c r="G81" s="29">
        <f>[1]!tr_BB_pwf_atma(Dcas_,Hmes_,$C$22,Udl_,Pbuf_,E81,fw_,Rp_,gamma_oil_,Pb_,Bob_,Tres_,Dtub_out_,gamma_gas_,0)</f>
        <v>170.69862638766543</v>
      </c>
      <c r="H81" s="29">
        <f>[1]!tr_BB_pwf_atma(Dcas_,Hmes_,$C$22,Udl_,Pbuf_,E81,$H$75,Rp_,gamma_oil_,Pb_,Bob_,Tres_,Dtub_out_,gamma_gas_,0)</f>
        <v>189.99997632694644</v>
      </c>
    </row>
    <row r="82" spans="5:8" x14ac:dyDescent="0.2">
      <c r="E82" s="27">
        <f t="shared" si="2"/>
        <v>28.5</v>
      </c>
      <c r="F82" s="29">
        <f>[1]!IPR_Pwf_atma(PI_1,Pres_,E82,fw_,Pb_)</f>
        <v>202.5</v>
      </c>
      <c r="G82" s="29">
        <f>[1]!tr_BB_pwf_atma(Dcas_,Hmes_,$C$22,Udl_,Pbuf_,E82,fw_,Rp_,gamma_oil_,Pb_,Bob_,Tres_,Dtub_out_,gamma_gas_,0)</f>
        <v>166.52543197029607</v>
      </c>
      <c r="H82" s="29">
        <f>[1]!tr_BB_pwf_atma(Dcas_,Hmes_,$C$22,Udl_,Pbuf_,E82,$H$75,Rp_,gamma_oil_,Pb_,Bob_,Tres_,Dtub_out_,gamma_gas_,0)</f>
        <v>187.90582134222902</v>
      </c>
    </row>
    <row r="83" spans="5:8" x14ac:dyDescent="0.2">
      <c r="E83" s="27">
        <f t="shared" si="2"/>
        <v>34</v>
      </c>
      <c r="F83" s="29">
        <f>[1]!IPR_Pwf_atma(PI_1,Pres_,E83,fw_,Pb_)</f>
        <v>193.33333333333334</v>
      </c>
      <c r="G83" s="29">
        <f>[1]!tr_BB_pwf_atma(Dcas_,Hmes_,$C$22,Udl_,Pbuf_,E83,fw_,Rp_,gamma_oil_,Pb_,Bob_,Tres_,Dtub_out_,gamma_gas_,0)</f>
        <v>160.89214397425835</v>
      </c>
      <c r="H83" s="29">
        <f>[1]!tr_BB_pwf_atma(Dcas_,Hmes_,$C$22,Udl_,Pbuf_,E83,$H$75,Rp_,gamma_oil_,Pb_,Bob_,Tres_,Dtub_out_,gamma_gas_,0)</f>
        <v>185.11212552390205</v>
      </c>
    </row>
    <row r="84" spans="5:8" x14ac:dyDescent="0.2">
      <c r="E84" s="27">
        <f t="shared" si="2"/>
        <v>39.5</v>
      </c>
      <c r="F84" s="29">
        <f>[1]!IPR_Pwf_atma(PI_1,Pres_,E84,fw_,Pb_)</f>
        <v>184.16666666666666</v>
      </c>
      <c r="G84" s="29">
        <f>[1]!tr_BB_pwf_atma(Dcas_,Hmes_,$C$22,Udl_,Pbuf_,E84,fw_,Rp_,gamma_oil_,Pb_,Bob_,Tres_,Dtub_out_,gamma_gas_,0)</f>
        <v>153.33410714349543</v>
      </c>
      <c r="H84" s="29">
        <f>[1]!tr_BB_pwf_atma(Dcas_,Hmes_,$C$22,Udl_,Pbuf_,E84,$H$75,Rp_,gamma_oil_,Pb_,Bob_,Tres_,Dtub_out_,gamma_gas_,0)</f>
        <v>181.45874263146641</v>
      </c>
    </row>
    <row r="85" spans="5:8" x14ac:dyDescent="0.2">
      <c r="E85" s="27">
        <f t="shared" si="2"/>
        <v>45</v>
      </c>
      <c r="F85" s="29">
        <f>[1]!IPR_Pwf_atma(PI_1,Pres_,E85,fw_,Pb_)</f>
        <v>175</v>
      </c>
      <c r="G85" s="29">
        <f>[1]!tr_BB_pwf_atma(Dcas_,Hmes_,$C$22,Udl_,Pbuf_,E85,fw_,Rp_,gamma_oil_,Pb_,Bob_,Tres_,Dtub_out_,gamma_gas_,0)</f>
        <v>143.57730228453738</v>
      </c>
      <c r="H85" s="29">
        <f>[1]!tr_BB_pwf_atma(Dcas_,Hmes_,$C$22,Udl_,Pbuf_,E85,$H$75,Rp_,gamma_oil_,Pb_,Bob_,Tres_,Dtub_out_,gamma_gas_,0)</f>
        <v>176.61861624020176</v>
      </c>
    </row>
    <row r="86" spans="5:8" x14ac:dyDescent="0.2">
      <c r="E86" s="27">
        <f t="shared" si="2"/>
        <v>50.5</v>
      </c>
      <c r="F86" s="29">
        <f>[1]!IPR_Pwf_atma(PI_1,Pres_,E86,fw_,Pb_)</f>
        <v>165.83333333333334</v>
      </c>
      <c r="G86" s="29">
        <f>[1]!tr_BB_pwf_atma(Dcas_,Hmes_,$C$22,Udl_,Pbuf_,E86,fw_,Rp_,gamma_oil_,Pb_,Bob_,Tres_,Dtub_out_,gamma_gas_,0)</f>
        <v>136.31870237512118</v>
      </c>
      <c r="H86" s="29">
        <f>[1]!tr_BB_pwf_atma(Dcas_,Hmes_,$C$22,Udl_,Pbuf_,E86,$H$75,Rp_,gamma_oil_,Pb_,Bob_,Tres_,Dtub_out_,gamma_gas_,0)</f>
        <v>170.52614570303504</v>
      </c>
    </row>
    <row r="87" spans="5:8" x14ac:dyDescent="0.2">
      <c r="E87" s="27">
        <f t="shared" si="2"/>
        <v>56</v>
      </c>
      <c r="F87" s="29">
        <f>[1]!IPR_Pwf_atma(PI_1,Pres_,E87,fw_,Pb_)</f>
        <v>156.66666666666666</v>
      </c>
      <c r="G87" s="29">
        <f>[1]!tr_BB_pwf_atma(Dcas_,Hmes_,$C$22,Udl_,Pbuf_,E87,fw_,Rp_,gamma_oil_,Pb_,Bob_,Tres_,Dtub_out_,gamma_gas_,0)</f>
        <v>134.64487511280223</v>
      </c>
      <c r="H87" s="29">
        <f>[1]!tr_BB_pwf_atma(Dcas_,Hmes_,$C$22,Udl_,Pbuf_,E87,$H$75,Rp_,gamma_oil_,Pb_,Bob_,Tres_,Dtub_out_,gamma_gas_,0)</f>
        <v>165.95606393199108</v>
      </c>
    </row>
    <row r="88" spans="5:8" x14ac:dyDescent="0.2">
      <c r="E88" s="27">
        <f t="shared" si="2"/>
        <v>61.5</v>
      </c>
      <c r="F88" s="29">
        <f>[1]!IPR_Pwf_atma(PI_1,Pres_,E88,fw_,Pb_)</f>
        <v>147.48120194476127</v>
      </c>
      <c r="G88" s="29">
        <f>[1]!tr_BB_pwf_atma(Dcas_,Hmes_,$C$22,Udl_,Pbuf_,E88,fw_,Rp_,gamma_oil_,Pb_,Bob_,Tres_,Dtub_out_,gamma_gas_,0)</f>
        <v>134.12219538505991</v>
      </c>
      <c r="H88" s="29">
        <f>[1]!tr_BB_pwf_atma(Dcas_,Hmes_,$C$22,Udl_,Pbuf_,E88,$H$75,Rp_,gamma_oil_,Pb_,Bob_,Tres_,Dtub_out_,gamma_gas_,0)</f>
        <v>165.30686023939188</v>
      </c>
    </row>
    <row r="89" spans="5:8" x14ac:dyDescent="0.2">
      <c r="E89" s="27">
        <f t="shared" si="2"/>
        <v>67</v>
      </c>
      <c r="F89" s="29">
        <f>[1]!IPR_Pwf_atma(PI_1,Pres_,E89,fw_,Pb_)</f>
        <v>137.89948930654069</v>
      </c>
      <c r="G89" s="29">
        <f>[1]!tr_BB_pwf_atma(Dcas_,Hmes_,$C$22,Udl_,Pbuf_,E89,fw_,Rp_,gamma_oil_,Pb_,Bob_,Tres_,Dtub_out_,gamma_gas_,0)</f>
        <v>133.6735795454716</v>
      </c>
      <c r="H89" s="29">
        <f>[1]!tr_BB_pwf_atma(Dcas_,Hmes_,$C$22,Udl_,Pbuf_,E89,$H$75,Rp_,gamma_oil_,Pb_,Bob_,Tres_,Dtub_out_,gamma_gas_,0)</f>
        <v>165.00114067512885</v>
      </c>
    </row>
    <row r="90" spans="5:8" x14ac:dyDescent="0.2">
      <c r="E90" s="27">
        <f t="shared" si="2"/>
        <v>72.5</v>
      </c>
      <c r="F90" s="29">
        <f>[1]!IPR_Pwf_atma(PI_1,Pres_,E90,fw_,Pb_)</f>
        <v>127.69218142324976</v>
      </c>
      <c r="G90" s="29">
        <f>[1]!tr_BB_pwf_atma(Dcas_,Hmes_,$C$22,Udl_,Pbuf_,E90,fw_,Rp_,gamma_oil_,Pb_,Bob_,Tres_,Dtub_out_,gamma_gas_,0)</f>
        <v>133.28810236434614</v>
      </c>
      <c r="H90" s="29">
        <f>[1]!tr_BB_pwf_atma(Dcas_,Hmes_,$C$22,Udl_,Pbuf_,E90,$H$75,Rp_,gamma_oil_,Pb_,Bob_,Tres_,Dtub_out_,gamma_gas_,0)</f>
        <v>164.76146827884094</v>
      </c>
    </row>
    <row r="91" spans="5:8" x14ac:dyDescent="0.2">
      <c r="E91" s="27">
        <f t="shared" si="2"/>
        <v>78</v>
      </c>
      <c r="F91" s="29">
        <f>[1]!IPR_Pwf_atma(PI_1,Pres_,E91,fw_,Pb_)</f>
        <v>116.71793901141332</v>
      </c>
      <c r="G91" s="29">
        <f>[1]!tr_BB_pwf_atma(Dcas_,Hmes_,$C$22,Udl_,Pbuf_,E91,fw_,Rp_,gamma_oil_,Pb_,Bob_,Tres_,Dtub_out_,gamma_gas_,0)</f>
        <v>132.95883015630068</v>
      </c>
      <c r="H91" s="29">
        <f>[1]!tr_BB_pwf_atma(Dcas_,Hmes_,$C$22,Udl_,Pbuf_,E91,$H$75,Rp_,gamma_oil_,Pb_,Bob_,Tres_,Dtub_out_,gamma_gas_,0)</f>
        <v>164.55550839511662</v>
      </c>
    </row>
    <row r="92" spans="5:8" x14ac:dyDescent="0.2">
      <c r="E92" s="27">
        <f t="shared" si="2"/>
        <v>83.5</v>
      </c>
      <c r="F92" s="29">
        <f>[1]!IPR_Pwf_atma(PI_1,Pres_,E92,fw_,Pb_)</f>
        <v>104.77251819000452</v>
      </c>
      <c r="G92" s="29">
        <f>[1]!tr_BB_pwf_atma(Dcas_,Hmes_,$C$22,Udl_,Pbuf_,E92,fw_,Rp_,gamma_oil_,Pb_,Bob_,Tres_,Dtub_out_,gamma_gas_,0)</f>
        <v>132.69588741519354</v>
      </c>
      <c r="H92" s="29">
        <f>[1]!tr_BB_pwf_atma(Dcas_,Hmes_,$C$22,Udl_,Pbuf_,E92,$H$75,Rp_,gamma_oil_,Pb_,Bob_,Tres_,Dtub_out_,gamma_gas_,0)</f>
        <v>164.37959421416156</v>
      </c>
    </row>
    <row r="93" spans="5:8" x14ac:dyDescent="0.2">
      <c r="E93" s="27">
        <f t="shared" si="2"/>
        <v>89</v>
      </c>
      <c r="F93" s="29">
        <f>[1]!IPR_Pwf_atma(PI_1,Pres_,E93,fw_,Pb_)</f>
        <v>91.540808773895563</v>
      </c>
      <c r="G93" s="29">
        <f>[1]!tr_BB_pwf_atma(Dcas_,Hmes_,$C$22,Udl_,Pbuf_,E93,fw_,Rp_,gamma_oil_,Pb_,Bob_,Tres_,Dtub_out_,gamma_gas_,0)</f>
        <v>132.47833468940669</v>
      </c>
      <c r="H93" s="29">
        <f>[1]!tr_BB_pwf_atma(Dcas_,Hmes_,$C$22,Udl_,Pbuf_,E93,$H$75,Rp_,gamma_oil_,Pb_,Bob_,Tres_,Dtub_out_,gamma_gas_,0)</f>
        <v>164.23092941006772</v>
      </c>
    </row>
    <row r="94" spans="5:8" x14ac:dyDescent="0.2">
      <c r="E94" s="27">
        <f t="shared" si="2"/>
        <v>94.5</v>
      </c>
      <c r="F94" s="29">
        <f>[1]!IPR_Pwf_atma(PI_1,Pres_,E94,fw_,Pb_)</f>
        <v>76.488188244002203</v>
      </c>
      <c r="G94" s="29">
        <f>[1]!tr_BB_pwf_atma(Dcas_,Hmes_,$C$22,Udl_,Pbuf_,E94,fw_,Rp_,gamma_oil_,Pb_,Bob_,Tres_,Dtub_out_,gamma_gas_,0)</f>
        <v>132.30136027985111</v>
      </c>
      <c r="H94" s="29">
        <f>[1]!tr_BB_pwf_atma(Dcas_,Hmes_,$C$22,Udl_,Pbuf_,E94,$H$75,Rp_,gamma_oil_,Pb_,Bob_,Tres_,Dtub_out_,gamma_gas_,0)</f>
        <v>164.10711107252277</v>
      </c>
    </row>
    <row r="95" spans="5:8" x14ac:dyDescent="0.2">
      <c r="E95" s="27">
        <f t="shared" si="2"/>
        <v>100</v>
      </c>
      <c r="F95" s="29">
        <f>[1]!IPR_Pwf_atma(PI_1,Pres_,E95,fw_,Pb_)</f>
        <v>58.558230480331133</v>
      </c>
      <c r="G95" s="29">
        <f>[1]!tr_BB_pwf_atma(Dcas_,Hmes_,$C$22,Udl_,Pbuf_,E95,fw_,Rp_,gamma_oil_,Pb_,Bob_,Tres_,Dtub_out_,gamma_gas_,0)</f>
        <v>132.16162273776175</v>
      </c>
      <c r="H95" s="29">
        <f>[1]!tr_BB_pwf_atma(Dcas_,Hmes_,$C$22,Udl_,Pbuf_,E95,$H$75,Rp_,gamma_oil_,Pb_,Bob_,Tres_,Dtub_out_,gamma_gas_,0)</f>
        <v>164.00587672401898</v>
      </c>
    </row>
    <row r="96" spans="5:8" x14ac:dyDescent="0.2">
      <c r="E96" s="27">
        <f t="shared" si="2"/>
        <v>105.5</v>
      </c>
      <c r="F96" s="29">
        <f>[1]!IPR_Pwf_atma(PI_1,Pres_,E96,fw_,Pb_)</f>
        <v>34.941828987286321</v>
      </c>
      <c r="G96" s="29">
        <f>[1]!tr_BB_pwf_atma(Dcas_,Hmes_,$C$22,Udl_,Pbuf_,E96,fw_,Rp_,gamma_oil_,Pb_,Bob_,Tres_,Dtub_out_,gamma_gas_,0)</f>
        <v>132.05640391693089</v>
      </c>
      <c r="H96" s="29">
        <f>[1]!tr_BB_pwf_atma(Dcas_,Hmes_,$C$22,Udl_,Pbuf_,E96,$H$75,Rp_,gamma_oil_,Pb_,Bob_,Tres_,Dtub_out_,gamma_gas_,0)</f>
        <v>163.92551648364289</v>
      </c>
    </row>
    <row r="97" spans="3:8" x14ac:dyDescent="0.2">
      <c r="E97" s="27">
        <f t="shared" si="2"/>
        <v>111</v>
      </c>
      <c r="F97" s="29">
        <f>[1]!IPR_Pwf_atma(PI_1,Pres_,E97,fw_,Pb_)</f>
        <v>0</v>
      </c>
      <c r="G97" s="29">
        <f>[1]!tr_BB_pwf_atma(Dcas_,Hmes_,$C$22,Udl_,Pbuf_,E97,fw_,Rp_,gamma_oil_,Pb_,Bob_,Tres_,Dtub_out_,gamma_gas_,0)</f>
        <v>131.98333580082351</v>
      </c>
      <c r="H97" s="29">
        <f>[1]!tr_BB_pwf_atma(Dcas_,Hmes_,$C$22,Udl_,Pbuf_,E97,$H$75,Rp_,gamma_oil_,Pb_,Bob_,Tres_,Dtub_out_,gamma_gas_,0)</f>
        <v>163.87632336534344</v>
      </c>
    </row>
    <row r="98" spans="3:8" x14ac:dyDescent="0.2">
      <c r="C98" s="6"/>
    </row>
    <row r="99" spans="3:8" x14ac:dyDescent="0.2">
      <c r="C99" s="6"/>
    </row>
    <row r="100" spans="3:8" x14ac:dyDescent="0.2">
      <c r="C100" s="6"/>
    </row>
    <row r="101" spans="3:8" x14ac:dyDescent="0.2">
      <c r="C101" s="6"/>
    </row>
    <row r="102" spans="3:8" x14ac:dyDescent="0.2">
      <c r="C102" s="6"/>
    </row>
    <row r="103" spans="3:8" x14ac:dyDescent="0.2">
      <c r="C103" s="6"/>
    </row>
    <row r="104" spans="3:8" ht="15.75" x14ac:dyDescent="0.3">
      <c r="C104" s="6"/>
      <c r="H104" s="20" t="s">
        <v>55</v>
      </c>
    </row>
    <row r="105" spans="3:8" x14ac:dyDescent="0.2">
      <c r="C105" s="6"/>
      <c r="H105" s="28">
        <v>50</v>
      </c>
    </row>
    <row r="106" spans="3:8" x14ac:dyDescent="0.2">
      <c r="C106" s="6"/>
      <c r="F106" s="15" t="s">
        <v>32</v>
      </c>
      <c r="G106" s="22" t="s">
        <v>30</v>
      </c>
      <c r="H106" s="22" t="s">
        <v>30</v>
      </c>
    </row>
    <row r="107" spans="3:8" x14ac:dyDescent="0.2">
      <c r="C107" s="6"/>
      <c r="F107" s="28">
        <v>10</v>
      </c>
      <c r="G107" s="29">
        <f>[1]!tr_BB_pwf_atma(Dcas_,Hmes_,$C$22,Udl_,Pbuf_,Qtest_,fw_,F107,gamma_oil_,Pb_,Bob_,Tres_,Dtub_out_,gamma_gas_,0)</f>
        <v>158.18223027908991</v>
      </c>
      <c r="H107" s="29">
        <f>[1]!tr_BB_pwf_atma(Dcas_,Hmes_,$C$22,Udl_,Pbuf_,Qtest_,$H$105,F107,gamma_oil_,Pb_,Bob_,Tres_,Dtub_out_,gamma_gas_,0)</f>
        <v>183.52645952574989</v>
      </c>
    </row>
    <row r="108" spans="3:8" x14ac:dyDescent="0.2">
      <c r="C108" s="6"/>
      <c r="F108" s="28">
        <v>50</v>
      </c>
      <c r="G108" s="29">
        <f>[1]!tr_BB_pwf_atma(Dcas_,Hmes_,$C$22,Udl_,Pbuf_,Qtest_,fw_,F108,gamma_oil_,Pb_,Bob_,Tres_,Dtub_out_,gamma_gas_,0)</f>
        <v>141.7104458160706</v>
      </c>
      <c r="H108" s="29">
        <f>[1]!tr_BB_pwf_atma(Dcas_,Hmes_,$C$22,Udl_,Pbuf_,Qtest_,$H$105,F108,gamma_oil_,Pb_,Bob_,Tres_,Dtub_out_,gamma_gas_,0)</f>
        <v>171.17135779503323</v>
      </c>
    </row>
    <row r="109" spans="3:8" x14ac:dyDescent="0.2">
      <c r="C109" s="6"/>
      <c r="F109" s="28">
        <f>F108+50</f>
        <v>100</v>
      </c>
      <c r="G109" s="29">
        <f>[1]!tr_BB_pwf_atma(Dcas_,Hmes_,$C$22,Udl_,Pbuf_,Qtest_,fw_,F109,gamma_oil_,Pb_,Bob_,Tres_,Dtub_out_,gamma_gas_,0)</f>
        <v>126.69567141438131</v>
      </c>
      <c r="H109" s="29">
        <f>[1]!tr_BB_pwf_atma(Dcas_,Hmes_,$C$22,Udl_,Pbuf_,Qtest_,$H$105,F109,gamma_oil_,Pb_,Bob_,Tres_,Dtub_out_,gamma_gas_,0)</f>
        <v>159.69277650982863</v>
      </c>
    </row>
    <row r="110" spans="3:8" x14ac:dyDescent="0.2">
      <c r="C110" s="6"/>
      <c r="F110" s="28">
        <f t="shared" ref="F110:F127" si="3">F109+50</f>
        <v>150</v>
      </c>
      <c r="G110" s="29">
        <f>[1]!tr_BB_pwf_atma(Dcas_,Hmes_,$C$22,Udl_,Pbuf_,Qtest_,fw_,F110,gamma_oil_,Pb_,Bob_,Tres_,Dtub_out_,gamma_gas_,0)</f>
        <v>115.78827030585585</v>
      </c>
      <c r="H110" s="29">
        <f>[1]!tr_BB_pwf_atma(Dcas_,Hmes_,$C$22,Udl_,Pbuf_,Qtest_,$H$105,F110,gamma_oil_,Pb_,Bob_,Tres_,Dtub_out_,gamma_gas_,0)</f>
        <v>149.95458651548975</v>
      </c>
    </row>
    <row r="111" spans="3:8" x14ac:dyDescent="0.2">
      <c r="C111" s="6"/>
      <c r="F111" s="28">
        <f t="shared" si="3"/>
        <v>200</v>
      </c>
      <c r="G111" s="29">
        <f>[1]!tr_BB_pwf_atma(Dcas_,Hmes_,$C$22,Udl_,Pbuf_,Qtest_,fw_,F111,gamma_oil_,Pb_,Bob_,Tres_,Dtub_out_,gamma_gas_,0)</f>
        <v>107.4308993194466</v>
      </c>
      <c r="H111" s="29">
        <f>[1]!tr_BB_pwf_atma(Dcas_,Hmes_,$C$22,Udl_,Pbuf_,Qtest_,$H$105,F111,gamma_oil_,Pb_,Bob_,Tres_,Dtub_out_,gamma_gas_,0)</f>
        <v>141.41376672541696</v>
      </c>
    </row>
    <row r="112" spans="3:8" x14ac:dyDescent="0.2">
      <c r="C112" s="6"/>
      <c r="F112" s="28">
        <f t="shared" si="3"/>
        <v>250</v>
      </c>
      <c r="G112" s="29">
        <f>[1]!tr_BB_pwf_atma(Dcas_,Hmes_,$C$22,Udl_,Pbuf_,Qtest_,fw_,F112,gamma_oil_,Pb_,Bob_,Tres_,Dtub_out_,gamma_gas_,0)</f>
        <v>100.8915109694325</v>
      </c>
      <c r="H112" s="29">
        <f>[1]!tr_BB_pwf_atma(Dcas_,Hmes_,$C$22,Udl_,Pbuf_,Qtest_,$H$105,F112,gamma_oil_,Pb_,Bob_,Tres_,Dtub_out_,gamma_gas_,0)</f>
        <v>133.97826952181728</v>
      </c>
    </row>
    <row r="113" spans="3:11" x14ac:dyDescent="0.2">
      <c r="C113" s="6"/>
      <c r="F113" s="28">
        <f t="shared" si="3"/>
        <v>300</v>
      </c>
      <c r="G113" s="29">
        <f>[1]!tr_BB_pwf_atma(Dcas_,Hmes_,$C$22,Udl_,Pbuf_,Qtest_,fw_,F113,gamma_oil_,Pb_,Bob_,Tres_,Dtub_out_,gamma_gas_,0)</f>
        <v>95.897211390452497</v>
      </c>
      <c r="H113" s="29">
        <f>[1]!tr_BB_pwf_atma(Dcas_,Hmes_,$C$22,Udl_,Pbuf_,Qtest_,$H$105,F113,gamma_oil_,Pb_,Bob_,Tres_,Dtub_out_,gamma_gas_,0)</f>
        <v>127.65600499516576</v>
      </c>
    </row>
    <row r="114" spans="3:11" x14ac:dyDescent="0.2">
      <c r="C114" s="6"/>
      <c r="F114" s="28">
        <f t="shared" si="3"/>
        <v>350</v>
      </c>
      <c r="G114" s="29">
        <f>[1]!tr_BB_pwf_atma(Dcas_,Hmes_,$C$22,Udl_,Pbuf_,Qtest_,fw_,F114,gamma_oil_,Pb_,Bob_,Tres_,Dtub_out_,gamma_gas_,0)</f>
        <v>92.14804900486584</v>
      </c>
      <c r="H114" s="29">
        <f>[1]!tr_BB_pwf_atma(Dcas_,Hmes_,$C$22,Udl_,Pbuf_,Qtest_,$H$105,F114,gamma_oil_,Pb_,Bob_,Tres_,Dtub_out_,gamma_gas_,0)</f>
        <v>122.30144240410141</v>
      </c>
    </row>
    <row r="115" spans="3:11" x14ac:dyDescent="0.2">
      <c r="C115" s="6"/>
      <c r="F115" s="28">
        <f t="shared" si="3"/>
        <v>400</v>
      </c>
      <c r="G115" s="29">
        <f>[1]!tr_BB_pwf_atma(Dcas_,Hmes_,$C$22,Udl_,Pbuf_,Qtest_,fw_,F115,gamma_oil_,Pb_,Bob_,Tres_,Dtub_out_,gamma_gas_,0)</f>
        <v>89.382325784946516</v>
      </c>
      <c r="H115" s="29">
        <f>[1]!tr_BB_pwf_atma(Dcas_,Hmes_,$C$22,Udl_,Pbuf_,Qtest_,$H$105,F115,gamma_oil_,Pb_,Bob_,Tres_,Dtub_out_,gamma_gas_,0)</f>
        <v>117.61730734733074</v>
      </c>
    </row>
    <row r="116" spans="3:11" x14ac:dyDescent="0.2">
      <c r="C116" s="6"/>
      <c r="F116" s="28">
        <f t="shared" si="3"/>
        <v>450</v>
      </c>
      <c r="G116" s="29">
        <f>[1]!tr_BB_pwf_atma(Dcas_,Hmes_,$C$22,Udl_,Pbuf_,Qtest_,fw_,F116,gamma_oil_,Pb_,Bob_,Tres_,Dtub_out_,gamma_gas_,0)</f>
        <v>87.391202161697151</v>
      </c>
      <c r="H116" s="29">
        <f>[1]!tr_BB_pwf_atma(Dcas_,Hmes_,$C$22,Udl_,Pbuf_,Qtest_,$H$105,F116,gamma_oil_,Pb_,Bob_,Tres_,Dtub_out_,gamma_gas_,0)</f>
        <v>113.46543911001687</v>
      </c>
    </row>
    <row r="117" spans="3:11" x14ac:dyDescent="0.2">
      <c r="C117" s="6"/>
      <c r="F117" s="28">
        <f t="shared" si="3"/>
        <v>500</v>
      </c>
      <c r="G117" s="29">
        <f>[1]!tr_BB_pwf_atma(Dcas_,Hmes_,$C$22,Udl_,Pbuf_,Qtest_,fw_,F117,gamma_oil_,Pb_,Bob_,Tres_,Dtub_out_,gamma_gas_,0)</f>
        <v>86.013760055693396</v>
      </c>
      <c r="H117" s="29">
        <f>[1]!tr_BB_pwf_atma(Dcas_,Hmes_,$C$22,Udl_,Pbuf_,Qtest_,$H$105,F117,gamma_oil_,Pb_,Bob_,Tres_,Dtub_out_,gamma_gas_,0)</f>
        <v>109.81012024352475</v>
      </c>
    </row>
    <row r="118" spans="3:11" x14ac:dyDescent="0.2">
      <c r="C118" s="6"/>
      <c r="F118" s="28">
        <f t="shared" si="3"/>
        <v>550</v>
      </c>
      <c r="G118" s="29">
        <f>[1]!tr_BB_pwf_atma(Dcas_,Hmes_,$C$22,Udl_,Pbuf_,Qtest_,fw_,F118,gamma_oil_,Pb_,Bob_,Tres_,Dtub_out_,gamma_gas_,0)</f>
        <v>85.12727876521744</v>
      </c>
      <c r="H118" s="29">
        <f>[1]!tr_BB_pwf_atma(Dcas_,Hmes_,$C$22,Udl_,Pbuf_,Qtest_,$H$105,F118,gamma_oil_,Pb_,Bob_,Tres_,Dtub_out_,gamma_gas_,0)</f>
        <v>106.60894856280333</v>
      </c>
    </row>
    <row r="119" spans="3:11" x14ac:dyDescent="0.2">
      <c r="C119" s="6"/>
      <c r="F119" s="28">
        <f t="shared" si="3"/>
        <v>600</v>
      </c>
      <c r="G119" s="29">
        <f>[1]!tr_BB_pwf_atma(Dcas_,Hmes_,$C$22,Udl_,Pbuf_,Qtest_,fw_,F119,gamma_oil_,Pb_,Bob_,Tres_,Dtub_out_,gamma_gas_,0)</f>
        <v>84.349333936147488</v>
      </c>
      <c r="H119" s="29">
        <f>[1]!tr_BB_pwf_atma(Dcas_,Hmes_,$C$22,Udl_,Pbuf_,Qtest_,$H$105,F119,gamma_oil_,Pb_,Bob_,Tres_,Dtub_out_,gamma_gas_,0)</f>
        <v>103.81739774961906</v>
      </c>
    </row>
    <row r="120" spans="3:11" x14ac:dyDescent="0.2">
      <c r="C120" s="6"/>
      <c r="F120" s="28">
        <f t="shared" si="3"/>
        <v>650</v>
      </c>
      <c r="G120" s="29">
        <f>[1]!tr_BB_pwf_atma(Dcas_,Hmes_,$C$22,Udl_,Pbuf_,Qtest_,fw_,F120,gamma_oil_,Pb_,Bob_,Tres_,Dtub_out_,gamma_gas_,0)</f>
        <v>84.210484325611262</v>
      </c>
      <c r="H120" s="29">
        <f>[1]!tr_BB_pwf_atma(Dcas_,Hmes_,$C$22,Udl_,Pbuf_,Qtest_,$H$105,F120,gamma_oil_,Pb_,Bob_,Tres_,Dtub_out_,gamma_gas_,0)</f>
        <v>101.39190269388614</v>
      </c>
    </row>
    <row r="121" spans="3:11" x14ac:dyDescent="0.2">
      <c r="F121" s="28">
        <f t="shared" si="3"/>
        <v>700</v>
      </c>
      <c r="G121" s="29">
        <f>[1]!tr_BB_pwf_atma(Dcas_,Hmes_,$C$22,Udl_,Pbuf_,Qtest_,fw_,F121,gamma_oil_,Pb_,Bob_,Tres_,Dtub_out_,gamma_gas_,0)</f>
        <v>84.075891502023651</v>
      </c>
      <c r="H121" s="29">
        <f>[1]!tr_BB_pwf_atma(Dcas_,Hmes_,$C$22,Udl_,Pbuf_,Qtest_,$H$105,F121,gamma_oil_,Pb_,Bob_,Tres_,Dtub_out_,gamma_gas_,0)</f>
        <v>99.291681024498885</v>
      </c>
    </row>
    <row r="122" spans="3:11" x14ac:dyDescent="0.2">
      <c r="F122" s="28">
        <f t="shared" si="3"/>
        <v>750</v>
      </c>
      <c r="G122" s="29">
        <f>[1]!tr_BB_pwf_atma(Dcas_,Hmes_,$C$22,Udl_,Pbuf_,Qtest_,fw_,F122,gamma_oil_,Pb_,Bob_,Tres_,Dtub_out_,gamma_gas_,0)</f>
        <v>84.450806351403813</v>
      </c>
      <c r="H122" s="29">
        <f>[1]!tr_BB_pwf_atma(Dcas_,Hmes_,$C$22,Udl_,Pbuf_,Qtest_,$H$105,F122,gamma_oil_,Pb_,Bob_,Tres_,Dtub_out_,gamma_gas_,0)</f>
        <v>97.479627879870009</v>
      </c>
    </row>
    <row r="123" spans="3:11" x14ac:dyDescent="0.2">
      <c r="F123" s="28">
        <f t="shared" si="3"/>
        <v>800</v>
      </c>
      <c r="G123" s="29">
        <f>[1]!tr_BB_pwf_atma(Dcas_,Hmes_,$C$22,Udl_,Pbuf_,Qtest_,fw_,F123,gamma_oil_,Pb_,Bob_,Tres_,Dtub_out_,gamma_gas_,0)</f>
        <v>84.763607640238448</v>
      </c>
      <c r="H123" s="29">
        <f>[1]!tr_BB_pwf_atma(Dcas_,Hmes_,$C$22,Udl_,Pbuf_,Qtest_,$H$105,F123,gamma_oil_,Pb_,Bob_,Tres_,Dtub_out_,gamma_gas_,0)</f>
        <v>95.922602255919841</v>
      </c>
    </row>
    <row r="124" spans="3:11" x14ac:dyDescent="0.2">
      <c r="F124" s="28">
        <f t="shared" si="3"/>
        <v>850</v>
      </c>
      <c r="G124" s="29">
        <f>[1]!tr_BB_pwf_atma(Dcas_,Hmes_,$C$22,Udl_,Pbuf_,Qtest_,fw_,F124,gamma_oil_,Pb_,Bob_,Tres_,Dtub_out_,gamma_gas_,0)</f>
        <v>85.505103500197976</v>
      </c>
      <c r="H124" s="29">
        <f>[1]!tr_BB_pwf_atma(Dcas_,Hmes_,$C$22,Udl_,Pbuf_,Qtest_,$H$105,F124,gamma_oil_,Pb_,Bob_,Tres_,Dtub_out_,gamma_gas_,0)</f>
        <v>94.591350741869491</v>
      </c>
    </row>
    <row r="125" spans="3:11" x14ac:dyDescent="0.2">
      <c r="F125" s="28">
        <f>F124+50</f>
        <v>900</v>
      </c>
      <c r="G125" s="29">
        <f>[1]!tr_BB_pwf_atma(Dcas_,Hmes_,$C$22,Udl_,Pbuf_,Qtest_,fw_,F125,gamma_oil_,Pb_,Bob_,Tres_,Dtub_out_,gamma_gas_,0)</f>
        <v>86.139496567545009</v>
      </c>
      <c r="H125" s="29">
        <f>[1]!tr_BB_pwf_atma(Dcas_,Hmes_,$C$22,Udl_,Pbuf_,Qtest_,$H$105,F125,gamma_oil_,Pb_,Bob_,Tres_,Dtub_out_,gamma_gas_,0)</f>
        <v>93.460237817299571</v>
      </c>
    </row>
    <row r="126" spans="3:11" x14ac:dyDescent="0.2">
      <c r="F126" s="28">
        <f t="shared" si="3"/>
        <v>950</v>
      </c>
      <c r="G126" s="29">
        <f>[1]!tr_BB_pwf_atma(Dcas_,Hmes_,$C$22,Udl_,Pbuf_,Qtest_,fw_,F126,gamma_oil_,Pb_,Bob_,Tres_,Dtub_out_,gamma_gas_,0)</f>
        <v>87.150893770893006</v>
      </c>
      <c r="H126" s="29">
        <f>[1]!tr_BB_pwf_atma(Dcas_,Hmes_,$C$22,Udl_,Pbuf_,Qtest_,$H$105,F126,gamma_oil_,Pb_,Bob_,Tres_,Dtub_out_,gamma_gas_,0)</f>
        <v>92.506890117347865</v>
      </c>
      <c r="K126" t="s">
        <v>11</v>
      </c>
    </row>
    <row r="127" spans="3:11" x14ac:dyDescent="0.2">
      <c r="F127" s="28">
        <f t="shared" si="3"/>
        <v>1000</v>
      </c>
      <c r="G127" s="29">
        <f>[1]!tr_BB_pwf_atma(Dcas_,Hmes_,$C$22,Udl_,Pbuf_,Qtest_,fw_,F127,gamma_oil_,Pb_,Bob_,Tres_,Dtub_out_,gamma_gas_,0)</f>
        <v>88.021957420337074</v>
      </c>
      <c r="H127" s="29">
        <f>[1]!tr_BB_pwf_atma(Dcas_,Hmes_,$C$22,Udl_,Pbuf_,Qtest_,$H$105,F127,gamma_oil_,Pb_,Bob_,Tres_,Dtub_out_,gamma_gas_,0)</f>
        <v>91.711818311677547</v>
      </c>
    </row>
    <row r="137" spans="11:11" x14ac:dyDescent="0.2">
      <c r="K13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29</vt:i4>
      </vt:variant>
    </vt:vector>
  </HeadingPairs>
  <TitlesOfParts>
    <vt:vector size="30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self_flow_well!Tgrad</vt:lpstr>
      <vt:lpstr>theta_</vt:lpstr>
      <vt:lpstr>self_flow_well!Tres_</vt:lpstr>
      <vt:lpstr>self_flow_well!Udl_</vt:lpstr>
      <vt:lpstr>Udl_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2019-07-05T09:47:34Z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