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theme/themeOverride5.xml" ContentType="application/vnd.openxmlformats-officedocument.themeOverride+xml"/>
  <Override PartName="/xl/charts/chart9.xml" ContentType="application/vnd.openxmlformats-officedocument.drawingml.chart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D:\rnt\unifloc_vba\exercises\"/>
    </mc:Choice>
  </mc:AlternateContent>
  <xr:revisionPtr revIDLastSave="0" documentId="13_ncr:1_{A91A4E37-596B-4242-9E6A-8C522EE2E01A}" xr6:coauthVersionLast="45" xr6:coauthVersionMax="45" xr10:uidLastSave="{00000000-0000-0000-0000-000000000000}"/>
  <bookViews>
    <workbookView xWindow="-38520" yWindow="-120" windowWidth="38640" windowHeight="21240" tabRatio="591" xr2:uid="{00000000-000D-0000-FFFF-FFFF00000000}"/>
  </bookViews>
  <sheets>
    <sheet name="PVT" sheetId="112" r:id="rId1"/>
  </sheets>
  <externalReferences>
    <externalReference r:id="rId2"/>
  </externalReferences>
  <definedNames>
    <definedName name="Bob_" localSheetId="0">PVT!$C$14</definedName>
    <definedName name="gamma_gas_" localSheetId="0">PVT!$C$9</definedName>
    <definedName name="gamma_oil_" localSheetId="0">PVT!$C$7</definedName>
    <definedName name="gamma_wat_">PVT!$C$8</definedName>
    <definedName name="muob_">PVT!$C$15</definedName>
    <definedName name="Pb_" localSheetId="0">PVT!$C$12</definedName>
    <definedName name="PVT_str_">PVT!$C$17</definedName>
    <definedName name="Rp_" localSheetId="0">PVT!$C$11</definedName>
    <definedName name="Rsb_" localSheetId="0">PVT!$C$10</definedName>
    <definedName name="Tres_" localSheetId="0">PVT!$C$13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12" l="1"/>
  <c r="E8" i="112"/>
  <c r="G1" i="112"/>
  <c r="F24" i="112"/>
  <c r="C17" i="112"/>
  <c r="J24" i="112"/>
  <c r="G24" i="112"/>
  <c r="E24" i="112"/>
  <c r="K24" i="112"/>
  <c r="D24" i="112"/>
  <c r="H24" i="112"/>
  <c r="I24" i="112"/>
  <c r="L24" i="112"/>
  <c r="C25" i="112" l="1"/>
  <c r="G25" i="112"/>
  <c r="L25" i="112"/>
  <c r="E25" i="112"/>
  <c r="D25" i="112"/>
  <c r="H25" i="112"/>
  <c r="J25" i="112"/>
  <c r="K25" i="112"/>
  <c r="I25" i="112"/>
  <c r="F25" i="112"/>
  <c r="C26" i="112" l="1"/>
  <c r="E13" i="112"/>
  <c r="L26" i="112"/>
  <c r="D26" i="112"/>
  <c r="I26" i="112"/>
  <c r="J26" i="112"/>
  <c r="F26" i="112"/>
  <c r="G26" i="112"/>
  <c r="H26" i="112"/>
  <c r="E26" i="112"/>
  <c r="K26" i="112"/>
  <c r="C27" i="112" l="1"/>
  <c r="E11" i="112"/>
  <c r="E10" i="112"/>
  <c r="E9" i="112"/>
  <c r="E7" i="112"/>
  <c r="L27" i="112"/>
  <c r="D27" i="112"/>
  <c r="E27" i="112"/>
  <c r="I27" i="112"/>
  <c r="F27" i="112"/>
  <c r="K27" i="112"/>
  <c r="J27" i="112"/>
  <c r="H27" i="112"/>
  <c r="G27" i="112"/>
  <c r="C28" i="112" l="1"/>
  <c r="L28" i="112"/>
  <c r="D28" i="112"/>
  <c r="H28" i="112"/>
  <c r="K28" i="112"/>
  <c r="E28" i="112"/>
  <c r="F28" i="112"/>
  <c r="J28" i="112"/>
  <c r="G28" i="112"/>
  <c r="I28" i="112"/>
  <c r="C29" i="112" l="1"/>
  <c r="L29" i="112"/>
  <c r="F29" i="112"/>
  <c r="J29" i="112"/>
  <c r="G29" i="112"/>
  <c r="K29" i="112"/>
  <c r="H29" i="112"/>
  <c r="I29" i="112"/>
  <c r="D29" i="112"/>
  <c r="E29" i="112"/>
  <c r="C30" i="112" l="1"/>
  <c r="L30" i="112"/>
  <c r="H30" i="112"/>
  <c r="D30" i="112"/>
  <c r="K30" i="112"/>
  <c r="I30" i="112"/>
  <c r="F30" i="112"/>
  <c r="J30" i="112"/>
  <c r="E30" i="112"/>
  <c r="G30" i="112"/>
  <c r="C31" i="112" l="1"/>
  <c r="L31" i="112"/>
  <c r="E31" i="112"/>
  <c r="K31" i="112"/>
  <c r="G31" i="112"/>
  <c r="H31" i="112"/>
  <c r="I31" i="112"/>
  <c r="D31" i="112"/>
  <c r="J31" i="112"/>
  <c r="F31" i="112"/>
  <c r="C32" i="112" l="1"/>
  <c r="G32" i="112"/>
  <c r="D32" i="112"/>
  <c r="J32" i="112"/>
  <c r="I32" i="112"/>
  <c r="L32" i="112"/>
  <c r="K32" i="112"/>
  <c r="H32" i="112"/>
  <c r="E32" i="112"/>
  <c r="F32" i="112"/>
  <c r="C33" i="112" l="1"/>
  <c r="L33" i="112"/>
  <c r="K33" i="112"/>
  <c r="H33" i="112"/>
  <c r="F33" i="112"/>
  <c r="I33" i="112"/>
  <c r="D33" i="112"/>
  <c r="G33" i="112"/>
  <c r="J33" i="112"/>
  <c r="E33" i="112"/>
  <c r="C34" i="112" l="1"/>
  <c r="L34" i="112"/>
  <c r="J34" i="112"/>
  <c r="D34" i="112"/>
  <c r="E34" i="112"/>
  <c r="F34" i="112"/>
  <c r="K34" i="112"/>
  <c r="I34" i="112"/>
  <c r="H34" i="112"/>
  <c r="G34" i="112"/>
  <c r="C35" i="112" l="1"/>
  <c r="K35" i="112"/>
  <c r="G35" i="112"/>
  <c r="I35" i="112"/>
  <c r="F35" i="112"/>
  <c r="L35" i="112"/>
  <c r="D35" i="112"/>
  <c r="J35" i="112"/>
  <c r="H35" i="112"/>
  <c r="E35" i="112"/>
  <c r="C36" i="112" l="1"/>
  <c r="L36" i="112"/>
  <c r="F36" i="112"/>
  <c r="D36" i="112"/>
  <c r="I36" i="112"/>
  <c r="K36" i="112"/>
  <c r="G36" i="112"/>
  <c r="E36" i="112"/>
  <c r="H36" i="112"/>
  <c r="J36" i="112"/>
  <c r="C37" i="112" l="1"/>
  <c r="L37" i="112"/>
  <c r="E37" i="112"/>
  <c r="K37" i="112"/>
  <c r="F37" i="112"/>
  <c r="D37" i="112"/>
  <c r="I37" i="112"/>
  <c r="G37" i="112"/>
  <c r="H37" i="112"/>
  <c r="J37" i="112"/>
  <c r="C38" i="112" l="1"/>
  <c r="H38" i="112"/>
  <c r="E38" i="112"/>
  <c r="D38" i="112"/>
  <c r="F38" i="112"/>
  <c r="L38" i="112"/>
  <c r="K38" i="112"/>
  <c r="I38" i="112"/>
  <c r="J38" i="112"/>
  <c r="G38" i="112"/>
  <c r="C39" i="112" l="1"/>
  <c r="L39" i="112"/>
  <c r="E39" i="112"/>
  <c r="J39" i="112"/>
  <c r="H39" i="112"/>
  <c r="K39" i="112"/>
  <c r="F39" i="112"/>
  <c r="I39" i="112"/>
  <c r="D39" i="112"/>
  <c r="G39" i="112"/>
  <c r="C40" i="112" l="1"/>
  <c r="L40" i="112"/>
  <c r="K40" i="112"/>
  <c r="D40" i="112"/>
  <c r="G40" i="112"/>
  <c r="J40" i="112"/>
  <c r="I40" i="112"/>
  <c r="H40" i="112"/>
  <c r="F40" i="112"/>
  <c r="E40" i="112"/>
  <c r="C41" i="112" l="1"/>
  <c r="L41" i="112"/>
  <c r="H41" i="112"/>
  <c r="J41" i="112"/>
  <c r="F41" i="112"/>
  <c r="D41" i="112"/>
  <c r="I41" i="112"/>
  <c r="K41" i="112"/>
  <c r="G41" i="112"/>
  <c r="E41" i="112"/>
  <c r="C42" i="112" l="1"/>
  <c r="G42" i="112"/>
  <c r="L42" i="112"/>
  <c r="I42" i="112"/>
  <c r="D42" i="112"/>
  <c r="E42" i="112"/>
  <c r="F42" i="112"/>
  <c r="H42" i="112"/>
  <c r="K42" i="112"/>
  <c r="J42" i="112"/>
  <c r="C43" i="112" l="1"/>
  <c r="L43" i="112"/>
  <c r="J43" i="112"/>
  <c r="H43" i="112"/>
  <c r="I43" i="112"/>
  <c r="D43" i="112"/>
  <c r="F43" i="112"/>
  <c r="G43" i="112"/>
  <c r="E43" i="112"/>
  <c r="K43" i="112"/>
  <c r="C44" i="112" l="1"/>
  <c r="H44" i="112"/>
  <c r="E44" i="112"/>
  <c r="J44" i="112"/>
  <c r="L44" i="112"/>
  <c r="G44" i="112"/>
  <c r="D44" i="112"/>
  <c r="F44" i="112"/>
  <c r="I44" i="112"/>
  <c r="K44" i="112"/>
  <c r="C45" i="112" l="1"/>
  <c r="L45" i="112"/>
  <c r="F45" i="112"/>
  <c r="E45" i="112"/>
  <c r="K45" i="112"/>
  <c r="I45" i="112"/>
  <c r="H45" i="112"/>
  <c r="J45" i="112"/>
  <c r="D45" i="112"/>
  <c r="G45" i="112"/>
  <c r="C46" i="112" l="1"/>
  <c r="L46" i="112"/>
  <c r="F46" i="112"/>
  <c r="E46" i="112"/>
  <c r="D46" i="112"/>
  <c r="J46" i="112"/>
  <c r="G46" i="112"/>
  <c r="H46" i="112"/>
  <c r="K46" i="112"/>
  <c r="I46" i="112"/>
  <c r="C47" i="112" l="1"/>
  <c r="L47" i="112"/>
  <c r="I47" i="112"/>
  <c r="G47" i="112"/>
  <c r="E47" i="112"/>
  <c r="F47" i="112"/>
  <c r="J47" i="112"/>
  <c r="H47" i="112"/>
  <c r="K47" i="112"/>
  <c r="D47" i="112"/>
  <c r="C48" i="112" l="1"/>
  <c r="K48" i="112"/>
  <c r="L48" i="112"/>
  <c r="J48" i="112"/>
  <c r="H48" i="112"/>
  <c r="E48" i="112"/>
  <c r="F48" i="112"/>
  <c r="G48" i="112"/>
  <c r="D48" i="112"/>
  <c r="I48" i="112"/>
  <c r="C49" i="112" l="1"/>
  <c r="L49" i="112"/>
  <c r="D49" i="112"/>
  <c r="E49" i="112"/>
  <c r="H49" i="112"/>
  <c r="J49" i="112"/>
  <c r="K49" i="112"/>
  <c r="I49" i="112"/>
  <c r="G49" i="112"/>
  <c r="F49" i="112"/>
</calcChain>
</file>

<file path=xl/sharedStrings.xml><?xml version="1.0" encoding="utf-8"?>
<sst xmlns="http://schemas.openxmlformats.org/spreadsheetml/2006/main" count="41" uniqueCount="37">
  <si>
    <t>P</t>
  </si>
  <si>
    <t>Физико - химические свойства флюида   PVT</t>
  </si>
  <si>
    <t>м3/м3</t>
  </si>
  <si>
    <t>С</t>
  </si>
  <si>
    <t>Упражнение PVT.1</t>
  </si>
  <si>
    <t xml:space="preserve">Построить зависимость газосодержания и объемного коэффициента нефти от давления </t>
  </si>
  <si>
    <t>T</t>
  </si>
  <si>
    <t>,</t>
  </si>
  <si>
    <t>сП</t>
  </si>
  <si>
    <t>атмa</t>
  </si>
  <si>
    <t>МПа</t>
  </si>
  <si>
    <t>Ф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</si>
  <si>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</si>
  <si>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</si>
  <si>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</si>
  <si>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</si>
  <si>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</si>
  <si>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</si>
  <si>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</si>
  <si>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</si>
  <si>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</si>
  <si>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</si>
  <si>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кг/м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</si>
  <si>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Упражнения по работе с макросами Unifloc VBA</t>
  </si>
  <si>
    <t>Расчет базовых PVT свойств нефти</t>
  </si>
  <si>
    <r>
      <t>R</t>
    </r>
    <r>
      <rPr>
        <vertAlign val="subscript"/>
        <sz val="10"/>
        <rFont val="Arial Cyr"/>
        <charset val="204"/>
      </rPr>
      <t>s</t>
    </r>
  </si>
  <si>
    <r>
      <t>B</t>
    </r>
    <r>
      <rPr>
        <vertAlign val="subscript"/>
        <sz val="10"/>
        <rFont val="Arial Cyr"/>
        <charset val="204"/>
      </rPr>
      <t>o</t>
    </r>
  </si>
  <si>
    <r>
      <rPr>
        <sz val="10"/>
        <rFont val="Calibri"/>
        <family val="2"/>
        <charset val="204"/>
      </rPr>
      <t>μ</t>
    </r>
    <r>
      <rPr>
        <vertAlign val="subscript"/>
        <sz val="10"/>
        <rFont val="Arial Cyr"/>
        <charset val="204"/>
      </rPr>
      <t>o</t>
    </r>
  </si>
  <si>
    <r>
      <t>μ</t>
    </r>
    <r>
      <rPr>
        <vertAlign val="subscript"/>
        <sz val="10"/>
        <rFont val="Calibri"/>
        <family val="2"/>
        <charset val="204"/>
      </rPr>
      <t>g</t>
    </r>
  </si>
  <si>
    <r>
      <t>μ</t>
    </r>
    <r>
      <rPr>
        <vertAlign val="subscript"/>
        <sz val="10"/>
        <rFont val="Calibri"/>
        <family val="2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</si>
  <si>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g</t>
    </r>
  </si>
  <si>
    <r>
      <t>ρ</t>
    </r>
    <r>
      <rPr>
        <vertAlign val="subscript"/>
        <sz val="10"/>
        <rFont val="Arial Cyr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</si>
  <si>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o</t>
    </r>
  </si>
  <si>
    <t>версия</t>
  </si>
  <si>
    <t>PVT строка</t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</si>
  <si>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color theme="1"/>
        <rFont val="Arial Cyr"/>
        <charset val="204"/>
      </rPr>
      <t>/т</t>
    </r>
  </si>
  <si>
    <t>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</si>
</sst>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18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sz val="10"/>
      <color indexed="8"/>
      <name val="Arial"/>
      <family val="2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vertAlign val="subscript"/>
      <sz val="10"/>
      <name val="Arial Cyr"/>
      <charset val="204"/>
    </font>
    <font>
      <vertAlign val="subscript"/>
      <sz val="10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43" fontId="7" fillId="0" borderId="0" applyFont="0" applyFill="0" applyBorder="0" applyAlignment="0" applyProtection="0"/>
    <xf numFmtId="0" fontId="8" fillId="0" borderId="0"/>
    <xf numFmtId="0" fontId="1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6" fillId="0" borderId="0" xfId="0" applyFont="1"/>
    <xf numFmtId="0" fontId="0" fillId="2" borderId="2" xfId="0" applyFill="1" applyBorder="1" applyAlignment="1">
      <alignment horizontal="center"/>
    </xf>
    <xf numFmtId="0" fontId="0" fillId="0" borderId="0" xfId="0" quotePrefix="1"/>
    <xf numFmtId="0" fontId="13" fillId="0" borderId="0" xfId="0" applyFont="1"/>
    <xf numFmtId="0" fontId="0" fillId="3" borderId="2" xfId="0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0" xfId="0" applyFill="1" applyAlignment="1">
      <alignment wrapText="1"/>
    </xf>
    <xf numFmtId="0" fontId="0" fillId="4" borderId="0" xfId="0" applyFill="1"/>
    <xf numFmtId="1" fontId="0" fillId="4" borderId="2" xfId="0" applyNumberForma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/>
    </xf>
    <xf numFmtId="0" fontId="17" fillId="3" borderId="2" xfId="0" applyFont="1" applyFill="1" applyBorder="1" applyAlignment="1">
      <alignment horizontal="center"/>
    </xf>
    <xf numFmtId="1" fontId="17" fillId="4" borderId="2" xfId="0" applyNumberFormat="1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</cellXfs>
  <cellStyles count="9">
    <cellStyle name="Iau?iue_AA_1" xfId="1" xr:uid="{00000000-0005-0000-0000-000000000000}"/>
    <cellStyle name="Normal_Sheet2" xfId="6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4" xfId="7" xr:uid="{00000000-0005-0000-0000-000006000000}"/>
    <cellStyle name="Процентный 2" xfId="8" xr:uid="{00000000-0005-0000-0000-000007000000}"/>
    <cellStyle name="Финансовый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Газосодержание </a:t>
            </a:r>
            <a:r>
              <a:rPr lang="en-US" sz="1400" b="0" i="0" u="none" strike="noStrike" baseline="0">
                <a:effectLst/>
              </a:rPr>
              <a:t>𝑅𝑠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PVT!$D$23</c:f>
              <c:strCache>
                <c:ptCount val="1"/>
                <c:pt idx="0">
                  <c:v>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PVT!$D$24:$D$49</c:f>
              <c:numCache>
                <c:formatCode>0</c:formatCode>
                <c:ptCount val="26"/>
                <c:pt idx="0">
                  <c:v>0.27349174723217989</c:v>
                </c:pt>
                <c:pt idx="1">
                  <c:v>1.8989088169782065</c:v>
                </c:pt>
                <c:pt idx="2">
                  <c:v>4.3746592004508686</c:v>
                </c:pt>
                <c:pt idx="3">
                  <c:v>10.078231744978554</c:v>
                </c:pt>
                <c:pt idx="4">
                  <c:v>23.217981207547599</c:v>
                </c:pt>
                <c:pt idx="5">
                  <c:v>37.83017333901892</c:v>
                </c:pt>
                <c:pt idx="6">
                  <c:v>53.489011266547386</c:v>
                </c:pt>
                <c:pt idx="7">
                  <c:v>69.975212465342153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A3-4C0C-8DFF-92F344EF5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671232"/>
        <c:axId val="338671808"/>
      </c:scatterChart>
      <c:valAx>
        <c:axId val="33867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671808"/>
        <c:crosses val="autoZero"/>
        <c:crossBetween val="midCat"/>
      </c:valAx>
      <c:valAx>
        <c:axId val="338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Газосодержание </a:t>
                </a:r>
                <a:r>
                  <a:rPr lang="en-US" sz="1000" b="0" i="0" u="none" strike="noStrike" baseline="0">
                    <a:effectLst/>
                  </a:rPr>
                  <a:t>𝑅𝑠</a:t>
                </a:r>
                <a:r>
                  <a:rPr lang="ru-RU"/>
                  <a:t>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67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Объемный коэффициент нефти</a:t>
            </a:r>
            <a:r>
              <a:rPr lang="ru-RU" baseline="0"/>
              <a:t> </a:t>
            </a:r>
            <a:r>
              <a:rPr lang="en-US" i="1" baseline="0"/>
              <a:t>Bo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PVT!$E$23</c:f>
              <c:strCache>
                <c:ptCount val="1"/>
                <c:pt idx="0">
                  <c:v>Bo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PVT!$E$24:$E$49</c:f>
              <c:numCache>
                <c:formatCode>0.00</c:formatCode>
                <c:ptCount val="26"/>
                <c:pt idx="0">
                  <c:v>1.0378096051911541</c:v>
                </c:pt>
                <c:pt idx="1">
                  <c:v>1.040471342938323</c:v>
                </c:pt>
                <c:pt idx="2">
                  <c:v>1.0445596544735256</c:v>
                </c:pt>
                <c:pt idx="3">
                  <c:v>1.0541257424000623</c:v>
                </c:pt>
                <c:pt idx="4">
                  <c:v>1.0768617493504566</c:v>
                </c:pt>
                <c:pt idx="5">
                  <c:v>1.1031244173328194</c:v>
                </c:pt>
                <c:pt idx="6">
                  <c:v>1.1322350702659287</c:v>
                </c:pt>
                <c:pt idx="7">
                  <c:v>1.1638144320400581</c:v>
                </c:pt>
                <c:pt idx="8">
                  <c:v>1.1806582419740013</c:v>
                </c:pt>
                <c:pt idx="9">
                  <c:v>1.1756484428071081</c:v>
                </c:pt>
                <c:pt idx="10">
                  <c:v>1.1719050487419902</c:v>
                </c:pt>
                <c:pt idx="11">
                  <c:v>1.1690017625283715</c:v>
                </c:pt>
                <c:pt idx="12">
                  <c:v>1.1666843131017608</c:v>
                </c:pt>
                <c:pt idx="13">
                  <c:v>1.164791635665039</c:v>
                </c:pt>
                <c:pt idx="14">
                  <c:v>1.1632167501501325</c:v>
                </c:pt>
                <c:pt idx="15">
                  <c:v>1.1618858180010236</c:v>
                </c:pt>
                <c:pt idx="16">
                  <c:v>1.1607462311298311</c:v>
                </c:pt>
                <c:pt idx="17">
                  <c:v>1.1597594933221815</c:v>
                </c:pt>
                <c:pt idx="18">
                  <c:v>1.1588967858554031</c:v>
                </c:pt>
                <c:pt idx="19">
                  <c:v>1.1581361063332205</c:v>
                </c:pt>
                <c:pt idx="20">
                  <c:v>1.1574603659307969</c:v>
                </c:pt>
                <c:pt idx="21">
                  <c:v>1.1568560903100105</c:v>
                </c:pt>
                <c:pt idx="22">
                  <c:v>1.1563125119865438</c:v>
                </c:pt>
                <c:pt idx="23">
                  <c:v>1.1558209231152394</c:v>
                </c:pt>
                <c:pt idx="24">
                  <c:v>1.1553742055000222</c:v>
                </c:pt>
                <c:pt idx="25">
                  <c:v>1.1549664836828217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E-4912-BB69-9791B90E4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16256"/>
        <c:axId val="216416832"/>
      </c:scatterChart>
      <c:valAx>
        <c:axId val="21641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6832"/>
        <c:crosses val="autoZero"/>
        <c:crossBetween val="midCat"/>
      </c:valAx>
      <c:valAx>
        <c:axId val="216416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Объемный коэффициент</a:t>
                </a:r>
                <a:r>
                  <a:rPr lang="en-US"/>
                  <a:t> </a:t>
                </a:r>
                <a:r>
                  <a:rPr lang="ru-RU"/>
                  <a:t>нефти</a:t>
                </a:r>
                <a:r>
                  <a:rPr lang="en-US"/>
                  <a:t> </a:t>
                </a:r>
                <a:r>
                  <a:rPr lang="en-US" sz="1000" b="0" i="1" u="none" strike="noStrike" baseline="0">
                    <a:effectLst/>
                  </a:rPr>
                  <a:t>Bo</a:t>
                </a:r>
                <a:r>
                  <a:rPr lang="ru-RU"/>
                  <a:t>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нефти </a:t>
            </a:r>
            <a:r>
              <a:rPr lang="en-US" sz="1400" b="0" i="0" u="none" strike="noStrike" baseline="0">
                <a:effectLst/>
              </a:rPr>
              <a:t>𝜇_𝑜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PVT!$F$23</c:f>
              <c:strCache>
                <c:ptCount val="1"/>
                <c:pt idx="0">
                  <c:v>μo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PVT!$F$24:$F$49</c:f>
              <c:numCache>
                <c:formatCode>0</c:formatCode>
                <c:ptCount val="26"/>
                <c:pt idx="0">
                  <c:v>3.8907420602517422</c:v>
                </c:pt>
                <c:pt idx="1">
                  <c:v>3.6273605869617551</c:v>
                </c:pt>
                <c:pt idx="2">
                  <c:v>3.2932200032369199</c:v>
                </c:pt>
                <c:pt idx="3">
                  <c:v>2.7307519114849885</c:v>
                </c:pt>
                <c:pt idx="4">
                  <c:v>1.9927190568289657</c:v>
                </c:pt>
                <c:pt idx="5">
                  <c:v>1.558535966999782</c:v>
                </c:pt>
                <c:pt idx="6">
                  <c:v>1.2797187543702964</c:v>
                </c:pt>
                <c:pt idx="7">
                  <c:v>1.0873400674538896</c:v>
                </c:pt>
                <c:pt idx="8">
                  <c:v>1.0158496814032907</c:v>
                </c:pt>
                <c:pt idx="9">
                  <c:v>1.0568559612390875</c:v>
                </c:pt>
                <c:pt idx="10">
                  <c:v>1.1039997439940099</c:v>
                </c:pt>
                <c:pt idx="11">
                  <c:v>1.1566710782460039</c:v>
                </c:pt>
                <c:pt idx="12">
                  <c:v>1.2143743652718517</c:v>
                </c:pt>
                <c:pt idx="13">
                  <c:v>1.2766801693611076</c:v>
                </c:pt>
                <c:pt idx="14">
                  <c:v>1.3431947451192272</c:v>
                </c:pt>
                <c:pt idx="15">
                  <c:v>1.4135403887478273</c:v>
                </c:pt>
                <c:pt idx="16">
                  <c:v>1.4873427861455868</c:v>
                </c:pt>
                <c:pt idx="17">
                  <c:v>1.56422311021852</c:v>
                </c:pt>
                <c:pt idx="18">
                  <c:v>1.6437934773041134</c:v>
                </c:pt>
                <c:pt idx="19">
                  <c:v>1.7256548577067832</c:v>
                </c:pt>
                <c:pt idx="20">
                  <c:v>1.8093968191180647</c:v>
                </c:pt>
                <c:pt idx="21">
                  <c:v>1.8945986527023992</c:v>
                </c:pt>
                <c:pt idx="22">
                  <c:v>1.9808315378708439</c:v>
                </c:pt>
                <c:pt idx="23">
                  <c:v>2.0676614702732308</c:v>
                </c:pt>
                <c:pt idx="24">
                  <c:v>2.1546527239957043</c:v>
                </c:pt>
                <c:pt idx="25">
                  <c:v>2.2413716526351668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19136"/>
        <c:axId val="216419712"/>
      </c:scatterChart>
      <c:valAx>
        <c:axId val="21641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9712"/>
        <c:crosses val="autoZero"/>
        <c:crossBetween val="midCat"/>
      </c:valAx>
      <c:valAx>
        <c:axId val="216419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нефти,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газа </a:t>
            </a:r>
            <a:r>
              <a:rPr lang="en-US" sz="1400" b="0" i="0" u="none" strike="noStrike" baseline="0">
                <a:effectLst/>
              </a:rPr>
              <a:t>𝜇</a:t>
            </a:r>
            <a:r>
              <a:rPr lang="ru-RU" sz="1400" b="0" i="1" u="none" strike="noStrike" baseline="0">
                <a:effectLst/>
              </a:rPr>
              <a:t>_</a:t>
            </a:r>
            <a:r>
              <a:rPr lang="en-US" sz="1400" b="0" i="1" u="none" strike="noStrike" baseline="0">
                <a:effectLst/>
              </a:rPr>
              <a:t>g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PVT!$G$23</c:f>
              <c:strCache>
                <c:ptCount val="1"/>
                <c:pt idx="0">
                  <c:v>μg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PVT!$G$24:$G$49</c:f>
              <c:numCache>
                <c:formatCode>0.000</c:formatCode>
                <c:ptCount val="26"/>
                <c:pt idx="0">
                  <c:v>1.2059355792058812E-2</c:v>
                </c:pt>
                <c:pt idx="1">
                  <c:v>1.2107296087982597E-2</c:v>
                </c:pt>
                <c:pt idx="2">
                  <c:v>1.2187964978855182E-2</c:v>
                </c:pt>
                <c:pt idx="3">
                  <c:v>1.2393893226940667E-2</c:v>
                </c:pt>
                <c:pt idx="4">
                  <c:v>1.2954746436670524E-2</c:v>
                </c:pt>
                <c:pt idx="5">
                  <c:v>1.3721349867723526E-2</c:v>
                </c:pt>
                <c:pt idx="6">
                  <c:v>1.4714724789456983E-2</c:v>
                </c:pt>
                <c:pt idx="7">
                  <c:v>1.5934611970626747E-2</c:v>
                </c:pt>
                <c:pt idx="8">
                  <c:v>1.7348037742870744E-2</c:v>
                </c:pt>
                <c:pt idx="9">
                  <c:v>1.8898910020192811E-2</c:v>
                </c:pt>
                <c:pt idx="10">
                  <c:v>2.0526410241976333E-2</c:v>
                </c:pt>
                <c:pt idx="11">
                  <c:v>2.2179447288884175E-2</c:v>
                </c:pt>
                <c:pt idx="12">
                  <c:v>2.3822244138618727E-2</c:v>
                </c:pt>
                <c:pt idx="13">
                  <c:v>2.5433155772560379E-2</c:v>
                </c:pt>
                <c:pt idx="14">
                  <c:v>2.7000738869591746E-2</c:v>
                </c:pt>
                <c:pt idx="15">
                  <c:v>2.8519824487770958E-2</c:v>
                </c:pt>
                <c:pt idx="16">
                  <c:v>2.9988651678256609E-2</c:v>
                </c:pt>
                <c:pt idx="17">
                  <c:v>3.1407119925749391E-2</c:v>
                </c:pt>
                <c:pt idx="18">
                  <c:v>3.277586665696261E-2</c:v>
                </c:pt>
                <c:pt idx="19">
                  <c:v>3.4095853644128281E-2</c:v>
                </c:pt>
                <c:pt idx="20">
                  <c:v>3.5368228399150312E-2</c:v>
                </c:pt>
                <c:pt idx="21">
                  <c:v>3.6594314217659858E-2</c:v>
                </c:pt>
                <c:pt idx="22">
                  <c:v>3.7775646902871808E-2</c:v>
                </c:pt>
                <c:pt idx="23">
                  <c:v>3.8914016756582438E-2</c:v>
                </c:pt>
                <c:pt idx="24">
                  <c:v>4.0011497725210433E-2</c:v>
                </c:pt>
                <c:pt idx="25">
                  <c:v>4.107045801875861E-2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92768"/>
        <c:axId val="402394496"/>
      </c:scatterChart>
      <c:valAx>
        <c:axId val="40239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394496"/>
        <c:crosses val="autoZero"/>
        <c:crossBetween val="midCat"/>
      </c:valAx>
      <c:valAx>
        <c:axId val="40239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 газа</a:t>
                </a:r>
                <a:r>
                  <a:rPr lang="ru-RU" baseline="0"/>
                  <a:t> 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39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</a:t>
            </a:r>
            <a:r>
              <a:rPr lang="en-US" baseline="0"/>
              <a:t> </a:t>
            </a:r>
            <a:r>
              <a:rPr lang="ru-RU" baseline="0"/>
              <a:t>воды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𝜇</a:t>
            </a:r>
            <a:r>
              <a:rPr lang="ru-RU" sz="1400" b="0" i="1" u="none" strike="noStrike" baseline="0">
                <a:effectLst/>
              </a:rPr>
              <a:t>_</a:t>
            </a:r>
            <a:r>
              <a:rPr lang="en-US" sz="1400" b="0" i="1" u="none" strike="noStrike" baseline="0">
                <a:effectLst/>
              </a:rPr>
              <a:t>w</a:t>
            </a:r>
            <a:r>
              <a:rPr lang="ru-RU"/>
              <a:t> от давления</a:t>
            </a:r>
            <a:endParaRPr lang="en-US"/>
          </a:p>
        </c:rich>
      </c:tx>
      <c:layout>
        <c:manualLayout>
          <c:xMode val="edge"/>
          <c:yMode val="edge"/>
          <c:x val="0.24898787766621941"/>
          <c:y val="5.7570824013017351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11483829176882"/>
          <c:y val="0.11827925793474417"/>
          <c:w val="0.7814704113265164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PVT!$H$23</c:f>
              <c:strCache>
                <c:ptCount val="1"/>
                <c:pt idx="0">
                  <c:v>μw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PVT!$H$24:$H$49</c:f>
              <c:numCache>
                <c:formatCode>0.00</c:formatCode>
                <c:ptCount val="26"/>
                <c:pt idx="0">
                  <c:v>0.33586886209810729</c:v>
                </c:pt>
                <c:pt idx="1">
                  <c:v>0.3366698582445789</c:v>
                </c:pt>
                <c:pt idx="2">
                  <c:v>0.33768124309210917</c:v>
                </c:pt>
                <c:pt idx="3">
                  <c:v>0.33973781166863876</c:v>
                </c:pt>
                <c:pt idx="4">
                  <c:v>0.34398614434757446</c:v>
                </c:pt>
                <c:pt idx="5">
                  <c:v>0.34841473772767878</c:v>
                </c:pt>
                <c:pt idx="6">
                  <c:v>0.35302359180895171</c:v>
                </c:pt>
                <c:pt idx="7">
                  <c:v>0.3578127065913933</c:v>
                </c:pt>
                <c:pt idx="8">
                  <c:v>0.36278208207500345</c:v>
                </c:pt>
                <c:pt idx="9">
                  <c:v>0.36793171825978227</c:v>
                </c:pt>
                <c:pt idx="10">
                  <c:v>0.3732616151457297</c:v>
                </c:pt>
                <c:pt idx="11">
                  <c:v>0.37877177273284574</c:v>
                </c:pt>
                <c:pt idx="12">
                  <c:v>0.38446219102113038</c:v>
                </c:pt>
                <c:pt idx="13">
                  <c:v>0.39033287001058364</c:v>
                </c:pt>
                <c:pt idx="14">
                  <c:v>0.39638380970120551</c:v>
                </c:pt>
                <c:pt idx="15">
                  <c:v>0.40261501009299605</c:v>
                </c:pt>
                <c:pt idx="16">
                  <c:v>0.4090264711859552</c:v>
                </c:pt>
                <c:pt idx="17">
                  <c:v>0.4156181929800829</c:v>
                </c:pt>
                <c:pt idx="18">
                  <c:v>0.42239017547537927</c:v>
                </c:pt>
                <c:pt idx="19">
                  <c:v>0.42934241867184425</c:v>
                </c:pt>
                <c:pt idx="20">
                  <c:v>0.4364749225694779</c:v>
                </c:pt>
                <c:pt idx="21">
                  <c:v>0.4437876871682801</c:v>
                </c:pt>
                <c:pt idx="22">
                  <c:v>0.45128071246825097</c:v>
                </c:pt>
                <c:pt idx="23">
                  <c:v>0.45895399846939039</c:v>
                </c:pt>
                <c:pt idx="24">
                  <c:v>0.46680754517169848</c:v>
                </c:pt>
                <c:pt idx="25">
                  <c:v>0.47484135257517518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83968"/>
        <c:axId val="401850944"/>
      </c:scatterChart>
      <c:valAx>
        <c:axId val="40528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850944"/>
        <c:crosses val="autoZero"/>
        <c:crossBetween val="midCat"/>
      </c:valAx>
      <c:valAx>
        <c:axId val="4018509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воды,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нефти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800614540425814"/>
          <c:y val="0.12115779913539503"/>
          <c:w val="0.82843894899536319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PVT!$K$23</c:f>
              <c:strCache>
                <c:ptCount val="1"/>
                <c:pt idx="0">
                  <c:v>ρo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PVT!$K$24:$K$49</c:f>
              <c:numCache>
                <c:formatCode>0</c:formatCode>
                <c:ptCount val="26"/>
                <c:pt idx="0">
                  <c:v>848.20051456414672</c:v>
                </c:pt>
                <c:pt idx="1">
                  <c:v>847.57655506390518</c:v>
                </c:pt>
                <c:pt idx="2">
                  <c:v>846.6046513861578</c:v>
                </c:pt>
                <c:pt idx="3">
                  <c:v>844.27611482970269</c:v>
                </c:pt>
                <c:pt idx="4">
                  <c:v>838.52544742542852</c:v>
                </c:pt>
                <c:pt idx="5">
                  <c:v>831.67034926171004</c:v>
                </c:pt>
                <c:pt idx="6">
                  <c:v>823.97332479994463</c:v>
                </c:pt>
                <c:pt idx="7">
                  <c:v>815.63334728705547</c:v>
                </c:pt>
                <c:pt idx="8">
                  <c:v>812.39949538345866</c:v>
                </c:pt>
                <c:pt idx="9">
                  <c:v>815.86137919749967</c:v>
                </c:pt>
                <c:pt idx="10">
                  <c:v>818.46746972345591</c:v>
                </c:pt>
                <c:pt idx="11">
                  <c:v>820.50018292998186</c:v>
                </c:pt>
                <c:pt idx="12">
                  <c:v>822.12998771702814</c:v>
                </c:pt>
                <c:pt idx="13">
                  <c:v>823.46587203329557</c:v>
                </c:pt>
                <c:pt idx="14">
                  <c:v>824.58076697761066</c:v>
                </c:pt>
                <c:pt idx="15">
                  <c:v>825.52531852932464</c:v>
                </c:pt>
                <c:pt idx="16">
                  <c:v>826.3357952636901</c:v>
                </c:pt>
                <c:pt idx="17">
                  <c:v>827.03885204028541</c:v>
                </c:pt>
                <c:pt idx="18">
                  <c:v>827.65451738829506</c:v>
                </c:pt>
                <c:pt idx="19">
                  <c:v>828.19813211490305</c:v>
                </c:pt>
                <c:pt idx="20">
                  <c:v>828.68164494657719</c:v>
                </c:pt>
                <c:pt idx="21">
                  <c:v>829.11450096006831</c:v>
                </c:pt>
                <c:pt idx="22">
                  <c:v>829.5042646837345</c:v>
                </c:pt>
                <c:pt idx="23">
                  <c:v>829.85706593266764</c:v>
                </c:pt>
                <c:pt idx="24">
                  <c:v>830.17792454946891</c:v>
                </c:pt>
                <c:pt idx="25">
                  <c:v>830.47099076115478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60608"/>
        <c:axId val="405286272"/>
      </c:scatterChart>
      <c:valAx>
        <c:axId val="4034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6272"/>
        <c:crosses val="autoZero"/>
        <c:crossBetween val="midCat"/>
      </c:valAx>
      <c:valAx>
        <c:axId val="4052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нефти, кг/м3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6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газа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3064567418266"/>
          <c:y val="0.12115779913539503"/>
          <c:w val="0.78441444872543875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PVT!$I$23</c:f>
              <c:strCache>
                <c:ptCount val="1"/>
                <c:pt idx="0">
                  <c:v>ρg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PVT!$I$24:$I$49</c:f>
              <c:numCache>
                <c:formatCode>0</c:formatCode>
                <c:ptCount val="26"/>
                <c:pt idx="0">
                  <c:v>0.81961707370511683</c:v>
                </c:pt>
                <c:pt idx="1">
                  <c:v>4.1297633384846524</c:v>
                </c:pt>
                <c:pt idx="2">
                  <c:v>8.341892775836687</c:v>
                </c:pt>
                <c:pt idx="3">
                  <c:v>17.039074868443109</c:v>
                </c:pt>
                <c:pt idx="4">
                  <c:v>35.730212671072017</c:v>
                </c:pt>
                <c:pt idx="5">
                  <c:v>56.419599829990041</c:v>
                </c:pt>
                <c:pt idx="6">
                  <c:v>78.967200170021485</c:v>
                </c:pt>
                <c:pt idx="7">
                  <c:v>102.6081859719242</c:v>
                </c:pt>
                <c:pt idx="8">
                  <c:v>126.23469020678986</c:v>
                </c:pt>
                <c:pt idx="9">
                  <c:v>148.83128189969801</c:v>
                </c:pt>
                <c:pt idx="10">
                  <c:v>169.74486697274418</c:v>
                </c:pt>
                <c:pt idx="11">
                  <c:v>188.71052616498764</c:v>
                </c:pt>
                <c:pt idx="12">
                  <c:v>205.74021787121583</c:v>
                </c:pt>
                <c:pt idx="13">
                  <c:v>220.9924473512724</c:v>
                </c:pt>
                <c:pt idx="14">
                  <c:v>234.67792576401183</c:v>
                </c:pt>
                <c:pt idx="15">
                  <c:v>247.00725055440404</c:v>
                </c:pt>
                <c:pt idx="16">
                  <c:v>258.168334320837</c:v>
                </c:pt>
                <c:pt idx="17">
                  <c:v>268.32039731110211</c:v>
                </c:pt>
                <c:pt idx="18">
                  <c:v>277.59556625180602</c:v>
                </c:pt>
                <c:pt idx="19">
                  <c:v>286.10314703435182</c:v>
                </c:pt>
                <c:pt idx="20">
                  <c:v>293.93424446402707</c:v>
                </c:pt>
                <c:pt idx="21">
                  <c:v>301.1658132891734</c:v>
                </c:pt>
                <c:pt idx="22">
                  <c:v>307.86389826503381</c:v>
                </c:pt>
                <c:pt idx="23">
                  <c:v>314.0861023203114</c:v>
                </c:pt>
                <c:pt idx="24">
                  <c:v>319.88341508548604</c:v>
                </c:pt>
                <c:pt idx="25">
                  <c:v>325.30154580663759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640896"/>
        <c:axId val="403460032"/>
      </c:scatterChart>
      <c:valAx>
        <c:axId val="34364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60032"/>
        <c:crosses val="autoZero"/>
        <c:crossBetween val="midCat"/>
      </c:valAx>
      <c:valAx>
        <c:axId val="4034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газа, кг/м3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64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воды</a:t>
            </a:r>
            <a:r>
              <a:rPr lang="ru-RU" baseline="0"/>
              <a:t> </a:t>
            </a:r>
            <a:r>
              <a:rPr lang="ru-RU"/>
              <a:t>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3064567418266"/>
          <c:y val="0.12115779913539503"/>
          <c:w val="0.78441444872543875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PVT!$J$23</c:f>
              <c:strCache>
                <c:ptCount val="1"/>
                <c:pt idx="0">
                  <c:v>ρw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PVT!$J$24:$J$49</c:f>
              <c:numCache>
                <c:formatCode>0</c:formatCode>
                <c:ptCount val="26"/>
                <c:pt idx="0">
                  <c:v>970.56653980677311</c:v>
                </c:pt>
                <c:pt idx="1">
                  <c:v>970.6078507425874</c:v>
                </c:pt>
                <c:pt idx="2">
                  <c:v>970.66190643699338</c:v>
                </c:pt>
                <c:pt idx="3">
                  <c:v>970.77807803228427</c:v>
                </c:pt>
                <c:pt idx="4">
                  <c:v>971.04268997016459</c:v>
                </c:pt>
                <c:pt idx="5">
                  <c:v>971.35038666714604</c:v>
                </c:pt>
                <c:pt idx="6">
                  <c:v>971.70124991871342</c:v>
                </c:pt>
                <c:pt idx="7">
                  <c:v>972.09537309020902</c:v>
                </c:pt>
                <c:pt idx="8">
                  <c:v>972.53286117907339</c:v>
                </c:pt>
                <c:pt idx="9">
                  <c:v>973.01383088495345</c:v>
                </c:pt>
                <c:pt idx="10">
                  <c:v>973.53841068777274</c:v>
                </c:pt>
                <c:pt idx="11">
                  <c:v>974.10674093385262</c:v>
                </c:pt>
                <c:pt idx="12">
                  <c:v>974.71897393020072</c:v>
                </c:pt>
                <c:pt idx="13">
                  <c:v>975.37527404707998</c:v>
                </c:pt>
                <c:pt idx="14">
                  <c:v>976.07581782899126</c:v>
                </c:pt>
                <c:pt idx="15">
                  <c:v>976.82079411420705</c:v>
                </c:pt>
                <c:pt idx="16">
                  <c:v>977.61040416301159</c:v>
                </c:pt>
                <c:pt idx="17">
                  <c:v>978.4448617948093</c:v>
                </c:pt>
                <c:pt idx="18">
                  <c:v>979.32439353427742</c:v>
                </c:pt>
                <c:pt idx="19">
                  <c:v>980.24923876675155</c:v>
                </c:pt>
                <c:pt idx="20">
                  <c:v>981.21964990304559</c:v>
                </c:pt>
                <c:pt idx="21">
                  <c:v>982.23589255391971</c:v>
                </c:pt>
                <c:pt idx="22">
                  <c:v>983.29824571442282</c:v>
                </c:pt>
                <c:pt idx="23">
                  <c:v>984.4070019583562</c:v>
                </c:pt>
                <c:pt idx="24">
                  <c:v>985.56246764310936</c:v>
                </c:pt>
                <c:pt idx="25">
                  <c:v>986.76496312514394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59456"/>
        <c:axId val="405287424"/>
      </c:scatterChart>
      <c:valAx>
        <c:axId val="40345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7424"/>
        <c:crosses val="autoZero"/>
        <c:crossBetween val="midCat"/>
      </c:valAx>
      <c:valAx>
        <c:axId val="4052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воды, кг/м3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5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Объемный</a:t>
            </a:r>
            <a:r>
              <a:rPr lang="ru-RU" baseline="0"/>
              <a:t> коэффициент газа </a:t>
            </a:r>
            <a:r>
              <a:rPr lang="en-US" baseline="0"/>
              <a:t>Bg </a:t>
            </a:r>
            <a:r>
              <a:rPr lang="ru-RU"/>
              <a:t>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800614540425814"/>
          <c:y val="0.12115779913539503"/>
          <c:w val="0.82843894899536319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PVT!$L$23</c:f>
              <c:strCache>
                <c:ptCount val="1"/>
                <c:pt idx="0">
                  <c:v>Bg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PVT!$L$24:$L$49</c:f>
              <c:numCache>
                <c:formatCode>0.000</c:formatCode>
                <c:ptCount val="26"/>
                <c:pt idx="0">
                  <c:v>1.2073650388059531</c:v>
                </c:pt>
                <c:pt idx="1">
                  <c:v>0.23962075278703712</c:v>
                </c:pt>
                <c:pt idx="2">
                  <c:v>0.11862739387713434</c:v>
                </c:pt>
                <c:pt idx="3">
                  <c:v>5.8076920703759985E-2</c:v>
                </c:pt>
                <c:pt idx="4">
                  <c:v>2.769580492313117E-2</c:v>
                </c:pt>
                <c:pt idx="5">
                  <c:v>1.7539596221559636E-2</c:v>
                </c:pt>
                <c:pt idx="6">
                  <c:v>1.2531494061703806E-2</c:v>
                </c:pt>
                <c:pt idx="7">
                  <c:v>9.6442305321601685E-3</c:v>
                </c:pt>
                <c:pt idx="8">
                  <c:v>7.839184287448531E-3</c:v>
                </c:pt>
                <c:pt idx="9">
                  <c:v>6.6489852628354466E-3</c:v>
                </c:pt>
                <c:pt idx="10">
                  <c:v>5.8297904239949464E-3</c:v>
                </c:pt>
                <c:pt idx="11">
                  <c:v>5.2438887226397921E-3</c:v>
                </c:pt>
                <c:pt idx="12">
                  <c:v>4.8098374262412367E-3</c:v>
                </c:pt>
                <c:pt idx="13">
                  <c:v>4.4778770128150371E-3</c:v>
                </c:pt>
                <c:pt idx="14">
                  <c:v>4.216745127511916E-3</c:v>
                </c:pt>
                <c:pt idx="15">
                  <c:v>4.0062670135346612E-3</c:v>
                </c:pt>
                <c:pt idx="16">
                  <c:v>3.833068848676886E-3</c:v>
                </c:pt>
                <c:pt idx="17">
                  <c:v>3.6880423922920863E-3</c:v>
                </c:pt>
                <c:pt idx="18">
                  <c:v>3.5648155817530531E-3</c:v>
                </c:pt>
                <c:pt idx="19">
                  <c:v>3.4588120062908063E-3</c:v>
                </c:pt>
                <c:pt idx="20">
                  <c:v>3.366661144925251E-3</c:v>
                </c:pt>
                <c:pt idx="21">
                  <c:v>3.28582115344489E-3</c:v>
                </c:pt>
                <c:pt idx="22">
                  <c:v>3.2143327151275569E-3</c:v>
                </c:pt>
                <c:pt idx="23">
                  <c:v>3.150655163311904E-3</c:v>
                </c:pt>
                <c:pt idx="24">
                  <c:v>3.0935551933367481E-3</c:v>
                </c:pt>
                <c:pt idx="25">
                  <c:v>3.0420298112822813E-3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4-49AB-9EAD-FDF57E8D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60608"/>
        <c:axId val="405286272"/>
      </c:scatterChart>
      <c:valAx>
        <c:axId val="4034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6272"/>
        <c:crosses val="autoZero"/>
        <c:crossBetween val="midCat"/>
      </c:valAx>
      <c:valAx>
        <c:axId val="4052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Объемный коэффициент газа </a:t>
                </a:r>
                <a:r>
                  <a:rPr lang="en-US" baseline="0"/>
                  <a:t>Bg</a:t>
                </a:r>
                <a:r>
                  <a:rPr lang="ru-RU" baseline="0"/>
                  <a:t>, м3/м3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6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301026</xdr:colOff>
      <xdr:row>49</xdr:row>
      <xdr:rowOff>61894</xdr:rowOff>
    </xdr:from>
    <xdr:to>
      <xdr:col>6</xdr:col>
      <xdr:colOff>336176</xdr:colOff>
      <xdr:row>76</xdr:row>
      <xdr:rowOff>48306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366849</xdr:colOff>
      <xdr:row>49</xdr:row>
      <xdr:rowOff>69883</xdr:rowOff>
    </xdr:from>
    <xdr:to>
      <xdr:col>13</xdr:col>
      <xdr:colOff>161924</xdr:colOff>
      <xdr:row>76</xdr:row>
      <xdr:rowOff>49697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51805</xdr:colOff>
      <xdr:row>2</xdr:row>
      <xdr:rowOff>107415</xdr:rowOff>
    </xdr:from>
    <xdr:to>
      <xdr:col>19</xdr:col>
      <xdr:colOff>217714</xdr:colOff>
      <xdr:row>14</xdr:row>
      <xdr:rowOff>204108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5657948" y="433986"/>
              <a:ext cx="7105552" cy="2668443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/>
                <a:t>Постройте</a:t>
              </a:r>
              <a:r>
                <a:rPr lang="ru-RU" sz="1100" baseline="0"/>
                <a:t> зависимости газосодержания в нефти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</m:oMath>
              </a14:m>
              <a:r>
                <a:rPr lang="en-US" sz="1100" baseline="0"/>
                <a:t>, </a:t>
              </a:r>
              <a:r>
                <a:rPr lang="ru-RU" sz="1100" baseline="0"/>
                <a:t>объемного коэффициента нефти</a:t>
              </a:r>
              <a:r>
                <a:rPr lang="en-US" sz="1100" baseline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𝑜</m:t>
                      </m:r>
                    </m:sub>
                  </m:sSub>
                </m:oMath>
              </a14:m>
              <a:r>
                <a:rPr lang="ru-RU" sz="1100" baseline="0"/>
                <a:t>, вязкости нефти</a:t>
              </a:r>
              <a:r>
                <a:rPr lang="en-US" sz="1100" baseline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𝜇</m:t>
                      </m:r>
                    </m:e>
                    <m:sub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𝑜</m:t>
                      </m:r>
                    </m:sub>
                  </m:sSub>
                </m:oMath>
              </a14:m>
              <a:r>
                <a:rPr lang="en-US" sz="1100" baseline="0"/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вязкости газа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𝜇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𝑔</m:t>
                      </m:r>
                    </m:sub>
                  </m:sSub>
                </m:oMath>
              </a14:m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воды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𝜇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𝑤</m:t>
                      </m:r>
                    </m:sub>
                  </m:sSub>
                </m:oMath>
              </a14:m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и других параметров</a:t>
              </a:r>
              <a:r>
                <a:rPr lang="ru-RU" sz="1100" baseline="0"/>
                <a:t> от давления</a:t>
              </a:r>
              <a:r>
                <a:rPr lang="en-US" sz="1100" baseline="0"/>
                <a:t> </a:t>
              </a:r>
              <a:r>
                <a:rPr lang="ru-RU" sz="1100" baseline="0"/>
                <a:t>и температуры в приведенной ниже таблице.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Настройте при необходимости отображение графиков для построенных величин.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Объясните получившиеся графические зависимости.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endParaRPr lang="en-US" sz="1100"/>
            </a:p>
            <a:p>
              <a:r>
                <a:rPr lang="ru-RU" sz="1100"/>
                <a:t>Вопросы</a:t>
              </a:r>
              <a:r>
                <a:rPr lang="ru-RU" sz="1100" baseline="0"/>
                <a:t> по упражению: </a:t>
              </a:r>
            </a:p>
            <a:p>
              <a:endParaRPr lang="ru-RU" sz="1100" baseline="0"/>
            </a:p>
            <a:p>
              <a:r>
                <a:rPr lang="ru-RU" sz="1100" baseline="0"/>
                <a:t>1. Можно ли глядя на графические зависимости отпределить параметры нефти? Если да, то какие?</a:t>
              </a:r>
            </a:p>
            <a:p>
              <a:r>
                <a:rPr lang="ru-RU" sz="1100" baseline="0"/>
                <a:t>2. Всегда ли заданное значение давления насыщения совпадает со значением давления насыщения считанным с графиков?</a:t>
              </a:r>
            </a:p>
            <a:p>
              <a:r>
                <a:rPr lang="ru-RU" sz="1100" baseline="0"/>
                <a:t>3. Чему равно значение объемного коэффициента при Р = 1 атма ? Есть ли разница между значением по определению и графическими зависимостями?</a:t>
              </a:r>
              <a:endParaRPr lang="en-US" sz="1100" baseline="0"/>
            </a:p>
            <a:p>
              <a:r>
                <a:rPr lang="en-US" sz="1100" baseline="0"/>
                <a:t>4. </a:t>
              </a:r>
              <a:r>
                <a:rPr lang="ru-RU" sz="1100" baseline="0"/>
                <a:t>Как изменятся построенные зависимости если не вводить значения калибробочных параметров - давления насыщения, объемного коэффициента при давлении насыщения, вязкости при давлении насыщения?</a:t>
              </a:r>
            </a:p>
            <a:p>
              <a:endParaRPr lang="ru-RU" sz="1100" baseline="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5657948" y="433986"/>
              <a:ext cx="7105552" cy="2668443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/>
                <a:t>Постройте</a:t>
              </a:r>
              <a:r>
                <a:rPr lang="ru-RU" sz="1100" baseline="0"/>
                <a:t> зависимости газосодержания в нефти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𝑅_𝑠</a:t>
              </a:r>
              <a:r>
                <a:rPr lang="en-US" sz="1100" baseline="0"/>
                <a:t>, </a:t>
              </a:r>
              <a:r>
                <a:rPr lang="ru-RU" sz="1100" baseline="0"/>
                <a:t>объемного коэффициента нефти</a:t>
              </a:r>
              <a:r>
                <a:rPr lang="en-US" sz="1100" baseline="0"/>
                <a:t>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𝐵_𝑜</a:t>
              </a:r>
              <a:r>
                <a:rPr lang="ru-RU" sz="1100" baseline="0"/>
                <a:t>, вязкости нефти</a:t>
              </a:r>
              <a:r>
                <a:rPr lang="en-US" sz="1100" baseline="0"/>
                <a:t>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𝜇_𝑜</a:t>
              </a:r>
              <a:r>
                <a:rPr lang="en-US" sz="1100" baseline="0"/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вязкости газа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𝜇_𝑔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воды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𝜇_𝑤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и других параметров</a:t>
              </a:r>
              <a:r>
                <a:rPr lang="ru-RU" sz="1100" baseline="0"/>
                <a:t> от давления</a:t>
              </a:r>
              <a:r>
                <a:rPr lang="en-US" sz="1100" baseline="0"/>
                <a:t> </a:t>
              </a:r>
              <a:r>
                <a:rPr lang="ru-RU" sz="1100" baseline="0"/>
                <a:t>и температуры в приведенной ниже таблице.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Настройте при необходимости отображение графиков для построенных величин.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Объясните получившиеся графические зависимости.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endParaRPr lang="en-US" sz="1100"/>
            </a:p>
            <a:p>
              <a:r>
                <a:rPr lang="ru-RU" sz="1100"/>
                <a:t>Вопросы</a:t>
              </a:r>
              <a:r>
                <a:rPr lang="ru-RU" sz="1100" baseline="0"/>
                <a:t> по упражению: </a:t>
              </a:r>
            </a:p>
            <a:p>
              <a:endParaRPr lang="ru-RU" sz="1100" baseline="0"/>
            </a:p>
            <a:p>
              <a:r>
                <a:rPr lang="ru-RU" sz="1100" baseline="0"/>
                <a:t>1. Можно ли глядя на графические зависимости отпределить параметры нефти? Если да, то какие?</a:t>
              </a:r>
            </a:p>
            <a:p>
              <a:r>
                <a:rPr lang="ru-RU" sz="1100" baseline="0"/>
                <a:t>2. Всегда ли заданное значение давления насыщения совпадает со значением давления насыщения считанным с графиков?</a:t>
              </a:r>
            </a:p>
            <a:p>
              <a:r>
                <a:rPr lang="ru-RU" sz="1100" baseline="0"/>
                <a:t>3. Чему равно значение объемного коэффициента при Р = 1 атма ? Есть ли разница между значением по определению и графическими зависимостями?</a:t>
              </a:r>
              <a:endParaRPr lang="en-US" sz="1100" baseline="0"/>
            </a:p>
            <a:p>
              <a:r>
                <a:rPr lang="en-US" sz="1100" baseline="0"/>
                <a:t>4. </a:t>
              </a:r>
              <a:r>
                <a:rPr lang="ru-RU" sz="1100" baseline="0"/>
                <a:t>Как изменятся построенные зависимости если не вводить значения калибробочных параметров - давления насыщения, объемного коэффициента при давлении насыщения, вязкости при давлении насыщения?</a:t>
              </a:r>
            </a:p>
            <a:p>
              <a:endParaRPr lang="ru-RU" sz="1100" baseline="0"/>
            </a:p>
          </xdr:txBody>
        </xdr:sp>
      </mc:Fallback>
    </mc:AlternateContent>
    <xdr:clientData/>
  </xdr:twoCellAnchor>
  <xdr:twoCellAnchor>
    <xdr:from>
      <xdr:col>13</xdr:col>
      <xdr:colOff>212569</xdr:colOff>
      <xdr:row>49</xdr:row>
      <xdr:rowOff>54026</xdr:rowOff>
    </xdr:from>
    <xdr:to>
      <xdr:col>20</xdr:col>
      <xdr:colOff>252654</xdr:colOff>
      <xdr:row>76</xdr:row>
      <xdr:rowOff>57269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126608</xdr:colOff>
      <xdr:row>77</xdr:row>
      <xdr:rowOff>56795</xdr:rowOff>
    </xdr:from>
    <xdr:to>
      <xdr:col>17</xdr:col>
      <xdr:colOff>388102</xdr:colOff>
      <xdr:row>90</xdr:row>
      <xdr:rowOff>149087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5732751" y="13187688"/>
          <a:ext cx="5976494" cy="221500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 baseline="0"/>
        </a:p>
        <a:p>
          <a:r>
            <a:rPr lang="ru-RU" sz="1100" baseline="0"/>
            <a:t>Дополнительное задание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и сравните зависимости </a:t>
          </a:r>
          <a:r>
            <a:rPr lang="en-US" sz="1100" baseline="0"/>
            <a:t>PVT </a:t>
          </a:r>
          <a:r>
            <a:rPr lang="ru-RU" sz="1100" baseline="0"/>
            <a:t>параметров от давления с учетом калибровки и без учета калибровки с использованием различных корреляций.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Оцените насколько сильно влияет выбор корреляции в случае наличия и отсутствия калибровки параметров?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Рассмотрите другие функции Унифлок с префиксом </a:t>
          </a:r>
          <a:r>
            <a:rPr lang="en-US" sz="1100" baseline="0"/>
            <a:t>PVT </a:t>
          </a:r>
          <a:r>
            <a:rPr lang="ru-RU" sz="1100" baseline="0"/>
            <a:t>- для чего они предназначены. Постройте зависимости других свойтв нефти, газа и воды от давления и температуры. 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Проведите расчет свойств нефти с использованием Калькулятора </a:t>
          </a:r>
          <a:r>
            <a:rPr lang="en-US" sz="1100" baseline="0"/>
            <a:t>PVT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Проверьте себя, насколько точно вы можете оценить калибровочные параметры нефти с использованием Калькулятора </a:t>
          </a:r>
          <a:r>
            <a:rPr lang="en-US" sz="1100" baseline="0"/>
            <a:t>PVT</a:t>
          </a:r>
          <a:endParaRPr lang="ru-RU" sz="1100" baseline="0"/>
        </a:p>
      </xdr:txBody>
    </xdr:sp>
    <xdr:clientData/>
  </xdr:twoCellAnchor>
  <xdr:twoCellAnchor>
    <xdr:from>
      <xdr:col>20</xdr:col>
      <xdr:colOff>291807</xdr:colOff>
      <xdr:row>49</xdr:row>
      <xdr:rowOff>59757</xdr:rowOff>
    </xdr:from>
    <xdr:to>
      <xdr:col>27</xdr:col>
      <xdr:colOff>334205</xdr:colOff>
      <xdr:row>76</xdr:row>
      <xdr:rowOff>63000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409018</xdr:colOff>
      <xdr:row>49</xdr:row>
      <xdr:rowOff>52402</xdr:rowOff>
    </xdr:from>
    <xdr:to>
      <xdr:col>34</xdr:col>
      <xdr:colOff>445367</xdr:colOff>
      <xdr:row>76</xdr:row>
      <xdr:rowOff>55646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157369</xdr:colOff>
      <xdr:row>21</xdr:row>
      <xdr:rowOff>39047</xdr:rowOff>
    </xdr:from>
    <xdr:to>
      <xdr:col>20</xdr:col>
      <xdr:colOff>426554</xdr:colOff>
      <xdr:row>47</xdr:row>
      <xdr:rowOff>77501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467377</xdr:colOff>
      <xdr:row>21</xdr:row>
      <xdr:rowOff>45554</xdr:rowOff>
    </xdr:from>
    <xdr:to>
      <xdr:col>27</xdr:col>
      <xdr:colOff>520095</xdr:colOff>
      <xdr:row>48</xdr:row>
      <xdr:rowOff>7975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599110</xdr:colOff>
      <xdr:row>21</xdr:row>
      <xdr:rowOff>2367</xdr:rowOff>
    </xdr:from>
    <xdr:to>
      <xdr:col>35</xdr:col>
      <xdr:colOff>91174</xdr:colOff>
      <xdr:row>47</xdr:row>
      <xdr:rowOff>128075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552450</xdr:colOff>
      <xdr:row>49</xdr:row>
      <xdr:rowOff>36740</xdr:rowOff>
    </xdr:from>
    <xdr:to>
      <xdr:col>42</xdr:col>
      <xdr:colOff>209313</xdr:colOff>
      <xdr:row>75</xdr:row>
      <xdr:rowOff>114656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99011A40-0333-4FF0-97FE-4326DF1D6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PVT_bg_m3m3"/>
      <definedName name="PVT_bo_m3m3"/>
      <definedName name="PVT_encode_string"/>
      <definedName name="PVT_mu_gas_cP"/>
      <definedName name="PVT_mu_oil_cP"/>
      <definedName name="PVT_mu_wat_cP"/>
      <definedName name="PVT_rho_gas_kgm3"/>
      <definedName name="PVT_rho_oil_kgm3"/>
      <definedName name="PVT_rho_wat_kgm3"/>
      <definedName name="PVT_rs_m3m3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Worksheet____4">
    <outlinePr summaryBelow="0"/>
  </sheetPr>
  <dimension ref="A1:V119"/>
  <sheetViews>
    <sheetView tabSelected="1" zoomScale="85" zoomScaleNormal="85" workbookViewId="0">
      <selection activeCell="H8" sqref="H8"/>
    </sheetView>
  </sheetViews>
  <sheetFormatPr defaultRowHeight="12.75" outlineLevelRow="1" x14ac:dyDescent="0.2"/>
  <cols>
    <col min="2" max="2" width="11" customWidth="1"/>
    <col min="3" max="3" width="10.57031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  <col min="22" max="32" width="9.140625" customWidth="1"/>
  </cols>
  <sheetData>
    <row r="1" spans="1:7" x14ac:dyDescent="0.2">
      <c r="A1" s="1" t="s">
        <v>23</v>
      </c>
      <c r="F1" t="s">
        <v>33</v>
      </c>
      <c r="G1" t="str">
        <f>[1]!getUFVersion()</f>
        <v>7.14</v>
      </c>
    </row>
    <row r="2" spans="1:7" x14ac:dyDescent="0.2">
      <c r="A2" t="s">
        <v>24</v>
      </c>
    </row>
    <row r="6" spans="1:7" x14ac:dyDescent="0.2">
      <c r="A6" s="1" t="s">
        <v>1</v>
      </c>
    </row>
    <row r="7" spans="1:7" ht="18.75" outlineLevel="1" x14ac:dyDescent="0.35">
      <c r="B7" s="6" t="s">
        <v>12</v>
      </c>
      <c r="C7" s="2">
        <v>0.88</v>
      </c>
      <c r="D7" s="7"/>
      <c r="E7" s="19">
        <f>gamma_oil_*1000</f>
        <v>880</v>
      </c>
      <c r="F7" s="20" t="s">
        <v>22</v>
      </c>
    </row>
    <row r="8" spans="1:7" ht="18.75" outlineLevel="1" x14ac:dyDescent="0.35">
      <c r="B8" s="5" t="s">
        <v>14</v>
      </c>
      <c r="C8" s="2">
        <v>1</v>
      </c>
      <c r="D8" s="7"/>
      <c r="E8" s="19">
        <f>gamma_wat_*1000</f>
        <v>1000</v>
      </c>
      <c r="F8" s="20" t="s">
        <v>22</v>
      </c>
    </row>
    <row r="9" spans="1:7" ht="18.75" outlineLevel="1" x14ac:dyDescent="0.35">
      <c r="B9" s="5" t="s">
        <v>13</v>
      </c>
      <c r="C9" s="2">
        <v>0.81</v>
      </c>
      <c r="D9" s="7"/>
      <c r="E9" s="19">
        <f>gamma_gas_*1.22</f>
        <v>0.98820000000000008</v>
      </c>
      <c r="F9" s="20" t="s">
        <v>22</v>
      </c>
    </row>
    <row r="10" spans="1:7" ht="18.75" outlineLevel="1" x14ac:dyDescent="0.35">
      <c r="B10" s="8" t="s">
        <v>15</v>
      </c>
      <c r="C10" s="2">
        <v>80</v>
      </c>
      <c r="D10" s="5" t="s">
        <v>16</v>
      </c>
      <c r="E10" s="21">
        <f>Rsb_/gamma_oil_</f>
        <v>90.909090909090907</v>
      </c>
      <c r="F10" s="20" t="s">
        <v>35</v>
      </c>
    </row>
    <row r="11" spans="1:7" ht="18.75" outlineLevel="1" x14ac:dyDescent="0.35">
      <c r="B11" s="8" t="s">
        <v>17</v>
      </c>
      <c r="C11" s="2">
        <v>80</v>
      </c>
      <c r="D11" s="5" t="s">
        <v>16</v>
      </c>
      <c r="E11" s="21">
        <f>Rsb_/gamma_oil_</f>
        <v>90.909090909090907</v>
      </c>
      <c r="F11" s="20" t="s">
        <v>35</v>
      </c>
    </row>
    <row r="12" spans="1:7" ht="18" outlineLevel="1" x14ac:dyDescent="0.35">
      <c r="B12" s="5" t="s">
        <v>19</v>
      </c>
      <c r="C12" s="2">
        <v>120</v>
      </c>
      <c r="D12" s="5" t="s">
        <v>9</v>
      </c>
      <c r="E12" s="21">
        <f>Pb_*1.01325/10</f>
        <v>12.159000000000001</v>
      </c>
      <c r="F12" s="20" t="s">
        <v>10</v>
      </c>
    </row>
    <row r="13" spans="1:7" ht="18" outlineLevel="1" x14ac:dyDescent="0.35">
      <c r="B13" s="5" t="s">
        <v>18</v>
      </c>
      <c r="C13" s="2">
        <v>100</v>
      </c>
      <c r="D13" s="5" t="s">
        <v>3</v>
      </c>
      <c r="E13" s="21">
        <f>Tres_*9/5+32</f>
        <v>212</v>
      </c>
      <c r="F13" s="20" t="s">
        <v>11</v>
      </c>
    </row>
    <row r="14" spans="1:7" ht="18" outlineLevel="1" x14ac:dyDescent="0.35">
      <c r="B14" s="8" t="s">
        <v>20</v>
      </c>
      <c r="C14" s="2">
        <v>1.2</v>
      </c>
      <c r="D14" s="5" t="s">
        <v>2</v>
      </c>
      <c r="E14" s="22"/>
      <c r="F14" s="7"/>
    </row>
    <row r="15" spans="1:7" ht="18" outlineLevel="1" x14ac:dyDescent="0.35">
      <c r="B15" s="9" t="s">
        <v>21</v>
      </c>
      <c r="C15" s="2">
        <v>1</v>
      </c>
      <c r="D15" s="5" t="s">
        <v>8</v>
      </c>
      <c r="E15" s="22"/>
      <c r="F15" s="7"/>
    </row>
    <row r="17" spans="1:22" x14ac:dyDescent="0.2">
      <c r="B17" s="14" t="s">
        <v>34</v>
      </c>
      <c r="C17" s="15" t="str">
        <f>[1]!PVT_encode_string(gamma_gas_,gamma_oil_,gamma_wat_,Rsb_,Rp_,Pb_,Tres_,Bob_,muob_)</f>
        <v>gamma_gas:0.810;gamma_oil:0.880;gamma_wat:1.000;rsb_m3m3:80.000;rp_m3m3:80.000;pb_atma:120.000;tres_C:100.000;bob_m3m3:1.200;muob_cP:1.000;PVTcorr:0;ksep_fr:0.000;p_ksep_atma:-1.000;t_ksep_C:-1.000;gas_only:False;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</row>
    <row r="19" spans="1:22" x14ac:dyDescent="0.2">
      <c r="A19" t="s">
        <v>4</v>
      </c>
    </row>
    <row r="20" spans="1:22" outlineLevel="1" x14ac:dyDescent="0.2">
      <c r="A20" t="s">
        <v>5</v>
      </c>
    </row>
    <row r="21" spans="1:22" outlineLevel="1" x14ac:dyDescent="0.2"/>
    <row r="22" spans="1:22" outlineLevel="1" x14ac:dyDescent="0.2">
      <c r="H22" s="4"/>
    </row>
    <row r="23" spans="1:22" ht="15.75" outlineLevel="1" x14ac:dyDescent="0.2">
      <c r="B23" s="10" t="s">
        <v>0</v>
      </c>
      <c r="C23" s="10" t="s">
        <v>6</v>
      </c>
      <c r="D23" s="10" t="s">
        <v>25</v>
      </c>
      <c r="E23" s="10" t="s">
        <v>26</v>
      </c>
      <c r="F23" s="11" t="s">
        <v>27</v>
      </c>
      <c r="G23" s="12" t="s">
        <v>28</v>
      </c>
      <c r="H23" s="12" t="s">
        <v>29</v>
      </c>
      <c r="I23" s="10" t="s">
        <v>30</v>
      </c>
      <c r="J23" s="10" t="s">
        <v>31</v>
      </c>
      <c r="K23" s="10" t="s">
        <v>32</v>
      </c>
      <c r="L23" s="10" t="s">
        <v>36</v>
      </c>
    </row>
    <row r="24" spans="1:22" outlineLevel="1" x14ac:dyDescent="0.2">
      <c r="B24" s="13">
        <v>1</v>
      </c>
      <c r="C24" s="13">
        <v>80</v>
      </c>
      <c r="D24" s="16">
        <f>[1]!PVT_rs_m3m3(B24,C24,gamma_gas_,gamma_oil_,gamma_wat_,Rsb_,Rp_,Pb_,Tres_,Bob_,muob_)</f>
        <v>0.27349174723217989</v>
      </c>
      <c r="E24" s="17">
        <f>[1]!PVT_bo_m3m3(B24,C24,gamma_gas_,gamma_oil_,gamma_wat_,Rsb_,Rp_,Pb_,Tres_,Bob_,muob_)</f>
        <v>1.0378096051911541</v>
      </c>
      <c r="F24" s="16">
        <f>[1]!PVT_mu_oil_cP(B24,C24,gamma_gas_,gamma_oil_,gamma_wat_,Rsb_,Rp_,Pb_,Tres_,Bob_,muob_)</f>
        <v>3.8907420602517422</v>
      </c>
      <c r="G24" s="18">
        <f>[1]!PVT_mu_gas_cP(B24,C24,gamma_gas_,gamma_oil_,gamma_wat_,Rsb_,Rp_,Pb_,Pb_,Bob_,muob_)</f>
        <v>1.2059355792058812E-2</v>
      </c>
      <c r="H24" s="17">
        <f>[1]!PVT_mu_wat_cP(B24,C24,gamma_gas_,gamma_oil_,gamma_wat_,Rsb_,Rp_,Pb_,Tres_,Bob_,muob_)</f>
        <v>0.33586886209810729</v>
      </c>
      <c r="I24" s="16">
        <f>[1]!PVT_rho_gas_kgm3(B24,C24,gamma_gas_,gamma_oil_,gamma_wat_,Rsb_,Rp_,Pb_,Tres_,Bob_,muob_)</f>
        <v>0.81961707370511683</v>
      </c>
      <c r="J24" s="16">
        <f>[1]!PVT_rho_wat_kgm3(B24,C24,gamma_gas_,gamma_oil_,gamma_wat_,Rsb_,Rp_,Pb_,Tres_,Bob_,muob_)</f>
        <v>970.56653980677311</v>
      </c>
      <c r="K24" s="16">
        <f>[1]!PVT_rho_oil_kgm3(B24,C24,gamma_gas_,gamma_oil_,gamma_wat_,Rsb_,Rp_,Pb_,Tres_,Bob_,muob_)</f>
        <v>848.20051456414672</v>
      </c>
      <c r="L24" s="23">
        <f>[1]!PVT_bg_m3m3(B24,C24,gamma_gas_,gamma_oil_,gamma_wat_,Rsb_,Rp_,Pb_,Tres_,Bob_,muob_,0,,,,PVT_str_)</f>
        <v>1.2073650388059531</v>
      </c>
    </row>
    <row r="25" spans="1:22" outlineLevel="1" x14ac:dyDescent="0.2">
      <c r="B25" s="13">
        <v>5</v>
      </c>
      <c r="C25" s="13">
        <f>C24</f>
        <v>80</v>
      </c>
      <c r="D25" s="16">
        <f>[1]!PVT_rs_m3m3(B25,C25,gamma_gas_,gamma_oil_,gamma_wat_,Rsb_,Rp_,Pb_,Tres_,Bob_,muob_)</f>
        <v>1.8989088169782065</v>
      </c>
      <c r="E25" s="17">
        <f>[1]!PVT_bo_m3m3(B25,C25,gamma_gas_,gamma_oil_,gamma_wat_,Rsb_,Rp_,Pb_,Tres_,Bob_,muob_)</f>
        <v>1.040471342938323</v>
      </c>
      <c r="F25" s="16">
        <f>[1]!PVT_mu_oil_cP(B25,C25,gamma_gas_,gamma_oil_,gamma_wat_,Rsb_,Rp_,Pb_,Tres_,Bob_,muob_)</f>
        <v>3.6273605869617551</v>
      </c>
      <c r="G25" s="18">
        <f>[1]!PVT_mu_gas_cP(B25,C25,gamma_gas_,gamma_oil_,gamma_wat_,Rsb_,Rp_,Pb_,Pb_,Bob_,muob_)</f>
        <v>1.2107296087982597E-2</v>
      </c>
      <c r="H25" s="17">
        <f>[1]!PVT_mu_wat_cP(B25,C25,gamma_gas_,gamma_oil_,gamma_wat_,Rsb_,Rp_,Pb_,Tres_,Bob_,muob_)</f>
        <v>0.3366698582445789</v>
      </c>
      <c r="I25" s="16">
        <f>[1]!PVT_rho_gas_kgm3(B25,C25,gamma_gas_,gamma_oil_,gamma_wat_,Rsb_,Rp_,Pb_,Tres_,Bob_,muob_)</f>
        <v>4.1297633384846524</v>
      </c>
      <c r="J25" s="16">
        <f>[1]!PVT_rho_wat_kgm3(B25,C25,gamma_gas_,gamma_oil_,gamma_wat_,Rsb_,Rp_,Pb_,Tres_,Bob_,muob_)</f>
        <v>970.6078507425874</v>
      </c>
      <c r="K25" s="16">
        <f>[1]!PVT_rho_oil_kgm3(B25,C25,gamma_gas_,gamma_oil_,gamma_wat_,Rsb_,Rp_,Pb_,Tres_,Bob_,muob_)</f>
        <v>847.57655506390518</v>
      </c>
      <c r="L25" s="23">
        <f>[1]!PVT_bg_m3m3(B25,C25,gamma_gas_,gamma_oil_,gamma_wat_,Rsb_,Rp_,Pb_,Tres_,Bob_,muob_,0,,,,PVT_str_)</f>
        <v>0.23962075278703712</v>
      </c>
    </row>
    <row r="26" spans="1:22" outlineLevel="1" x14ac:dyDescent="0.2">
      <c r="B26" s="13">
        <v>10</v>
      </c>
      <c r="C26" s="13">
        <f t="shared" ref="C26:C49" si="0">C25</f>
        <v>80</v>
      </c>
      <c r="D26" s="16">
        <f>[1]!PVT_rs_m3m3(B26,C26,gamma_gas_,gamma_oil_,gamma_wat_,Rsb_,Rp_,Pb_,Tres_,Bob_,muob_)</f>
        <v>4.3746592004508686</v>
      </c>
      <c r="E26" s="17">
        <f>[1]!PVT_bo_m3m3(B26,C26,gamma_gas_,gamma_oil_,gamma_wat_,Rsb_,Rp_,Pb_,Tres_,Bob_,muob_)</f>
        <v>1.0445596544735256</v>
      </c>
      <c r="F26" s="16">
        <f>[1]!PVT_mu_oil_cP(B26,C26,gamma_gas_,gamma_oil_,gamma_wat_,Rsb_,Rp_,Pb_,Tres_,Bob_,muob_)</f>
        <v>3.2932200032369199</v>
      </c>
      <c r="G26" s="18">
        <f>[1]!PVT_mu_gas_cP(B26,C26,gamma_gas_,gamma_oil_,gamma_wat_,Rsb_,Rp_,Pb_,Pb_,Bob_,muob_)</f>
        <v>1.2187964978855182E-2</v>
      </c>
      <c r="H26" s="17">
        <f>[1]!PVT_mu_wat_cP(B26,C26,gamma_gas_,gamma_oil_,gamma_wat_,Rsb_,Rp_,Pb_,Tres_,Bob_,muob_)</f>
        <v>0.33768124309210917</v>
      </c>
      <c r="I26" s="16">
        <f>[1]!PVT_rho_gas_kgm3(B26,C26,gamma_gas_,gamma_oil_,gamma_wat_,Rsb_,Rp_,Pb_,Tres_,Bob_,muob_)</f>
        <v>8.341892775836687</v>
      </c>
      <c r="J26" s="16">
        <f>[1]!PVT_rho_wat_kgm3(B26,C26,gamma_gas_,gamma_oil_,gamma_wat_,Rsb_,Rp_,Pb_,Tres_,Bob_,muob_)</f>
        <v>970.66190643699338</v>
      </c>
      <c r="K26" s="16">
        <f>[1]!PVT_rho_oil_kgm3(B26,C26,gamma_gas_,gamma_oil_,gamma_wat_,Rsb_,Rp_,Pb_,Tres_,Bob_,muob_)</f>
        <v>846.6046513861578</v>
      </c>
      <c r="L26" s="23">
        <f>[1]!PVT_bg_m3m3(B26,C26,gamma_gas_,gamma_oil_,gamma_wat_,Rsb_,Rp_,Pb_,Tres_,Bob_,muob_,0,,,,PVT_str_)</f>
        <v>0.11862739387713434</v>
      </c>
    </row>
    <row r="27" spans="1:22" outlineLevel="1" x14ac:dyDescent="0.2">
      <c r="B27" s="13">
        <v>20</v>
      </c>
      <c r="C27" s="13">
        <f t="shared" si="0"/>
        <v>80</v>
      </c>
      <c r="D27" s="16">
        <f>[1]!PVT_rs_m3m3(B27,C27,gamma_gas_,gamma_oil_,gamma_wat_,Rsb_,Rp_,Pb_,Tres_,Bob_,muob_)</f>
        <v>10.078231744978554</v>
      </c>
      <c r="E27" s="17">
        <f>[1]!PVT_bo_m3m3(B27,C27,gamma_gas_,gamma_oil_,gamma_wat_,Rsb_,Rp_,Pb_,Tres_,Bob_,muob_)</f>
        <v>1.0541257424000623</v>
      </c>
      <c r="F27" s="16">
        <f>[1]!PVT_mu_oil_cP(B27,C27,gamma_gas_,gamma_oil_,gamma_wat_,Rsb_,Rp_,Pb_,Tres_,Bob_,muob_)</f>
        <v>2.7307519114849885</v>
      </c>
      <c r="G27" s="18">
        <f>[1]!PVT_mu_gas_cP(B27,C27,gamma_gas_,gamma_oil_,gamma_wat_,Rsb_,Rp_,Pb_,Pb_,Bob_,muob_)</f>
        <v>1.2393893226940667E-2</v>
      </c>
      <c r="H27" s="17">
        <f>[1]!PVT_mu_wat_cP(B27,C27,gamma_gas_,gamma_oil_,gamma_wat_,Rsb_,Rp_,Pb_,Tres_,Bob_,muob_)</f>
        <v>0.33973781166863876</v>
      </c>
      <c r="I27" s="16">
        <f>[1]!PVT_rho_gas_kgm3(B27,C27,gamma_gas_,gamma_oil_,gamma_wat_,Rsb_,Rp_,Pb_,Tres_,Bob_,muob_)</f>
        <v>17.039074868443109</v>
      </c>
      <c r="J27" s="16">
        <f>[1]!PVT_rho_wat_kgm3(B27,C27,gamma_gas_,gamma_oil_,gamma_wat_,Rsb_,Rp_,Pb_,Tres_,Bob_,muob_)</f>
        <v>970.77807803228427</v>
      </c>
      <c r="K27" s="16">
        <f>[1]!PVT_rho_oil_kgm3(B27,C27,gamma_gas_,gamma_oil_,gamma_wat_,Rsb_,Rp_,Pb_,Tres_,Bob_,muob_)</f>
        <v>844.27611482970269</v>
      </c>
      <c r="L27" s="23">
        <f>[1]!PVT_bg_m3m3(B27,C27,gamma_gas_,gamma_oil_,gamma_wat_,Rsb_,Rp_,Pb_,Tres_,Bob_,muob_,0,,,,PVT_str_)</f>
        <v>5.8076920703759985E-2</v>
      </c>
    </row>
    <row r="28" spans="1:22" outlineLevel="1" x14ac:dyDescent="0.2">
      <c r="B28" s="13">
        <v>40</v>
      </c>
      <c r="C28" s="13">
        <f t="shared" si="0"/>
        <v>80</v>
      </c>
      <c r="D28" s="16">
        <f>[1]!PVT_rs_m3m3(B28,C28,gamma_gas_,gamma_oil_,gamma_wat_,Rsb_,Rp_,Pb_,Tres_,Bob_,muob_)</f>
        <v>23.217981207547599</v>
      </c>
      <c r="E28" s="17">
        <f>[1]!PVT_bo_m3m3(B28,C28,gamma_gas_,gamma_oil_,gamma_wat_,Rsb_,Rp_,Pb_,Tres_,Bob_,muob_)</f>
        <v>1.0768617493504566</v>
      </c>
      <c r="F28" s="16">
        <f>[1]!PVT_mu_oil_cP(B28,C28,gamma_gas_,gamma_oil_,gamma_wat_,Rsb_,Rp_,Pb_,Tres_,Bob_,muob_)</f>
        <v>1.9927190568289657</v>
      </c>
      <c r="G28" s="18">
        <f>[1]!PVT_mu_gas_cP(B28,C28,gamma_gas_,gamma_oil_,gamma_wat_,Rsb_,Rp_,Pb_,Pb_,Bob_,muob_)</f>
        <v>1.2954746436670524E-2</v>
      </c>
      <c r="H28" s="17">
        <f>[1]!PVT_mu_wat_cP(B28,C28,gamma_gas_,gamma_oil_,gamma_wat_,Rsb_,Rp_,Pb_,Tres_,Bob_,muob_)</f>
        <v>0.34398614434757446</v>
      </c>
      <c r="I28" s="16">
        <f>[1]!PVT_rho_gas_kgm3(B28,C28,gamma_gas_,gamma_oil_,gamma_wat_,Rsb_,Rp_,Pb_,Tres_,Bob_,muob_)</f>
        <v>35.730212671072017</v>
      </c>
      <c r="J28" s="16">
        <f>[1]!PVT_rho_wat_kgm3(B28,C28,gamma_gas_,gamma_oil_,gamma_wat_,Rsb_,Rp_,Pb_,Tres_,Bob_,muob_)</f>
        <v>971.04268997016459</v>
      </c>
      <c r="K28" s="16">
        <f>[1]!PVT_rho_oil_kgm3(B28,C28,gamma_gas_,gamma_oil_,gamma_wat_,Rsb_,Rp_,Pb_,Tres_,Bob_,muob_)</f>
        <v>838.52544742542852</v>
      </c>
      <c r="L28" s="23">
        <f>[1]!PVT_bg_m3m3(B28,C28,gamma_gas_,gamma_oil_,gamma_wat_,Rsb_,Rp_,Pb_,Tres_,Bob_,muob_,0,,,,PVT_str_)</f>
        <v>2.769580492313117E-2</v>
      </c>
    </row>
    <row r="29" spans="1:22" outlineLevel="1" x14ac:dyDescent="0.2">
      <c r="B29" s="13">
        <v>60</v>
      </c>
      <c r="C29" s="13">
        <f t="shared" si="0"/>
        <v>80</v>
      </c>
      <c r="D29" s="16">
        <f>[1]!PVT_rs_m3m3(B29,C29,gamma_gas_,gamma_oil_,gamma_wat_,Rsb_,Rp_,Pb_,Tres_,Bob_,muob_)</f>
        <v>37.83017333901892</v>
      </c>
      <c r="E29" s="17">
        <f>[1]!PVT_bo_m3m3(B29,C29,gamma_gas_,gamma_oil_,gamma_wat_,Rsb_,Rp_,Pb_,Tres_,Bob_,muob_)</f>
        <v>1.1031244173328194</v>
      </c>
      <c r="F29" s="16">
        <f>[1]!PVT_mu_oil_cP(B29,C29,gamma_gas_,gamma_oil_,gamma_wat_,Rsb_,Rp_,Pb_,Tres_,Bob_,muob_)</f>
        <v>1.558535966999782</v>
      </c>
      <c r="G29" s="18">
        <f>[1]!PVT_mu_gas_cP(B29,C29,gamma_gas_,gamma_oil_,gamma_wat_,Rsb_,Rp_,Pb_,Pb_,Bob_,muob_)</f>
        <v>1.3721349867723526E-2</v>
      </c>
      <c r="H29" s="17">
        <f>[1]!PVT_mu_wat_cP(B29,C29,gamma_gas_,gamma_oil_,gamma_wat_,Rsb_,Rp_,Pb_,Tres_,Bob_,muob_)</f>
        <v>0.34841473772767878</v>
      </c>
      <c r="I29" s="16">
        <f>[1]!PVT_rho_gas_kgm3(B29,C29,gamma_gas_,gamma_oil_,gamma_wat_,Rsb_,Rp_,Pb_,Tres_,Bob_,muob_)</f>
        <v>56.419599829990041</v>
      </c>
      <c r="J29" s="16">
        <f>[1]!PVT_rho_wat_kgm3(B29,C29,gamma_gas_,gamma_oil_,gamma_wat_,Rsb_,Rp_,Pb_,Tres_,Bob_,muob_)</f>
        <v>971.35038666714604</v>
      </c>
      <c r="K29" s="16">
        <f>[1]!PVT_rho_oil_kgm3(B29,C29,gamma_gas_,gamma_oil_,gamma_wat_,Rsb_,Rp_,Pb_,Tres_,Bob_,muob_)</f>
        <v>831.67034926171004</v>
      </c>
      <c r="L29" s="23">
        <f>[1]!PVT_bg_m3m3(B29,C29,gamma_gas_,gamma_oil_,gamma_wat_,Rsb_,Rp_,Pb_,Tres_,Bob_,muob_,0,,,,PVT_str_)</f>
        <v>1.7539596221559636E-2</v>
      </c>
    </row>
    <row r="30" spans="1:22" outlineLevel="1" x14ac:dyDescent="0.2">
      <c r="B30" s="13">
        <v>80</v>
      </c>
      <c r="C30" s="13">
        <f t="shared" si="0"/>
        <v>80</v>
      </c>
      <c r="D30" s="16">
        <f>[1]!PVT_rs_m3m3(B30,C30,gamma_gas_,gamma_oil_,gamma_wat_,Rsb_,Rp_,Pb_,Tres_,Bob_,muob_)</f>
        <v>53.489011266547386</v>
      </c>
      <c r="E30" s="17">
        <f>[1]!PVT_bo_m3m3(B30,C30,gamma_gas_,gamma_oil_,gamma_wat_,Rsb_,Rp_,Pb_,Tres_,Bob_,muob_)</f>
        <v>1.1322350702659287</v>
      </c>
      <c r="F30" s="16">
        <f>[1]!PVT_mu_oil_cP(B30,C30,gamma_gas_,gamma_oil_,gamma_wat_,Rsb_,Rp_,Pb_,Tres_,Bob_,muob_)</f>
        <v>1.2797187543702964</v>
      </c>
      <c r="G30" s="18">
        <f>[1]!PVT_mu_gas_cP(B30,C30,gamma_gas_,gamma_oil_,gamma_wat_,Rsb_,Rp_,Pb_,Pb_,Bob_,muob_)</f>
        <v>1.4714724789456983E-2</v>
      </c>
      <c r="H30" s="17">
        <f>[1]!PVT_mu_wat_cP(B30,C30,gamma_gas_,gamma_oil_,gamma_wat_,Rsb_,Rp_,Pb_,Tres_,Bob_,muob_)</f>
        <v>0.35302359180895171</v>
      </c>
      <c r="I30" s="16">
        <f>[1]!PVT_rho_gas_kgm3(B30,C30,gamma_gas_,gamma_oil_,gamma_wat_,Rsb_,Rp_,Pb_,Tres_,Bob_,muob_)</f>
        <v>78.967200170021485</v>
      </c>
      <c r="J30" s="16">
        <f>[1]!PVT_rho_wat_kgm3(B30,C30,gamma_gas_,gamma_oil_,gamma_wat_,Rsb_,Rp_,Pb_,Tres_,Bob_,muob_)</f>
        <v>971.70124991871342</v>
      </c>
      <c r="K30" s="16">
        <f>[1]!PVT_rho_oil_kgm3(B30,C30,gamma_gas_,gamma_oil_,gamma_wat_,Rsb_,Rp_,Pb_,Tres_,Bob_,muob_)</f>
        <v>823.97332479994463</v>
      </c>
      <c r="L30" s="23">
        <f>[1]!PVT_bg_m3m3(B30,C30,gamma_gas_,gamma_oil_,gamma_wat_,Rsb_,Rp_,Pb_,Tres_,Bob_,muob_,0,,,,PVT_str_)</f>
        <v>1.2531494061703806E-2</v>
      </c>
    </row>
    <row r="31" spans="1:22" outlineLevel="1" x14ac:dyDescent="0.2">
      <c r="B31" s="13">
        <v>100</v>
      </c>
      <c r="C31" s="13">
        <f t="shared" si="0"/>
        <v>80</v>
      </c>
      <c r="D31" s="16">
        <f>[1]!PVT_rs_m3m3(B31,C31,gamma_gas_,gamma_oil_,gamma_wat_,Rsb_,Rp_,Pb_,Tres_,Bob_,muob_)</f>
        <v>69.975212465342153</v>
      </c>
      <c r="E31" s="17">
        <f>[1]!PVT_bo_m3m3(B31,C31,gamma_gas_,gamma_oil_,gamma_wat_,Rsb_,Rp_,Pb_,Tres_,Bob_,muob_)</f>
        <v>1.1638144320400581</v>
      </c>
      <c r="F31" s="16">
        <f>[1]!PVT_mu_oil_cP(B31,C31,gamma_gas_,gamma_oil_,gamma_wat_,Rsb_,Rp_,Pb_,Tres_,Bob_,muob_)</f>
        <v>1.0873400674538896</v>
      </c>
      <c r="G31" s="18">
        <f>[1]!PVT_mu_gas_cP(B31,C31,gamma_gas_,gamma_oil_,gamma_wat_,Rsb_,Rp_,Pb_,Pb_,Bob_,muob_)</f>
        <v>1.5934611970626747E-2</v>
      </c>
      <c r="H31" s="17">
        <f>[1]!PVT_mu_wat_cP(B31,C31,gamma_gas_,gamma_oil_,gamma_wat_,Rsb_,Rp_,Pb_,Tres_,Bob_,muob_)</f>
        <v>0.3578127065913933</v>
      </c>
      <c r="I31" s="16">
        <f>[1]!PVT_rho_gas_kgm3(B31,C31,gamma_gas_,gamma_oil_,gamma_wat_,Rsb_,Rp_,Pb_,Tres_,Bob_,muob_)</f>
        <v>102.6081859719242</v>
      </c>
      <c r="J31" s="16">
        <f>[1]!PVT_rho_wat_kgm3(B31,C31,gamma_gas_,gamma_oil_,gamma_wat_,Rsb_,Rp_,Pb_,Tres_,Bob_,muob_)</f>
        <v>972.09537309020902</v>
      </c>
      <c r="K31" s="16">
        <f>[1]!PVT_rho_oil_kgm3(B31,C31,gamma_gas_,gamma_oil_,gamma_wat_,Rsb_,Rp_,Pb_,Tres_,Bob_,muob_)</f>
        <v>815.63334728705547</v>
      </c>
      <c r="L31" s="23">
        <f>[1]!PVT_bg_m3m3(B31,C31,gamma_gas_,gamma_oil_,gamma_wat_,Rsb_,Rp_,Pb_,Tres_,Bob_,muob_,0,,,,PVT_str_)</f>
        <v>9.6442305321601685E-3</v>
      </c>
    </row>
    <row r="32" spans="1:22" outlineLevel="1" x14ac:dyDescent="0.2">
      <c r="B32" s="13">
        <v>120</v>
      </c>
      <c r="C32" s="13">
        <f t="shared" si="0"/>
        <v>80</v>
      </c>
      <c r="D32" s="16">
        <f>[1]!PVT_rs_m3m3(B32,C32,gamma_gas_,gamma_oil_,gamma_wat_,Rsb_,Rp_,Pb_,Tres_,Bob_,muob_)</f>
        <v>80</v>
      </c>
      <c r="E32" s="17">
        <f>[1]!PVT_bo_m3m3(B32,C32,gamma_gas_,gamma_oil_,gamma_wat_,Rsb_,Rp_,Pb_,Tres_,Bob_,muob_)</f>
        <v>1.1806582419740013</v>
      </c>
      <c r="F32" s="16">
        <f>[1]!PVT_mu_oil_cP(B32,C32,gamma_gas_,gamma_oil_,gamma_wat_,Rsb_,Rp_,Pb_,Tres_,Bob_,muob_)</f>
        <v>1.0158496814032907</v>
      </c>
      <c r="G32" s="18">
        <f>[1]!PVT_mu_gas_cP(B32,C32,gamma_gas_,gamma_oil_,gamma_wat_,Rsb_,Rp_,Pb_,Pb_,Bob_,muob_)</f>
        <v>1.7348037742870744E-2</v>
      </c>
      <c r="H32" s="17">
        <f>[1]!PVT_mu_wat_cP(B32,C32,gamma_gas_,gamma_oil_,gamma_wat_,Rsb_,Rp_,Pb_,Tres_,Bob_,muob_)</f>
        <v>0.36278208207500345</v>
      </c>
      <c r="I32" s="16">
        <f>[1]!PVT_rho_gas_kgm3(B32,C32,gamma_gas_,gamma_oil_,gamma_wat_,Rsb_,Rp_,Pb_,Tres_,Bob_,muob_)</f>
        <v>126.23469020678986</v>
      </c>
      <c r="J32" s="16">
        <f>[1]!PVT_rho_wat_kgm3(B32,C32,gamma_gas_,gamma_oil_,gamma_wat_,Rsb_,Rp_,Pb_,Tres_,Bob_,muob_)</f>
        <v>972.53286117907339</v>
      </c>
      <c r="K32" s="16">
        <f>[1]!PVT_rho_oil_kgm3(B32,C32,gamma_gas_,gamma_oil_,gamma_wat_,Rsb_,Rp_,Pb_,Tres_,Bob_,muob_)</f>
        <v>812.39949538345866</v>
      </c>
      <c r="L32" s="23">
        <f>[1]!PVT_bg_m3m3(B32,C32,gamma_gas_,gamma_oil_,gamma_wat_,Rsb_,Rp_,Pb_,Tres_,Bob_,muob_,0,,,,PVT_str_)</f>
        <v>7.839184287448531E-3</v>
      </c>
    </row>
    <row r="33" spans="2:12" outlineLevel="1" x14ac:dyDescent="0.2">
      <c r="B33" s="13">
        <v>140</v>
      </c>
      <c r="C33" s="13">
        <f t="shared" si="0"/>
        <v>80</v>
      </c>
      <c r="D33" s="16">
        <f>[1]!PVT_rs_m3m3(B33,C33,gamma_gas_,gamma_oil_,gamma_wat_,Rsb_,Rp_,Pb_,Tres_,Bob_,muob_)</f>
        <v>80</v>
      </c>
      <c r="E33" s="17">
        <f>[1]!PVT_bo_m3m3(B33,C33,gamma_gas_,gamma_oil_,gamma_wat_,Rsb_,Rp_,Pb_,Tres_,Bob_,muob_)</f>
        <v>1.1756484428071081</v>
      </c>
      <c r="F33" s="16">
        <f>[1]!PVT_mu_oil_cP(B33,C33,gamma_gas_,gamma_oil_,gamma_wat_,Rsb_,Rp_,Pb_,Tres_,Bob_,muob_)</f>
        <v>1.0568559612390875</v>
      </c>
      <c r="G33" s="18">
        <f>[1]!PVT_mu_gas_cP(B33,C33,gamma_gas_,gamma_oil_,gamma_wat_,Rsb_,Rp_,Pb_,Pb_,Bob_,muob_)</f>
        <v>1.8898910020192811E-2</v>
      </c>
      <c r="H33" s="17">
        <f>[1]!PVT_mu_wat_cP(B33,C33,gamma_gas_,gamma_oil_,gamma_wat_,Rsb_,Rp_,Pb_,Tres_,Bob_,muob_)</f>
        <v>0.36793171825978227</v>
      </c>
      <c r="I33" s="16">
        <f>[1]!PVT_rho_gas_kgm3(B33,C33,gamma_gas_,gamma_oil_,gamma_wat_,Rsb_,Rp_,Pb_,Tres_,Bob_,muob_)</f>
        <v>148.83128189969801</v>
      </c>
      <c r="J33" s="16">
        <f>[1]!PVT_rho_wat_kgm3(B33,C33,gamma_gas_,gamma_oil_,gamma_wat_,Rsb_,Rp_,Pb_,Tres_,Bob_,muob_)</f>
        <v>973.01383088495345</v>
      </c>
      <c r="K33" s="16">
        <f>[1]!PVT_rho_oil_kgm3(B33,C33,gamma_gas_,gamma_oil_,gamma_wat_,Rsb_,Rp_,Pb_,Tres_,Bob_,muob_)</f>
        <v>815.86137919749967</v>
      </c>
      <c r="L33" s="23">
        <f>[1]!PVT_bg_m3m3(B33,C33,gamma_gas_,gamma_oil_,gamma_wat_,Rsb_,Rp_,Pb_,Tres_,Bob_,muob_,0,,,,PVT_str_)</f>
        <v>6.6489852628354466E-3</v>
      </c>
    </row>
    <row r="34" spans="2:12" outlineLevel="1" x14ac:dyDescent="0.2">
      <c r="B34" s="13">
        <v>160</v>
      </c>
      <c r="C34" s="13">
        <f t="shared" si="0"/>
        <v>80</v>
      </c>
      <c r="D34" s="16">
        <f>[1]!PVT_rs_m3m3(B34,C34,gamma_gas_,gamma_oil_,gamma_wat_,Rsb_,Rp_,Pb_,Tres_,Bob_,muob_)</f>
        <v>80</v>
      </c>
      <c r="E34" s="17">
        <f>[1]!PVT_bo_m3m3(B34,C34,gamma_gas_,gamma_oil_,gamma_wat_,Rsb_,Rp_,Pb_,Tres_,Bob_,muob_)</f>
        <v>1.1719050487419902</v>
      </c>
      <c r="F34" s="16">
        <f>[1]!PVT_mu_oil_cP(B34,C34,gamma_gas_,gamma_oil_,gamma_wat_,Rsb_,Rp_,Pb_,Tres_,Bob_,muob_)</f>
        <v>1.1039997439940099</v>
      </c>
      <c r="G34" s="18">
        <f>[1]!PVT_mu_gas_cP(B34,C34,gamma_gas_,gamma_oil_,gamma_wat_,Rsb_,Rp_,Pb_,Pb_,Bob_,muob_)</f>
        <v>2.0526410241976333E-2</v>
      </c>
      <c r="H34" s="17">
        <f>[1]!PVT_mu_wat_cP(B34,C34,gamma_gas_,gamma_oil_,gamma_wat_,Rsb_,Rp_,Pb_,Tres_,Bob_,muob_)</f>
        <v>0.3732616151457297</v>
      </c>
      <c r="I34" s="16">
        <f>[1]!PVT_rho_gas_kgm3(B34,C34,gamma_gas_,gamma_oil_,gamma_wat_,Rsb_,Rp_,Pb_,Tres_,Bob_,muob_)</f>
        <v>169.74486697274418</v>
      </c>
      <c r="J34" s="16">
        <f>[1]!PVT_rho_wat_kgm3(B34,C34,gamma_gas_,gamma_oil_,gamma_wat_,Rsb_,Rp_,Pb_,Tres_,Bob_,muob_)</f>
        <v>973.53841068777274</v>
      </c>
      <c r="K34" s="16">
        <f>[1]!PVT_rho_oil_kgm3(B34,C34,gamma_gas_,gamma_oil_,gamma_wat_,Rsb_,Rp_,Pb_,Tres_,Bob_,muob_)</f>
        <v>818.46746972345591</v>
      </c>
      <c r="L34" s="23">
        <f>[1]!PVT_bg_m3m3(B34,C34,gamma_gas_,gamma_oil_,gamma_wat_,Rsb_,Rp_,Pb_,Tres_,Bob_,muob_,0,,,,PVT_str_)</f>
        <v>5.8297904239949464E-3</v>
      </c>
    </row>
    <row r="35" spans="2:12" outlineLevel="1" x14ac:dyDescent="0.2">
      <c r="B35" s="13">
        <v>180</v>
      </c>
      <c r="C35" s="13">
        <f t="shared" si="0"/>
        <v>80</v>
      </c>
      <c r="D35" s="16">
        <f>[1]!PVT_rs_m3m3(B35,C35,gamma_gas_,gamma_oil_,gamma_wat_,Rsb_,Rp_,Pb_,Tres_,Bob_,muob_)</f>
        <v>80</v>
      </c>
      <c r="E35" s="17">
        <f>[1]!PVT_bo_m3m3(B35,C35,gamma_gas_,gamma_oil_,gamma_wat_,Rsb_,Rp_,Pb_,Tres_,Bob_,muob_)</f>
        <v>1.1690017625283715</v>
      </c>
      <c r="F35" s="16">
        <f>[1]!PVT_mu_oil_cP(B35,C35,gamma_gas_,gamma_oil_,gamma_wat_,Rsb_,Rp_,Pb_,Tres_,Bob_,muob_)</f>
        <v>1.1566710782460039</v>
      </c>
      <c r="G35" s="18">
        <f>[1]!PVT_mu_gas_cP(B35,C35,gamma_gas_,gamma_oil_,gamma_wat_,Rsb_,Rp_,Pb_,Pb_,Bob_,muob_)</f>
        <v>2.2179447288884175E-2</v>
      </c>
      <c r="H35" s="17">
        <f>[1]!PVT_mu_wat_cP(B35,C35,gamma_gas_,gamma_oil_,gamma_wat_,Rsb_,Rp_,Pb_,Tres_,Bob_,muob_)</f>
        <v>0.37877177273284574</v>
      </c>
      <c r="I35" s="16">
        <f>[1]!PVT_rho_gas_kgm3(B35,C35,gamma_gas_,gamma_oil_,gamma_wat_,Rsb_,Rp_,Pb_,Tres_,Bob_,muob_)</f>
        <v>188.71052616498764</v>
      </c>
      <c r="J35" s="16">
        <f>[1]!PVT_rho_wat_kgm3(B35,C35,gamma_gas_,gamma_oil_,gamma_wat_,Rsb_,Rp_,Pb_,Tres_,Bob_,muob_)</f>
        <v>974.10674093385262</v>
      </c>
      <c r="K35" s="16">
        <f>[1]!PVT_rho_oil_kgm3(B35,C35,gamma_gas_,gamma_oil_,gamma_wat_,Rsb_,Rp_,Pb_,Tres_,Bob_,muob_)</f>
        <v>820.50018292998186</v>
      </c>
      <c r="L35" s="23">
        <f>[1]!PVT_bg_m3m3(B35,C35,gamma_gas_,gamma_oil_,gamma_wat_,Rsb_,Rp_,Pb_,Tres_,Bob_,muob_,0,,,,PVT_str_)</f>
        <v>5.2438887226397921E-3</v>
      </c>
    </row>
    <row r="36" spans="2:12" outlineLevel="1" x14ac:dyDescent="0.2">
      <c r="B36" s="13">
        <v>200</v>
      </c>
      <c r="C36" s="13">
        <f t="shared" si="0"/>
        <v>80</v>
      </c>
      <c r="D36" s="16">
        <f>[1]!PVT_rs_m3m3(B36,C36,gamma_gas_,gamma_oil_,gamma_wat_,Rsb_,Rp_,Pb_,Tres_,Bob_,muob_)</f>
        <v>80</v>
      </c>
      <c r="E36" s="17">
        <f>[1]!PVT_bo_m3m3(B36,C36,gamma_gas_,gamma_oil_,gamma_wat_,Rsb_,Rp_,Pb_,Tres_,Bob_,muob_)</f>
        <v>1.1666843131017608</v>
      </c>
      <c r="F36" s="16">
        <f>[1]!PVT_mu_oil_cP(B36,C36,gamma_gas_,gamma_oil_,gamma_wat_,Rsb_,Rp_,Pb_,Tres_,Bob_,muob_)</f>
        <v>1.2143743652718517</v>
      </c>
      <c r="G36" s="18">
        <f>[1]!PVT_mu_gas_cP(B36,C36,gamma_gas_,gamma_oil_,gamma_wat_,Rsb_,Rp_,Pb_,Pb_,Bob_,muob_)</f>
        <v>2.3822244138618727E-2</v>
      </c>
      <c r="H36" s="17">
        <f>[1]!PVT_mu_wat_cP(B36,C36,gamma_gas_,gamma_oil_,gamma_wat_,Rsb_,Rp_,Pb_,Tres_,Bob_,muob_)</f>
        <v>0.38446219102113038</v>
      </c>
      <c r="I36" s="16">
        <f>[1]!PVT_rho_gas_kgm3(B36,C36,gamma_gas_,gamma_oil_,gamma_wat_,Rsb_,Rp_,Pb_,Tres_,Bob_,muob_)</f>
        <v>205.74021787121583</v>
      </c>
      <c r="J36" s="16">
        <f>[1]!PVT_rho_wat_kgm3(B36,C36,gamma_gas_,gamma_oil_,gamma_wat_,Rsb_,Rp_,Pb_,Tres_,Bob_,muob_)</f>
        <v>974.71897393020072</v>
      </c>
      <c r="K36" s="16">
        <f>[1]!PVT_rho_oil_kgm3(B36,C36,gamma_gas_,gamma_oil_,gamma_wat_,Rsb_,Rp_,Pb_,Tres_,Bob_,muob_)</f>
        <v>822.12998771702814</v>
      </c>
      <c r="L36" s="23">
        <f>[1]!PVT_bg_m3m3(B36,C36,gamma_gas_,gamma_oil_,gamma_wat_,Rsb_,Rp_,Pb_,Tres_,Bob_,muob_,0,,,,PVT_str_)</f>
        <v>4.8098374262412367E-3</v>
      </c>
    </row>
    <row r="37" spans="2:12" outlineLevel="1" x14ac:dyDescent="0.2">
      <c r="B37" s="13">
        <v>220</v>
      </c>
      <c r="C37" s="13">
        <f t="shared" si="0"/>
        <v>80</v>
      </c>
      <c r="D37" s="16">
        <f>[1]!PVT_rs_m3m3(B37,C37,gamma_gas_,gamma_oil_,gamma_wat_,Rsb_,Rp_,Pb_,Tres_,Bob_,muob_)</f>
        <v>80</v>
      </c>
      <c r="E37" s="17">
        <f>[1]!PVT_bo_m3m3(B37,C37,gamma_gas_,gamma_oil_,gamma_wat_,Rsb_,Rp_,Pb_,Tres_,Bob_,muob_)</f>
        <v>1.164791635665039</v>
      </c>
      <c r="F37" s="16">
        <f>[1]!PVT_mu_oil_cP(B37,C37,gamma_gas_,gamma_oil_,gamma_wat_,Rsb_,Rp_,Pb_,Tres_,Bob_,muob_)</f>
        <v>1.2766801693611076</v>
      </c>
      <c r="G37" s="18">
        <f>[1]!PVT_mu_gas_cP(B37,C37,gamma_gas_,gamma_oil_,gamma_wat_,Rsb_,Rp_,Pb_,Pb_,Bob_,muob_)</f>
        <v>2.5433155772560379E-2</v>
      </c>
      <c r="H37" s="17">
        <f>[1]!PVT_mu_wat_cP(B37,C37,gamma_gas_,gamma_oil_,gamma_wat_,Rsb_,Rp_,Pb_,Tres_,Bob_,muob_)</f>
        <v>0.39033287001058364</v>
      </c>
      <c r="I37" s="16">
        <f>[1]!PVT_rho_gas_kgm3(B37,C37,gamma_gas_,gamma_oil_,gamma_wat_,Rsb_,Rp_,Pb_,Tres_,Bob_,muob_)</f>
        <v>220.9924473512724</v>
      </c>
      <c r="J37" s="16">
        <f>[1]!PVT_rho_wat_kgm3(B37,C37,gamma_gas_,gamma_oil_,gamma_wat_,Rsb_,Rp_,Pb_,Tres_,Bob_,muob_)</f>
        <v>975.37527404707998</v>
      </c>
      <c r="K37" s="16">
        <f>[1]!PVT_rho_oil_kgm3(B37,C37,gamma_gas_,gamma_oil_,gamma_wat_,Rsb_,Rp_,Pb_,Tres_,Bob_,muob_)</f>
        <v>823.46587203329557</v>
      </c>
      <c r="L37" s="23">
        <f>[1]!PVT_bg_m3m3(B37,C37,gamma_gas_,gamma_oil_,gamma_wat_,Rsb_,Rp_,Pb_,Tres_,Bob_,muob_,0,,,,PVT_str_)</f>
        <v>4.4778770128150371E-3</v>
      </c>
    </row>
    <row r="38" spans="2:12" outlineLevel="1" x14ac:dyDescent="0.2">
      <c r="B38" s="13">
        <v>240</v>
      </c>
      <c r="C38" s="13">
        <f t="shared" si="0"/>
        <v>80</v>
      </c>
      <c r="D38" s="16">
        <f>[1]!PVT_rs_m3m3(B38,C38,gamma_gas_,gamma_oil_,gamma_wat_,Rsb_,Rp_,Pb_,Tres_,Bob_,muob_)</f>
        <v>80</v>
      </c>
      <c r="E38" s="17">
        <f>[1]!PVT_bo_m3m3(B38,C38,gamma_gas_,gamma_oil_,gamma_wat_,Rsb_,Rp_,Pb_,Tres_,Bob_,muob_)</f>
        <v>1.1632167501501325</v>
      </c>
      <c r="F38" s="16">
        <f>[1]!PVT_mu_oil_cP(B38,C38,gamma_gas_,gamma_oil_,gamma_wat_,Rsb_,Rp_,Pb_,Tres_,Bob_,muob_)</f>
        <v>1.3431947451192272</v>
      </c>
      <c r="G38" s="18">
        <f>[1]!PVT_mu_gas_cP(B38,C38,gamma_gas_,gamma_oil_,gamma_wat_,Rsb_,Rp_,Pb_,Pb_,Bob_,muob_)</f>
        <v>2.7000738869591746E-2</v>
      </c>
      <c r="H38" s="17">
        <f>[1]!PVT_mu_wat_cP(B38,C38,gamma_gas_,gamma_oil_,gamma_wat_,Rsb_,Rp_,Pb_,Tres_,Bob_,muob_)</f>
        <v>0.39638380970120551</v>
      </c>
      <c r="I38" s="16">
        <f>[1]!PVT_rho_gas_kgm3(B38,C38,gamma_gas_,gamma_oil_,gamma_wat_,Rsb_,Rp_,Pb_,Tres_,Bob_,muob_)</f>
        <v>234.67792576401183</v>
      </c>
      <c r="J38" s="16">
        <f>[1]!PVT_rho_wat_kgm3(B38,C38,gamma_gas_,gamma_oil_,gamma_wat_,Rsb_,Rp_,Pb_,Tres_,Bob_,muob_)</f>
        <v>976.07581782899126</v>
      </c>
      <c r="K38" s="16">
        <f>[1]!PVT_rho_oil_kgm3(B38,C38,gamma_gas_,gamma_oil_,gamma_wat_,Rsb_,Rp_,Pb_,Tres_,Bob_,muob_)</f>
        <v>824.58076697761066</v>
      </c>
      <c r="L38" s="23">
        <f>[1]!PVT_bg_m3m3(B38,C38,gamma_gas_,gamma_oil_,gamma_wat_,Rsb_,Rp_,Pb_,Tres_,Bob_,muob_,0,,,,PVT_str_)</f>
        <v>4.216745127511916E-3</v>
      </c>
    </row>
    <row r="39" spans="2:12" outlineLevel="1" x14ac:dyDescent="0.2">
      <c r="B39" s="13">
        <v>260</v>
      </c>
      <c r="C39" s="13">
        <f t="shared" si="0"/>
        <v>80</v>
      </c>
      <c r="D39" s="16">
        <f>[1]!PVT_rs_m3m3(B39,C39,gamma_gas_,gamma_oil_,gamma_wat_,Rsb_,Rp_,Pb_,Tres_,Bob_,muob_)</f>
        <v>80</v>
      </c>
      <c r="E39" s="17">
        <f>[1]!PVT_bo_m3m3(B39,C39,gamma_gas_,gamma_oil_,gamma_wat_,Rsb_,Rp_,Pb_,Tres_,Bob_,muob_)</f>
        <v>1.1618858180010236</v>
      </c>
      <c r="F39" s="16">
        <f>[1]!PVT_mu_oil_cP(B39,C39,gamma_gas_,gamma_oil_,gamma_wat_,Rsb_,Rp_,Pb_,Tres_,Bob_,muob_)</f>
        <v>1.4135403887478273</v>
      </c>
      <c r="G39" s="18">
        <f>[1]!PVT_mu_gas_cP(B39,C39,gamma_gas_,gamma_oil_,gamma_wat_,Rsb_,Rp_,Pb_,Pb_,Bob_,muob_)</f>
        <v>2.8519824487770958E-2</v>
      </c>
      <c r="H39" s="17">
        <f>[1]!PVT_mu_wat_cP(B39,C39,gamma_gas_,gamma_oil_,gamma_wat_,Rsb_,Rp_,Pb_,Tres_,Bob_,muob_)</f>
        <v>0.40261501009299605</v>
      </c>
      <c r="I39" s="16">
        <f>[1]!PVT_rho_gas_kgm3(B39,C39,gamma_gas_,gamma_oil_,gamma_wat_,Rsb_,Rp_,Pb_,Tres_,Bob_,muob_)</f>
        <v>247.00725055440404</v>
      </c>
      <c r="J39" s="16">
        <f>[1]!PVT_rho_wat_kgm3(B39,C39,gamma_gas_,gamma_oil_,gamma_wat_,Rsb_,Rp_,Pb_,Tres_,Bob_,muob_)</f>
        <v>976.82079411420705</v>
      </c>
      <c r="K39" s="16">
        <f>[1]!PVT_rho_oil_kgm3(B39,C39,gamma_gas_,gamma_oil_,gamma_wat_,Rsb_,Rp_,Pb_,Tres_,Bob_,muob_)</f>
        <v>825.52531852932464</v>
      </c>
      <c r="L39" s="23">
        <f>[1]!PVT_bg_m3m3(B39,C39,gamma_gas_,gamma_oil_,gamma_wat_,Rsb_,Rp_,Pb_,Tres_,Bob_,muob_,0,,,,PVT_str_)</f>
        <v>4.0062670135346612E-3</v>
      </c>
    </row>
    <row r="40" spans="2:12" outlineLevel="1" x14ac:dyDescent="0.2">
      <c r="B40" s="13">
        <v>280</v>
      </c>
      <c r="C40" s="13">
        <f t="shared" si="0"/>
        <v>80</v>
      </c>
      <c r="D40" s="16">
        <f>[1]!PVT_rs_m3m3(B40,C40,gamma_gas_,gamma_oil_,gamma_wat_,Rsb_,Rp_,Pb_,Tres_,Bob_,muob_)</f>
        <v>80</v>
      </c>
      <c r="E40" s="17">
        <f>[1]!PVT_bo_m3m3(B40,C40,gamma_gas_,gamma_oil_,gamma_wat_,Rsb_,Rp_,Pb_,Tres_,Bob_,muob_)</f>
        <v>1.1607462311298311</v>
      </c>
      <c r="F40" s="16">
        <f>[1]!PVT_mu_oil_cP(B40,C40,gamma_gas_,gamma_oil_,gamma_wat_,Rsb_,Rp_,Pb_,Tres_,Bob_,muob_)</f>
        <v>1.4873427861455868</v>
      </c>
      <c r="G40" s="18">
        <f>[1]!PVT_mu_gas_cP(B40,C40,gamma_gas_,gamma_oil_,gamma_wat_,Rsb_,Rp_,Pb_,Pb_,Bob_,muob_)</f>
        <v>2.9988651678256609E-2</v>
      </c>
      <c r="H40" s="17">
        <f>[1]!PVT_mu_wat_cP(B40,C40,gamma_gas_,gamma_oil_,gamma_wat_,Rsb_,Rp_,Pb_,Tres_,Bob_,muob_)</f>
        <v>0.4090264711859552</v>
      </c>
      <c r="I40" s="16">
        <f>[1]!PVT_rho_gas_kgm3(B40,C40,gamma_gas_,gamma_oil_,gamma_wat_,Rsb_,Rp_,Pb_,Tres_,Bob_,muob_)</f>
        <v>258.168334320837</v>
      </c>
      <c r="J40" s="16">
        <f>[1]!PVT_rho_wat_kgm3(B40,C40,gamma_gas_,gamma_oil_,gamma_wat_,Rsb_,Rp_,Pb_,Tres_,Bob_,muob_)</f>
        <v>977.61040416301159</v>
      </c>
      <c r="K40" s="16">
        <f>[1]!PVT_rho_oil_kgm3(B40,C40,gamma_gas_,gamma_oil_,gamma_wat_,Rsb_,Rp_,Pb_,Tres_,Bob_,muob_)</f>
        <v>826.3357952636901</v>
      </c>
      <c r="L40" s="23">
        <f>[1]!PVT_bg_m3m3(B40,C40,gamma_gas_,gamma_oil_,gamma_wat_,Rsb_,Rp_,Pb_,Tres_,Bob_,muob_,0,,,,PVT_str_)</f>
        <v>3.833068848676886E-3</v>
      </c>
    </row>
    <row r="41" spans="2:12" outlineLevel="1" x14ac:dyDescent="0.2">
      <c r="B41" s="13">
        <v>300</v>
      </c>
      <c r="C41" s="13">
        <f t="shared" si="0"/>
        <v>80</v>
      </c>
      <c r="D41" s="16">
        <f>[1]!PVT_rs_m3m3(B41,C41,gamma_gas_,gamma_oil_,gamma_wat_,Rsb_,Rp_,Pb_,Tres_,Bob_,muob_)</f>
        <v>80</v>
      </c>
      <c r="E41" s="17">
        <f>[1]!PVT_bo_m3m3(B41,C41,gamma_gas_,gamma_oil_,gamma_wat_,Rsb_,Rp_,Pb_,Tres_,Bob_,muob_)</f>
        <v>1.1597594933221815</v>
      </c>
      <c r="F41" s="16">
        <f>[1]!PVT_mu_oil_cP(B41,C41,gamma_gas_,gamma_oil_,gamma_wat_,Rsb_,Rp_,Pb_,Tres_,Bob_,muob_)</f>
        <v>1.56422311021852</v>
      </c>
      <c r="G41" s="18">
        <f>[1]!PVT_mu_gas_cP(B41,C41,gamma_gas_,gamma_oil_,gamma_wat_,Rsb_,Rp_,Pb_,Pb_,Bob_,muob_)</f>
        <v>3.1407119925749391E-2</v>
      </c>
      <c r="H41" s="17">
        <f>[1]!PVT_mu_wat_cP(B41,C41,gamma_gas_,gamma_oil_,gamma_wat_,Rsb_,Rp_,Pb_,Tres_,Bob_,muob_)</f>
        <v>0.4156181929800829</v>
      </c>
      <c r="I41" s="16">
        <f>[1]!PVT_rho_gas_kgm3(B41,C41,gamma_gas_,gamma_oil_,gamma_wat_,Rsb_,Rp_,Pb_,Tres_,Bob_,muob_)</f>
        <v>268.32039731110211</v>
      </c>
      <c r="J41" s="16">
        <f>[1]!PVT_rho_wat_kgm3(B41,C41,gamma_gas_,gamma_oil_,gamma_wat_,Rsb_,Rp_,Pb_,Tres_,Bob_,muob_)</f>
        <v>978.4448617948093</v>
      </c>
      <c r="K41" s="16">
        <f>[1]!PVT_rho_oil_kgm3(B41,C41,gamma_gas_,gamma_oil_,gamma_wat_,Rsb_,Rp_,Pb_,Tres_,Bob_,muob_)</f>
        <v>827.03885204028541</v>
      </c>
      <c r="L41" s="23">
        <f>[1]!PVT_bg_m3m3(B41,C41,gamma_gas_,gamma_oil_,gamma_wat_,Rsb_,Rp_,Pb_,Tres_,Bob_,muob_,0,,,,PVT_str_)</f>
        <v>3.6880423922920863E-3</v>
      </c>
    </row>
    <row r="42" spans="2:12" outlineLevel="1" x14ac:dyDescent="0.2">
      <c r="B42" s="13">
        <v>320</v>
      </c>
      <c r="C42" s="13">
        <f t="shared" si="0"/>
        <v>80</v>
      </c>
      <c r="D42" s="16">
        <f>[1]!PVT_rs_m3m3(B42,C42,gamma_gas_,gamma_oil_,gamma_wat_,Rsb_,Rp_,Pb_,Tres_,Bob_,muob_)</f>
        <v>80</v>
      </c>
      <c r="E42" s="17">
        <f>[1]!PVT_bo_m3m3(B42,C42,gamma_gas_,gamma_oil_,gamma_wat_,Rsb_,Rp_,Pb_,Tres_,Bob_,muob_)</f>
        <v>1.1588967858554031</v>
      </c>
      <c r="F42" s="16">
        <f>[1]!PVT_mu_oil_cP(B42,C42,gamma_gas_,gamma_oil_,gamma_wat_,Rsb_,Rp_,Pb_,Tres_,Bob_,muob_)</f>
        <v>1.6437934773041134</v>
      </c>
      <c r="G42" s="18">
        <f>[1]!PVT_mu_gas_cP(B42,C42,gamma_gas_,gamma_oil_,gamma_wat_,Rsb_,Rp_,Pb_,Pb_,Bob_,muob_)</f>
        <v>3.277586665696261E-2</v>
      </c>
      <c r="H42" s="17">
        <f>[1]!PVT_mu_wat_cP(B42,C42,gamma_gas_,gamma_oil_,gamma_wat_,Rsb_,Rp_,Pb_,Tres_,Bob_,muob_)</f>
        <v>0.42239017547537927</v>
      </c>
      <c r="I42" s="16">
        <f>[1]!PVT_rho_gas_kgm3(B42,C42,gamma_gas_,gamma_oil_,gamma_wat_,Rsb_,Rp_,Pb_,Tres_,Bob_,muob_)</f>
        <v>277.59556625180602</v>
      </c>
      <c r="J42" s="16">
        <f>[1]!PVT_rho_wat_kgm3(B42,C42,gamma_gas_,gamma_oil_,gamma_wat_,Rsb_,Rp_,Pb_,Tres_,Bob_,muob_)</f>
        <v>979.32439353427742</v>
      </c>
      <c r="K42" s="16">
        <f>[1]!PVT_rho_oil_kgm3(B42,C42,gamma_gas_,gamma_oil_,gamma_wat_,Rsb_,Rp_,Pb_,Tres_,Bob_,muob_)</f>
        <v>827.65451738829506</v>
      </c>
      <c r="L42" s="23">
        <f>[1]!PVT_bg_m3m3(B42,C42,gamma_gas_,gamma_oil_,gamma_wat_,Rsb_,Rp_,Pb_,Tres_,Bob_,muob_,0,,,,PVT_str_)</f>
        <v>3.5648155817530531E-3</v>
      </c>
    </row>
    <row r="43" spans="2:12" outlineLevel="1" x14ac:dyDescent="0.2">
      <c r="B43" s="13">
        <v>340</v>
      </c>
      <c r="C43" s="13">
        <f t="shared" si="0"/>
        <v>80</v>
      </c>
      <c r="D43" s="16">
        <f>[1]!PVT_rs_m3m3(B43,C43,gamma_gas_,gamma_oil_,gamma_wat_,Rsb_,Rp_,Pb_,Tres_,Bob_,muob_)</f>
        <v>80</v>
      </c>
      <c r="E43" s="17">
        <f>[1]!PVT_bo_m3m3(B43,C43,gamma_gas_,gamma_oil_,gamma_wat_,Rsb_,Rp_,Pb_,Tres_,Bob_,muob_)</f>
        <v>1.1581361063332205</v>
      </c>
      <c r="F43" s="16">
        <f>[1]!PVT_mu_oil_cP(B43,C43,gamma_gas_,gamma_oil_,gamma_wat_,Rsb_,Rp_,Pb_,Tres_,Bob_,muob_)</f>
        <v>1.7256548577067832</v>
      </c>
      <c r="G43" s="18">
        <f>[1]!PVT_mu_gas_cP(B43,C43,gamma_gas_,gamma_oil_,gamma_wat_,Rsb_,Rp_,Pb_,Pb_,Bob_,muob_)</f>
        <v>3.4095853644128281E-2</v>
      </c>
      <c r="H43" s="17">
        <f>[1]!PVT_mu_wat_cP(B43,C43,gamma_gas_,gamma_oil_,gamma_wat_,Rsb_,Rp_,Pb_,Tres_,Bob_,muob_)</f>
        <v>0.42934241867184425</v>
      </c>
      <c r="I43" s="16">
        <f>[1]!PVT_rho_gas_kgm3(B43,C43,gamma_gas_,gamma_oil_,gamma_wat_,Rsb_,Rp_,Pb_,Tres_,Bob_,muob_)</f>
        <v>286.10314703435182</v>
      </c>
      <c r="J43" s="16">
        <f>[1]!PVT_rho_wat_kgm3(B43,C43,gamma_gas_,gamma_oil_,gamma_wat_,Rsb_,Rp_,Pb_,Tres_,Bob_,muob_)</f>
        <v>980.24923876675155</v>
      </c>
      <c r="K43" s="16">
        <f>[1]!PVT_rho_oil_kgm3(B43,C43,gamma_gas_,gamma_oil_,gamma_wat_,Rsb_,Rp_,Pb_,Tres_,Bob_,muob_)</f>
        <v>828.19813211490305</v>
      </c>
      <c r="L43" s="23">
        <f>[1]!PVT_bg_m3m3(B43,C43,gamma_gas_,gamma_oil_,gamma_wat_,Rsb_,Rp_,Pb_,Tres_,Bob_,muob_,0,,,,PVT_str_)</f>
        <v>3.4588120062908063E-3</v>
      </c>
    </row>
    <row r="44" spans="2:12" outlineLevel="1" x14ac:dyDescent="0.2">
      <c r="B44" s="13">
        <v>360</v>
      </c>
      <c r="C44" s="13">
        <f t="shared" si="0"/>
        <v>80</v>
      </c>
      <c r="D44" s="16">
        <f>[1]!PVT_rs_m3m3(B44,C44,gamma_gas_,gamma_oil_,gamma_wat_,Rsb_,Rp_,Pb_,Tres_,Bob_,muob_)</f>
        <v>80</v>
      </c>
      <c r="E44" s="17">
        <f>[1]!PVT_bo_m3m3(B44,C44,gamma_gas_,gamma_oil_,gamma_wat_,Rsb_,Rp_,Pb_,Tres_,Bob_,muob_)</f>
        <v>1.1574603659307969</v>
      </c>
      <c r="F44" s="16">
        <f>[1]!PVT_mu_oil_cP(B44,C44,gamma_gas_,gamma_oil_,gamma_wat_,Rsb_,Rp_,Pb_,Tres_,Bob_,muob_)</f>
        <v>1.8093968191180647</v>
      </c>
      <c r="G44" s="18">
        <f>[1]!PVT_mu_gas_cP(B44,C44,gamma_gas_,gamma_oil_,gamma_wat_,Rsb_,Rp_,Pb_,Pb_,Bob_,muob_)</f>
        <v>3.5368228399150312E-2</v>
      </c>
      <c r="H44" s="17">
        <f>[1]!PVT_mu_wat_cP(B44,C44,gamma_gas_,gamma_oil_,gamma_wat_,Rsb_,Rp_,Pb_,Tres_,Bob_,muob_)</f>
        <v>0.4364749225694779</v>
      </c>
      <c r="I44" s="16">
        <f>[1]!PVT_rho_gas_kgm3(B44,C44,gamma_gas_,gamma_oil_,gamma_wat_,Rsb_,Rp_,Pb_,Tres_,Bob_,muob_)</f>
        <v>293.93424446402707</v>
      </c>
      <c r="J44" s="16">
        <f>[1]!PVT_rho_wat_kgm3(B44,C44,gamma_gas_,gamma_oil_,gamma_wat_,Rsb_,Rp_,Pb_,Tres_,Bob_,muob_)</f>
        <v>981.21964990304559</v>
      </c>
      <c r="K44" s="16">
        <f>[1]!PVT_rho_oil_kgm3(B44,C44,gamma_gas_,gamma_oil_,gamma_wat_,Rsb_,Rp_,Pb_,Tres_,Bob_,muob_)</f>
        <v>828.68164494657719</v>
      </c>
      <c r="L44" s="23">
        <f>[1]!PVT_bg_m3m3(B44,C44,gamma_gas_,gamma_oil_,gamma_wat_,Rsb_,Rp_,Pb_,Tres_,Bob_,muob_,0,,,,PVT_str_)</f>
        <v>3.366661144925251E-3</v>
      </c>
    </row>
    <row r="45" spans="2:12" outlineLevel="1" x14ac:dyDescent="0.2">
      <c r="B45" s="13">
        <v>380</v>
      </c>
      <c r="C45" s="13">
        <f t="shared" si="0"/>
        <v>80</v>
      </c>
      <c r="D45" s="16">
        <f>[1]!PVT_rs_m3m3(B45,C45,gamma_gas_,gamma_oil_,gamma_wat_,Rsb_,Rp_,Pb_,Tres_,Bob_,muob_)</f>
        <v>80</v>
      </c>
      <c r="E45" s="17">
        <f>[1]!PVT_bo_m3m3(B45,C45,gamma_gas_,gamma_oil_,gamma_wat_,Rsb_,Rp_,Pb_,Tres_,Bob_,muob_)</f>
        <v>1.1568560903100105</v>
      </c>
      <c r="F45" s="16">
        <f>[1]!PVT_mu_oil_cP(B45,C45,gamma_gas_,gamma_oil_,gamma_wat_,Rsb_,Rp_,Pb_,Tres_,Bob_,muob_)</f>
        <v>1.8945986527023992</v>
      </c>
      <c r="G45" s="18">
        <f>[1]!PVT_mu_gas_cP(B45,C45,gamma_gas_,gamma_oil_,gamma_wat_,Rsb_,Rp_,Pb_,Pb_,Bob_,muob_)</f>
        <v>3.6594314217659858E-2</v>
      </c>
      <c r="H45" s="17">
        <f>[1]!PVT_mu_wat_cP(B45,C45,gamma_gas_,gamma_oil_,gamma_wat_,Rsb_,Rp_,Pb_,Tres_,Bob_,muob_)</f>
        <v>0.4437876871682801</v>
      </c>
      <c r="I45" s="16">
        <f>[1]!PVT_rho_gas_kgm3(B45,C45,gamma_gas_,gamma_oil_,gamma_wat_,Rsb_,Rp_,Pb_,Tres_,Bob_,muob_)</f>
        <v>301.1658132891734</v>
      </c>
      <c r="J45" s="16">
        <f>[1]!PVT_rho_wat_kgm3(B45,C45,gamma_gas_,gamma_oil_,gamma_wat_,Rsb_,Rp_,Pb_,Tres_,Bob_,muob_)</f>
        <v>982.23589255391971</v>
      </c>
      <c r="K45" s="16">
        <f>[1]!PVT_rho_oil_kgm3(B45,C45,gamma_gas_,gamma_oil_,gamma_wat_,Rsb_,Rp_,Pb_,Tres_,Bob_,muob_)</f>
        <v>829.11450096006831</v>
      </c>
      <c r="L45" s="23">
        <f>[1]!PVT_bg_m3m3(B45,C45,gamma_gas_,gamma_oil_,gamma_wat_,Rsb_,Rp_,Pb_,Tres_,Bob_,muob_,0,,,,PVT_str_)</f>
        <v>3.28582115344489E-3</v>
      </c>
    </row>
    <row r="46" spans="2:12" outlineLevel="1" x14ac:dyDescent="0.2">
      <c r="B46" s="13">
        <v>400</v>
      </c>
      <c r="C46" s="13">
        <f t="shared" si="0"/>
        <v>80</v>
      </c>
      <c r="D46" s="16">
        <f>[1]!PVT_rs_m3m3(B46,C46,gamma_gas_,gamma_oil_,gamma_wat_,Rsb_,Rp_,Pb_,Tres_,Bob_,muob_)</f>
        <v>80</v>
      </c>
      <c r="E46" s="17">
        <f>[1]!PVT_bo_m3m3(B46,C46,gamma_gas_,gamma_oil_,gamma_wat_,Rsb_,Rp_,Pb_,Tres_,Bob_,muob_)</f>
        <v>1.1563125119865438</v>
      </c>
      <c r="F46" s="16">
        <f>[1]!PVT_mu_oil_cP(B46,C46,gamma_gas_,gamma_oil_,gamma_wat_,Rsb_,Rp_,Pb_,Tres_,Bob_,muob_)</f>
        <v>1.9808315378708439</v>
      </c>
      <c r="G46" s="18">
        <f>[1]!PVT_mu_gas_cP(B46,C46,gamma_gas_,gamma_oil_,gamma_wat_,Rsb_,Rp_,Pb_,Pb_,Bob_,muob_)</f>
        <v>3.7775646902871808E-2</v>
      </c>
      <c r="H46" s="17">
        <f>[1]!PVT_mu_wat_cP(B46,C46,gamma_gas_,gamma_oil_,gamma_wat_,Rsb_,Rp_,Pb_,Tres_,Bob_,muob_)</f>
        <v>0.45128071246825097</v>
      </c>
      <c r="I46" s="16">
        <f>[1]!PVT_rho_gas_kgm3(B46,C46,gamma_gas_,gamma_oil_,gamma_wat_,Rsb_,Rp_,Pb_,Tres_,Bob_,muob_)</f>
        <v>307.86389826503381</v>
      </c>
      <c r="J46" s="16">
        <f>[1]!PVT_rho_wat_kgm3(B46,C46,gamma_gas_,gamma_oil_,gamma_wat_,Rsb_,Rp_,Pb_,Tres_,Bob_,muob_)</f>
        <v>983.29824571442282</v>
      </c>
      <c r="K46" s="16">
        <f>[1]!PVT_rho_oil_kgm3(B46,C46,gamma_gas_,gamma_oil_,gamma_wat_,Rsb_,Rp_,Pb_,Tres_,Bob_,muob_)</f>
        <v>829.5042646837345</v>
      </c>
      <c r="L46" s="23">
        <f>[1]!PVT_bg_m3m3(B46,C46,gamma_gas_,gamma_oil_,gamma_wat_,Rsb_,Rp_,Pb_,Tres_,Bob_,muob_,0,,,,PVT_str_)</f>
        <v>3.2143327151275569E-3</v>
      </c>
    </row>
    <row r="47" spans="2:12" outlineLevel="1" x14ac:dyDescent="0.2">
      <c r="B47" s="13">
        <v>420</v>
      </c>
      <c r="C47" s="13">
        <f t="shared" si="0"/>
        <v>80</v>
      </c>
      <c r="D47" s="16">
        <f>[1]!PVT_rs_m3m3(B47,C47,gamma_gas_,gamma_oil_,gamma_wat_,Rsb_,Rp_,Pb_,Tres_,Bob_,muob_)</f>
        <v>80</v>
      </c>
      <c r="E47" s="17">
        <f>[1]!PVT_bo_m3m3(B47,C47,gamma_gas_,gamma_oil_,gamma_wat_,Rsb_,Rp_,Pb_,Tres_,Bob_,muob_)</f>
        <v>1.1558209231152394</v>
      </c>
      <c r="F47" s="16">
        <f>[1]!PVT_mu_oil_cP(B47,C47,gamma_gas_,gamma_oil_,gamma_wat_,Rsb_,Rp_,Pb_,Tres_,Bob_,muob_)</f>
        <v>2.0676614702732308</v>
      </c>
      <c r="G47" s="18">
        <f>[1]!PVT_mu_gas_cP(B47,C47,gamma_gas_,gamma_oil_,gamma_wat_,Rsb_,Rp_,Pb_,Pb_,Bob_,muob_)</f>
        <v>3.8914016756582438E-2</v>
      </c>
      <c r="H47" s="17">
        <f>[1]!PVT_mu_wat_cP(B47,C47,gamma_gas_,gamma_oil_,gamma_wat_,Rsb_,Rp_,Pb_,Tres_,Bob_,muob_)</f>
        <v>0.45895399846939039</v>
      </c>
      <c r="I47" s="16">
        <f>[1]!PVT_rho_gas_kgm3(B47,C47,gamma_gas_,gamma_oil_,gamma_wat_,Rsb_,Rp_,Pb_,Tres_,Bob_,muob_)</f>
        <v>314.0861023203114</v>
      </c>
      <c r="J47" s="16">
        <f>[1]!PVT_rho_wat_kgm3(B47,C47,gamma_gas_,gamma_oil_,gamma_wat_,Rsb_,Rp_,Pb_,Tres_,Bob_,muob_)</f>
        <v>984.4070019583562</v>
      </c>
      <c r="K47" s="16">
        <f>[1]!PVT_rho_oil_kgm3(B47,C47,gamma_gas_,gamma_oil_,gamma_wat_,Rsb_,Rp_,Pb_,Tres_,Bob_,muob_)</f>
        <v>829.85706593266764</v>
      </c>
      <c r="L47" s="23">
        <f>[1]!PVT_bg_m3m3(B47,C47,gamma_gas_,gamma_oil_,gamma_wat_,Rsb_,Rp_,Pb_,Tres_,Bob_,muob_,0,,,,PVT_str_)</f>
        <v>3.150655163311904E-3</v>
      </c>
    </row>
    <row r="48" spans="2:12" outlineLevel="1" x14ac:dyDescent="0.2">
      <c r="B48" s="13">
        <v>440</v>
      </c>
      <c r="C48" s="13">
        <f t="shared" si="0"/>
        <v>80</v>
      </c>
      <c r="D48" s="16">
        <f>[1]!PVT_rs_m3m3(B48,C48,gamma_gas_,gamma_oil_,gamma_wat_,Rsb_,Rp_,Pb_,Tres_,Bob_,muob_)</f>
        <v>80</v>
      </c>
      <c r="E48" s="17">
        <f>[1]!PVT_bo_m3m3(B48,C48,gamma_gas_,gamma_oil_,gamma_wat_,Rsb_,Rp_,Pb_,Tres_,Bob_,muob_)</f>
        <v>1.1553742055000222</v>
      </c>
      <c r="F48" s="16">
        <f>[1]!PVT_mu_oil_cP(B48,C48,gamma_gas_,gamma_oil_,gamma_wat_,Rsb_,Rp_,Pb_,Tres_,Bob_,muob_)</f>
        <v>2.1546527239957043</v>
      </c>
      <c r="G48" s="18">
        <f>[1]!PVT_mu_gas_cP(B48,C48,gamma_gas_,gamma_oil_,gamma_wat_,Rsb_,Rp_,Pb_,Pb_,Bob_,muob_)</f>
        <v>4.0011497725210433E-2</v>
      </c>
      <c r="H48" s="17">
        <f>[1]!PVT_mu_wat_cP(B48,C48,gamma_gas_,gamma_oil_,gamma_wat_,Rsb_,Rp_,Pb_,Tres_,Bob_,muob_)</f>
        <v>0.46680754517169848</v>
      </c>
      <c r="I48" s="16">
        <f>[1]!PVT_rho_gas_kgm3(B48,C48,gamma_gas_,gamma_oil_,gamma_wat_,Rsb_,Rp_,Pb_,Tres_,Bob_,muob_)</f>
        <v>319.88341508548604</v>
      </c>
      <c r="J48" s="16">
        <f>[1]!PVT_rho_wat_kgm3(B48,C48,gamma_gas_,gamma_oil_,gamma_wat_,Rsb_,Rp_,Pb_,Tres_,Bob_,muob_)</f>
        <v>985.56246764310936</v>
      </c>
      <c r="K48" s="16">
        <f>[1]!PVT_rho_oil_kgm3(B48,C48,gamma_gas_,gamma_oil_,gamma_wat_,Rsb_,Rp_,Pb_,Tres_,Bob_,muob_)</f>
        <v>830.17792454946891</v>
      </c>
      <c r="L48" s="23">
        <f>[1]!PVT_bg_m3m3(B48,C48,gamma_gas_,gamma_oil_,gamma_wat_,Rsb_,Rp_,Pb_,Tres_,Bob_,muob_,0,,,,PVT_str_)</f>
        <v>3.0935551933367481E-3</v>
      </c>
    </row>
    <row r="49" spans="2:12" outlineLevel="1" x14ac:dyDescent="0.2">
      <c r="B49" s="13">
        <v>460</v>
      </c>
      <c r="C49" s="13">
        <f t="shared" si="0"/>
        <v>80</v>
      </c>
      <c r="D49" s="16">
        <f>[1]!PVT_rs_m3m3(B49,C49,gamma_gas_,gamma_oil_,gamma_wat_,Rsb_,Rp_,Pb_,Tres_,Bob_,muob_)</f>
        <v>80</v>
      </c>
      <c r="E49" s="17">
        <f>[1]!PVT_bo_m3m3(B49,C49,gamma_gas_,gamma_oil_,gamma_wat_,Rsb_,Rp_,Pb_,Tres_,Bob_,muob_)</f>
        <v>1.1549664836828217</v>
      </c>
      <c r="F49" s="16">
        <f>[1]!PVT_mu_oil_cP(B49,C49,gamma_gas_,gamma_oil_,gamma_wat_,Rsb_,Rp_,Pb_,Tres_,Bob_,muob_)</f>
        <v>2.2413716526351668</v>
      </c>
      <c r="G49" s="18">
        <f>[1]!PVT_mu_gas_cP(B49,C49,gamma_gas_,gamma_oil_,gamma_wat_,Rsb_,Rp_,Pb_,Pb_,Bob_,muob_)</f>
        <v>4.107045801875861E-2</v>
      </c>
      <c r="H49" s="17">
        <f>[1]!PVT_mu_wat_cP(B49,C49,gamma_gas_,gamma_oil_,gamma_wat_,Rsb_,Rp_,Pb_,Tres_,Bob_,muob_)</f>
        <v>0.47484135257517518</v>
      </c>
      <c r="I49" s="16">
        <f>[1]!PVT_rho_gas_kgm3(B49,C49,gamma_gas_,gamma_oil_,gamma_wat_,Rsb_,Rp_,Pb_,Tres_,Bob_,muob_)</f>
        <v>325.30154580663759</v>
      </c>
      <c r="J49" s="16">
        <f>[1]!PVT_rho_wat_kgm3(B49,C49,gamma_gas_,gamma_oil_,gamma_wat_,Rsb_,Rp_,Pb_,Tres_,Bob_,muob_)</f>
        <v>986.76496312514394</v>
      </c>
      <c r="K49" s="16">
        <f>[1]!PVT_rho_oil_kgm3(B49,C49,gamma_gas_,gamma_oil_,gamma_wat_,Rsb_,Rp_,Pb_,Tres_,Bob_,muob_)</f>
        <v>830.47099076115478</v>
      </c>
      <c r="L49" s="23">
        <f>[1]!PVT_bg_m3m3(B49,C49,gamma_gas_,gamma_oil_,gamma_wat_,Rsb_,Rp_,Pb_,Tres_,Bob_,muob_,0,,,,PVT_str_)</f>
        <v>3.0420298112822813E-3</v>
      </c>
    </row>
    <row r="50" spans="2:12" outlineLevel="1" x14ac:dyDescent="0.2"/>
    <row r="108" spans="11:11" x14ac:dyDescent="0.2">
      <c r="K108" t="s">
        <v>7</v>
      </c>
    </row>
    <row r="119" spans="11:11" x14ac:dyDescent="0.2">
      <c r="K119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10</vt:i4>
      </vt:variant>
    </vt:vector>
  </HeadingPairs>
  <TitlesOfParts>
    <vt:vector size="11" baseType="lpstr">
      <vt:lpstr>PVT</vt:lpstr>
      <vt:lpstr>PVT!Bob_</vt:lpstr>
      <vt:lpstr>PVT!gamma_gas_</vt:lpstr>
      <vt:lpstr>PVT!gamma_oil_</vt:lpstr>
      <vt:lpstr>gamma_wat_</vt:lpstr>
      <vt:lpstr>muob_</vt:lpstr>
      <vt:lpstr>PVT!Pb_</vt:lpstr>
      <vt:lpstr>PVT_str_</vt:lpstr>
      <vt:lpstr>PVT!Rp_</vt:lpstr>
      <vt:lpstr>PVT!Rsb_</vt:lpstr>
      <vt:lpstr>PVT!Tres_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2020-02-11T19:48:12Z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