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A101B513-4958-4239-8873-50A7FFD1C871}" xr6:coauthVersionLast="45" xr6:coauthVersionMax="45" xr10:uidLastSave="{00000000-0000-0000-0000-000000000000}"/>
  <bookViews>
    <workbookView xWindow="-36435" yWindow="960" windowWidth="33720" windowHeight="1981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'!$R$26</definedName>
    <definedName name="betta_gas2_" localSheetId="0">'MF 1 '!$S$26</definedName>
    <definedName name="betta_gas3_" localSheetId="0">'MF 1 '!$T$26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muob_" localSheetId="0">'MF 1 '!$C$15</definedName>
    <definedName name="Pb_" localSheetId="0">'MF 1 '!$C$12</definedName>
    <definedName name="PVRstr1_">'MF 1 '!$C$20</definedName>
    <definedName name="Q_" localSheetId="0">'MF 1 '!$C$17</definedName>
    <definedName name="Rp_" localSheetId="0">'MF 1 '!$C$11</definedName>
    <definedName name="Rsb_" localSheetId="0">'MF 1 '!$C$10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118" l="1"/>
  <c r="AF26" i="118"/>
  <c r="AE26" i="118"/>
  <c r="AC29" i="118"/>
  <c r="AC30" i="118"/>
  <c r="AC31" i="118"/>
  <c r="AC32" i="118"/>
  <c r="AC33" i="118"/>
  <c r="AC34" i="118"/>
  <c r="AC35" i="118"/>
  <c r="AC36" i="118"/>
  <c r="AC37" i="118"/>
  <c r="AC38" i="118"/>
  <c r="AC39" i="118"/>
  <c r="AC40" i="118"/>
  <c r="AC41" i="118"/>
  <c r="AC42" i="118"/>
  <c r="AC43" i="118"/>
  <c r="AC44" i="118"/>
  <c r="AC45" i="118"/>
  <c r="AC46" i="118"/>
  <c r="AC47" i="118"/>
  <c r="AC48" i="118"/>
  <c r="AC49" i="118"/>
  <c r="AC50" i="118"/>
  <c r="AC51" i="118"/>
  <c r="AC52" i="118"/>
  <c r="AC53" i="118"/>
  <c r="AC28" i="118"/>
  <c r="AG27" i="118"/>
  <c r="AF27" i="118"/>
  <c r="AE27" i="118"/>
  <c r="D29" i="118"/>
  <c r="D30" i="118"/>
  <c r="D31" i="118"/>
  <c r="D32" i="118"/>
  <c r="D33" i="118"/>
  <c r="D34" i="118"/>
  <c r="D35" i="118"/>
  <c r="D36" i="118"/>
  <c r="D37" i="118"/>
  <c r="D38" i="118"/>
  <c r="D39" i="118"/>
  <c r="D40" i="118"/>
  <c r="D41" i="118"/>
  <c r="D42" i="118"/>
  <c r="D43" i="118"/>
  <c r="D44" i="118"/>
  <c r="D45" i="118"/>
  <c r="D46" i="118"/>
  <c r="D47" i="118"/>
  <c r="D48" i="118"/>
  <c r="D49" i="118"/>
  <c r="D50" i="118"/>
  <c r="D51" i="118"/>
  <c r="D52" i="118"/>
  <c r="D53" i="118"/>
  <c r="D28" i="118"/>
  <c r="AE28" i="118"/>
  <c r="AF43" i="118"/>
  <c r="AF33" i="118"/>
  <c r="AF45" i="118"/>
  <c r="AF34" i="118"/>
  <c r="AF46" i="118"/>
  <c r="AF35" i="118"/>
  <c r="AF47" i="118"/>
  <c r="AF36" i="118"/>
  <c r="AF48" i="118"/>
  <c r="AF37" i="118"/>
  <c r="AF39" i="118"/>
  <c r="AF44" i="118"/>
  <c r="AF49" i="118"/>
  <c r="AF38" i="118"/>
  <c r="AF50" i="118"/>
  <c r="AF51" i="118"/>
  <c r="AF40" i="118"/>
  <c r="AF52" i="118"/>
  <c r="AF29" i="118"/>
  <c r="AF41" i="118"/>
  <c r="AF53" i="118"/>
  <c r="AF30" i="118"/>
  <c r="AF42" i="118"/>
  <c r="AF31" i="118"/>
  <c r="AF32" i="118"/>
  <c r="AF28" i="118"/>
  <c r="AG33" i="118"/>
  <c r="AG45" i="118"/>
  <c r="AG34" i="118"/>
  <c r="AG46" i="118"/>
  <c r="AG35" i="118"/>
  <c r="AG47" i="118"/>
  <c r="AG36" i="118"/>
  <c r="AG48" i="118"/>
  <c r="AG37" i="118"/>
  <c r="AG49" i="118"/>
  <c r="AG42" i="118"/>
  <c r="AG32" i="118"/>
  <c r="AG38" i="118"/>
  <c r="AG50" i="118"/>
  <c r="AG53" i="118"/>
  <c r="AG43" i="118"/>
  <c r="AG39" i="118"/>
  <c r="AG51" i="118"/>
  <c r="AG40" i="118"/>
  <c r="AG52" i="118"/>
  <c r="AG29" i="118"/>
  <c r="AG41" i="118"/>
  <c r="AG30" i="118"/>
  <c r="AG31" i="118"/>
  <c r="AG44" i="118"/>
  <c r="AD53" i="118"/>
  <c r="AD50" i="118"/>
  <c r="AD47" i="118"/>
  <c r="AD44" i="118"/>
  <c r="AD41" i="118"/>
  <c r="AD38" i="118"/>
  <c r="AD35" i="118"/>
  <c r="AD32" i="118"/>
  <c r="AD29" i="118"/>
  <c r="AD46" i="118"/>
  <c r="AD37" i="118"/>
  <c r="AD52" i="118"/>
  <c r="AD43" i="118"/>
  <c r="AD34" i="118"/>
  <c r="AD28" i="118"/>
  <c r="AD49" i="118"/>
  <c r="AD40" i="118"/>
  <c r="AD31" i="118"/>
  <c r="AD51" i="118"/>
  <c r="AD48" i="118"/>
  <c r="AD45" i="118"/>
  <c r="AD42" i="118"/>
  <c r="AD39" i="118"/>
  <c r="AD36" i="118"/>
  <c r="AD33" i="118"/>
  <c r="AD30" i="118"/>
  <c r="R27" i="118" l="1"/>
  <c r="J28" i="118" a="1"/>
  <c r="I28" i="118" a="1"/>
  <c r="H28" i="118" a="1"/>
  <c r="C20" i="118"/>
  <c r="J28" i="118" l="1"/>
  <c r="I28" i="118"/>
  <c r="H28" i="118"/>
  <c r="E8" i="118"/>
  <c r="C97" i="118" l="1"/>
  <c r="D97" i="118"/>
  <c r="C98" i="118"/>
  <c r="D98" i="118"/>
  <c r="C99" i="118"/>
  <c r="C100" i="118"/>
  <c r="C101" i="118"/>
  <c r="C102" i="118"/>
  <c r="C103" i="118"/>
  <c r="C104" i="118"/>
  <c r="C105" i="118"/>
  <c r="C106" i="118"/>
  <c r="C107" i="118"/>
  <c r="C108" i="118"/>
  <c r="C109" i="118"/>
  <c r="C110" i="118"/>
  <c r="C111" i="118"/>
  <c r="C112" i="118"/>
  <c r="C113" i="118"/>
  <c r="C114" i="118"/>
  <c r="C115" i="118"/>
  <c r="C116" i="118"/>
  <c r="C117" i="118"/>
  <c r="C118" i="118"/>
  <c r="C119" i="118"/>
  <c r="C120" i="118"/>
  <c r="C121" i="118"/>
  <c r="C122" i="118"/>
  <c r="C123" i="118"/>
  <c r="G1" i="118"/>
  <c r="Q40" i="118"/>
  <c r="Q52" i="118"/>
  <c r="Q29" i="118"/>
  <c r="Q48" i="118"/>
  <c r="E28" i="118"/>
  <c r="AG28" i="118" s="1"/>
  <c r="R48" i="118"/>
  <c r="G28" i="118"/>
  <c r="S29" i="118"/>
  <c r="T48" i="118"/>
  <c r="Q35" i="118"/>
  <c r="F28" i="118"/>
  <c r="R40" i="118"/>
  <c r="Q39" i="118"/>
  <c r="S40" i="118"/>
  <c r="Q50" i="118"/>
  <c r="T50" i="118" s="1"/>
  <c r="Q32" i="118"/>
  <c r="Q47" i="118"/>
  <c r="G98" i="118"/>
  <c r="S50" i="118"/>
  <c r="Q38" i="118"/>
  <c r="T38" i="118" s="1"/>
  <c r="Q42" i="118"/>
  <c r="R50" i="118"/>
  <c r="R32" i="118"/>
  <c r="Q41" i="118"/>
  <c r="Q46" i="118"/>
  <c r="T35" i="118"/>
  <c r="T40" i="118"/>
  <c r="T52" i="118"/>
  <c r="F98" i="118"/>
  <c r="S38" i="118"/>
  <c r="Q51" i="118"/>
  <c r="T46" i="118"/>
  <c r="Q45" i="118"/>
  <c r="Q44" i="118"/>
  <c r="Q53" i="118"/>
  <c r="Q34" i="118"/>
  <c r="S35" i="118"/>
  <c r="R47" i="118"/>
  <c r="S52" i="118"/>
  <c r="S53" i="118"/>
  <c r="R29" i="118"/>
  <c r="T42" i="118"/>
  <c r="Q28" i="118"/>
  <c r="T51" i="118"/>
  <c r="S42" i="118"/>
  <c r="Q49" i="118"/>
  <c r="T32" i="118"/>
  <c r="R44" i="118"/>
  <c r="S47" i="118"/>
  <c r="R53" i="118"/>
  <c r="T47" i="118"/>
  <c r="S28" i="118"/>
  <c r="Q36" i="118"/>
  <c r="T53" i="118"/>
  <c r="S51" i="118"/>
  <c r="T29" i="118"/>
  <c r="H98" i="118"/>
  <c r="Q30" i="118"/>
  <c r="Q33" i="118"/>
  <c r="R38" i="118"/>
  <c r="R36" i="118"/>
  <c r="S49" i="118"/>
  <c r="R42" i="118"/>
  <c r="Q37" i="118"/>
  <c r="Q43" i="118"/>
  <c r="E98" i="118"/>
  <c r="Q31" i="118"/>
  <c r="R43" i="118"/>
  <c r="S39" i="118"/>
  <c r="S41" i="118"/>
  <c r="R41" i="118"/>
  <c r="T41" i="118"/>
  <c r="R46" i="118"/>
  <c r="S46" i="118"/>
  <c r="R45" i="118"/>
  <c r="S45" i="118"/>
  <c r="T44" i="118"/>
  <c r="T34" i="118"/>
  <c r="S34" i="118"/>
  <c r="R34" i="118"/>
  <c r="T28" i="118"/>
  <c r="R28" i="118"/>
  <c r="S36" i="118"/>
  <c r="T36" i="118"/>
  <c r="R30" i="118"/>
  <c r="S30" i="118"/>
  <c r="T30" i="118"/>
  <c r="S33" i="118"/>
  <c r="R33" i="118"/>
  <c r="S37" i="118"/>
  <c r="T43" i="118"/>
  <c r="S43" i="118"/>
  <c r="T31" i="118"/>
  <c r="S31" i="118"/>
  <c r="R31" i="118"/>
  <c r="C29" i="118" l="1"/>
  <c r="AE29" i="118"/>
  <c r="H29" i="118" a="1"/>
  <c r="I29" i="118" a="1"/>
  <c r="J29" i="118" a="1"/>
  <c r="R37" i="118"/>
  <c r="R51" i="118"/>
  <c r="T49" i="118"/>
  <c r="R39" i="118"/>
  <c r="F29" i="118"/>
  <c r="R49" i="118"/>
  <c r="R35" i="118"/>
  <c r="S44" i="118"/>
  <c r="T45" i="118"/>
  <c r="T37" i="118"/>
  <c r="T39" i="118"/>
  <c r="R52" i="118"/>
  <c r="G29" i="118"/>
  <c r="S32" i="118"/>
  <c r="E29" i="118"/>
  <c r="T33" i="118"/>
  <c r="S48" i="118"/>
  <c r="J29" i="118" l="1"/>
  <c r="I29" i="118"/>
  <c r="H29" i="118"/>
  <c r="C30" i="118"/>
  <c r="D99" i="118"/>
  <c r="T27" i="118"/>
  <c r="S27" i="118"/>
  <c r="E13" i="118"/>
  <c r="E12" i="118"/>
  <c r="E11" i="118"/>
  <c r="E10" i="118"/>
  <c r="E9" i="118"/>
  <c r="E7" i="118"/>
  <c r="AE30" i="118"/>
  <c r="H30" i="118" a="1"/>
  <c r="J30" i="118" a="1"/>
  <c r="I30" i="118" a="1"/>
  <c r="G30" i="118"/>
  <c r="E30" i="118"/>
  <c r="F99" i="118"/>
  <c r="F30" i="118"/>
  <c r="G99" i="118"/>
  <c r="E99" i="118"/>
  <c r="H99" i="118"/>
  <c r="I30" i="118" l="1"/>
  <c r="J30" i="118"/>
  <c r="H30" i="118"/>
  <c r="C31" i="118"/>
  <c r="D100" i="118"/>
  <c r="AE31" i="118"/>
  <c r="H31" i="118" a="1"/>
  <c r="I31" i="118" a="1"/>
  <c r="J31" i="118" a="1"/>
  <c r="E31" i="118"/>
  <c r="G31" i="118"/>
  <c r="H100" i="118"/>
  <c r="E100" i="118"/>
  <c r="G100" i="118"/>
  <c r="F31" i="118"/>
  <c r="F100" i="118"/>
  <c r="J31" i="118" l="1"/>
  <c r="I31" i="118"/>
  <c r="H31" i="118"/>
  <c r="C32" i="118"/>
  <c r="D101" i="118"/>
  <c r="AE32" i="118"/>
  <c r="H32" i="118" a="1"/>
  <c r="J32" i="118" a="1"/>
  <c r="I32" i="118" a="1"/>
  <c r="E32" i="118"/>
  <c r="E101" i="118"/>
  <c r="H101" i="118"/>
  <c r="G32" i="118"/>
  <c r="F101" i="118"/>
  <c r="F32" i="118"/>
  <c r="G101" i="118"/>
  <c r="I32" i="118" l="1"/>
  <c r="J32" i="118"/>
  <c r="H32" i="118"/>
  <c r="C33" i="118"/>
  <c r="D102" i="118"/>
  <c r="AE33" i="118"/>
  <c r="H33" i="118" a="1"/>
  <c r="J33" i="118" a="1"/>
  <c r="I33" i="118" a="1"/>
  <c r="E102" i="118"/>
  <c r="H102" i="118"/>
  <c r="F102" i="118"/>
  <c r="F33" i="118"/>
  <c r="G102" i="118"/>
  <c r="E33" i="118"/>
  <c r="G33" i="118"/>
  <c r="I33" i="118" l="1"/>
  <c r="J33" i="118"/>
  <c r="H33" i="118"/>
  <c r="C34" i="118"/>
  <c r="D103" i="118"/>
  <c r="AE34" i="118"/>
  <c r="H34" i="118" a="1"/>
  <c r="I34" i="118" a="1"/>
  <c r="J34" i="118" a="1"/>
  <c r="E103" i="118"/>
  <c r="H103" i="118"/>
  <c r="E34" i="118"/>
  <c r="F103" i="118"/>
  <c r="G34" i="118"/>
  <c r="G103" i="118"/>
  <c r="F34" i="118"/>
  <c r="J34" i="118" l="1"/>
  <c r="I34" i="118"/>
  <c r="H34" i="118"/>
  <c r="C35" i="118"/>
  <c r="D104" i="118"/>
  <c r="AE35" i="118"/>
  <c r="H35" i="118" a="1"/>
  <c r="I35" i="118" a="1"/>
  <c r="J35" i="118" a="1"/>
  <c r="E104" i="118"/>
  <c r="G104" i="118"/>
  <c r="H104" i="118"/>
  <c r="F35" i="118"/>
  <c r="E35" i="118"/>
  <c r="F104" i="118"/>
  <c r="G35" i="118"/>
  <c r="J35" i="118" l="1"/>
  <c r="I35" i="118"/>
  <c r="H35" i="118"/>
  <c r="C36" i="118"/>
  <c r="D105" i="118"/>
  <c r="AE36" i="118"/>
  <c r="H36" i="118" a="1"/>
  <c r="J36" i="118" a="1"/>
  <c r="I36" i="118" a="1"/>
  <c r="E105" i="118"/>
  <c r="H105" i="118"/>
  <c r="G36" i="118"/>
  <c r="G105" i="118"/>
  <c r="F105" i="118"/>
  <c r="F36" i="118"/>
  <c r="E36" i="118"/>
  <c r="I36" i="118" l="1"/>
  <c r="J36" i="118"/>
  <c r="H36" i="118"/>
  <c r="C37" i="118"/>
  <c r="D106" i="118"/>
  <c r="AE37" i="118"/>
  <c r="H37" i="118" a="1"/>
  <c r="J37" i="118" a="1"/>
  <c r="I37" i="118" a="1"/>
  <c r="E106" i="118"/>
  <c r="F106" i="118"/>
  <c r="G37" i="118"/>
  <c r="G106" i="118"/>
  <c r="H106" i="118"/>
  <c r="F37" i="118"/>
  <c r="E37" i="118"/>
  <c r="I37" i="118" l="1"/>
  <c r="J37" i="118"/>
  <c r="H37" i="118"/>
  <c r="C38" i="118"/>
  <c r="D107" i="118"/>
  <c r="AE38" i="118"/>
  <c r="H38" i="118" a="1"/>
  <c r="J38" i="118" a="1"/>
  <c r="I38" i="118" a="1"/>
  <c r="E107" i="118"/>
  <c r="F107" i="118"/>
  <c r="H107" i="118"/>
  <c r="G107" i="118"/>
  <c r="E38" i="118"/>
  <c r="G38" i="118"/>
  <c r="F38" i="118"/>
  <c r="I38" i="118" l="1"/>
  <c r="J38" i="118"/>
  <c r="H38" i="118"/>
  <c r="C39" i="118"/>
  <c r="D108" i="118"/>
  <c r="AE39" i="118"/>
  <c r="H39" i="118" a="1"/>
  <c r="J39" i="118" a="1"/>
  <c r="I39" i="118" a="1"/>
  <c r="G39" i="118"/>
  <c r="H108" i="118"/>
  <c r="F39" i="118"/>
  <c r="E39" i="118"/>
  <c r="E108" i="118"/>
  <c r="F108" i="118"/>
  <c r="G108" i="118"/>
  <c r="I39" i="118" l="1"/>
  <c r="J39" i="118"/>
  <c r="H39" i="118"/>
  <c r="C40" i="118"/>
  <c r="D109" i="118"/>
  <c r="AE40" i="118"/>
  <c r="H40" i="118" a="1"/>
  <c r="J40" i="118" a="1"/>
  <c r="I40" i="118" a="1"/>
  <c r="G40" i="118"/>
  <c r="F109" i="118"/>
  <c r="E40" i="118"/>
  <c r="G109" i="118"/>
  <c r="F40" i="118"/>
  <c r="E109" i="118"/>
  <c r="H109" i="118"/>
  <c r="I40" i="118" l="1"/>
  <c r="J40" i="118"/>
  <c r="H40" i="118"/>
  <c r="C41" i="118"/>
  <c r="D110" i="118"/>
  <c r="AE41" i="118"/>
  <c r="H41" i="118" a="1"/>
  <c r="I41" i="118" a="1"/>
  <c r="J41" i="118" a="1"/>
  <c r="G41" i="118"/>
  <c r="H110" i="118"/>
  <c r="F41" i="118"/>
  <c r="F110" i="118"/>
  <c r="E110" i="118"/>
  <c r="E41" i="118"/>
  <c r="G110" i="118"/>
  <c r="J41" i="118" l="1"/>
  <c r="I41" i="118"/>
  <c r="H41" i="118"/>
  <c r="C42" i="118"/>
  <c r="D111" i="118"/>
  <c r="AE42" i="118"/>
  <c r="H42" i="118" a="1"/>
  <c r="J42" i="118" a="1"/>
  <c r="I42" i="118" a="1"/>
  <c r="E111" i="118"/>
  <c r="G42" i="118"/>
  <c r="F42" i="118"/>
  <c r="H111" i="118"/>
  <c r="F111" i="118"/>
  <c r="E42" i="118"/>
  <c r="G111" i="118"/>
  <c r="I42" i="118" l="1"/>
  <c r="J42" i="118"/>
  <c r="H42" i="118"/>
  <c r="C43" i="118"/>
  <c r="D112" i="118"/>
  <c r="AE43" i="118"/>
  <c r="H43" i="118" a="1"/>
  <c r="J43" i="118" a="1"/>
  <c r="I43" i="118" a="1"/>
  <c r="E112" i="118"/>
  <c r="G112" i="118"/>
  <c r="E43" i="118"/>
  <c r="H112" i="118"/>
  <c r="F112" i="118"/>
  <c r="F43" i="118"/>
  <c r="G43" i="118"/>
  <c r="I43" i="118" l="1"/>
  <c r="J43" i="118"/>
  <c r="H43" i="118"/>
  <c r="C44" i="118"/>
  <c r="D113" i="118"/>
  <c r="AE44" i="118"/>
  <c r="H44" i="118" a="1"/>
  <c r="J44" i="118" a="1"/>
  <c r="I44" i="118" a="1"/>
  <c r="E113" i="118"/>
  <c r="H113" i="118"/>
  <c r="G44" i="118"/>
  <c r="G113" i="118"/>
  <c r="F113" i="118"/>
  <c r="F44" i="118"/>
  <c r="E44" i="118"/>
  <c r="I44" i="118" l="1"/>
  <c r="J44" i="118"/>
  <c r="H44" i="118"/>
  <c r="C45" i="118"/>
  <c r="D114" i="118"/>
  <c r="AE45" i="118"/>
  <c r="H45" i="118" a="1"/>
  <c r="J45" i="118" a="1"/>
  <c r="I45" i="118" a="1"/>
  <c r="E114" i="118"/>
  <c r="G114" i="118"/>
  <c r="F45" i="118"/>
  <c r="E45" i="118"/>
  <c r="G45" i="118"/>
  <c r="F114" i="118"/>
  <c r="H114" i="118"/>
  <c r="I45" i="118" l="1"/>
  <c r="J45" i="118"/>
  <c r="H45" i="118"/>
  <c r="C46" i="118"/>
  <c r="D115" i="118"/>
  <c r="AE46" i="118"/>
  <c r="H46" i="118" a="1"/>
  <c r="I46" i="118" a="1"/>
  <c r="J46" i="118" a="1"/>
  <c r="E115" i="118"/>
  <c r="G115" i="118"/>
  <c r="E46" i="118"/>
  <c r="F46" i="118"/>
  <c r="H115" i="118"/>
  <c r="G46" i="118"/>
  <c r="F115" i="118"/>
  <c r="J46" i="118" l="1"/>
  <c r="I46" i="118"/>
  <c r="H46" i="118"/>
  <c r="C47" i="118"/>
  <c r="D116" i="118"/>
  <c r="AE47" i="118"/>
  <c r="H47" i="118" a="1"/>
  <c r="I47" i="118" a="1"/>
  <c r="J47" i="118" a="1"/>
  <c r="E116" i="118"/>
  <c r="G116" i="118"/>
  <c r="E47" i="118"/>
  <c r="F116" i="118"/>
  <c r="G47" i="118"/>
  <c r="H116" i="118"/>
  <c r="F47" i="118"/>
  <c r="J47" i="118" l="1"/>
  <c r="I47" i="118"/>
  <c r="H47" i="118"/>
  <c r="C48" i="118"/>
  <c r="D117" i="118"/>
  <c r="AE48" i="118"/>
  <c r="H48" i="118" a="1"/>
  <c r="J48" i="118" a="1"/>
  <c r="I48" i="118" a="1"/>
  <c r="E117" i="118"/>
  <c r="G117" i="118"/>
  <c r="E48" i="118"/>
  <c r="G48" i="118"/>
  <c r="H117" i="118"/>
  <c r="F48" i="118"/>
  <c r="F117" i="118"/>
  <c r="I48" i="118" l="1"/>
  <c r="J48" i="118"/>
  <c r="H48" i="118"/>
  <c r="C49" i="118"/>
  <c r="D118" i="118"/>
  <c r="AE49" i="118"/>
  <c r="H49" i="118" a="1"/>
  <c r="I49" i="118" a="1"/>
  <c r="J49" i="118" a="1"/>
  <c r="E118" i="118"/>
  <c r="F118" i="118"/>
  <c r="E49" i="118"/>
  <c r="F49" i="118"/>
  <c r="H118" i="118"/>
  <c r="G118" i="118"/>
  <c r="G49" i="118"/>
  <c r="J49" i="118" l="1"/>
  <c r="I49" i="118"/>
  <c r="H49" i="118"/>
  <c r="C50" i="118"/>
  <c r="D119" i="118"/>
  <c r="AE50" i="118"/>
  <c r="H50" i="118" a="1"/>
  <c r="J50" i="118" a="1"/>
  <c r="I50" i="118" a="1"/>
  <c r="E119" i="118"/>
  <c r="H119" i="118"/>
  <c r="F119" i="118"/>
  <c r="F50" i="118"/>
  <c r="G119" i="118"/>
  <c r="E50" i="118"/>
  <c r="G50" i="118"/>
  <c r="I50" i="118" l="1"/>
  <c r="J50" i="118"/>
  <c r="H50" i="118"/>
  <c r="C51" i="118"/>
  <c r="D120" i="118"/>
  <c r="AE51" i="118"/>
  <c r="H51" i="118" a="1"/>
  <c r="J51" i="118" a="1"/>
  <c r="I51" i="118" a="1"/>
  <c r="E120" i="118"/>
  <c r="F51" i="118"/>
  <c r="F120" i="118"/>
  <c r="E51" i="118"/>
  <c r="G120" i="118"/>
  <c r="G51" i="118"/>
  <c r="H120" i="118"/>
  <c r="I51" i="118" l="1"/>
  <c r="J51" i="118"/>
  <c r="H51" i="118"/>
  <c r="C52" i="118"/>
  <c r="D121" i="118"/>
  <c r="AE52" i="118"/>
  <c r="H52" i="118" a="1"/>
  <c r="J52" i="118" a="1"/>
  <c r="I52" i="118" a="1"/>
  <c r="E121" i="118"/>
  <c r="F121" i="118"/>
  <c r="E52" i="118"/>
  <c r="H121" i="118"/>
  <c r="G121" i="118"/>
  <c r="G52" i="118"/>
  <c r="F52" i="118"/>
  <c r="I52" i="118" l="1"/>
  <c r="J52" i="118"/>
  <c r="H52" i="118"/>
  <c r="C53" i="118"/>
  <c r="D122" i="118"/>
  <c r="AE53" i="118"/>
  <c r="H53" i="118" a="1"/>
  <c r="I53" i="118" a="1"/>
  <c r="J53" i="118" a="1"/>
  <c r="E122" i="118"/>
  <c r="G122" i="118"/>
  <c r="F53" i="118"/>
  <c r="H122" i="118"/>
  <c r="F122" i="118"/>
  <c r="E53" i="118"/>
  <c r="G53" i="118"/>
  <c r="J53" i="118" l="1"/>
  <c r="I53" i="118"/>
  <c r="H53" i="118"/>
  <c r="D123" i="118"/>
  <c r="E123" i="118"/>
  <c r="G123" i="118"/>
  <c r="H123" i="118"/>
  <c r="F123" i="1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Q27" authorId="0" shapeId="0" xr:uid="{1DC10997-CA32-4D5B-80EF-F9944BE87E71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Создайте отдельную PVT строку для каждого значения газового фактора и используйте ее при расчетах</t>
        </r>
      </text>
    </comment>
    <comment ref="AD27" authorId="0" shapeId="0" xr:uid="{003A6E9E-2398-44CF-8BF8-F44003A9BD8C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Создайте отдельную PVT строку для каждого значения газового фактора и используйте ее при расчетах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<sst xmlns="http://schemas.openxmlformats.org/spreadsheetml/2006/main" count="50" uniqueCount="43">
  <si>
    <t>P</t>
  </si>
  <si>
    <t>Физико - химические свойства флюида   PVT</t>
  </si>
  <si>
    <t>С</t>
  </si>
  <si>
    <t>%</t>
  </si>
  <si>
    <t>T</t>
  </si>
  <si>
    <t>,</t>
  </si>
  <si>
    <t>сП</t>
  </si>
  <si>
    <t>атмa</t>
  </si>
  <si>
    <t>МПа</t>
  </si>
  <si>
    <t>Ф</t>
  </si>
  <si>
    <r>
      <rPr>
        <sz val="12"/>
        <rFont val="Calibri"/>
        <family val="2"/>
        <charset val="204"/>
      </rPr>
      <t>β</t>
    </r>
    <r>
      <rPr>
        <vertAlign val="subscript"/>
        <sz val="12"/>
        <rFont val="Arial Cyr"/>
        <charset val="204"/>
      </rPr>
      <t>gas</t>
    </r>
  </si>
  <si>
    <r>
      <t>Q</t>
    </r>
    <r>
      <rPr>
        <vertAlign val="subscript"/>
        <sz val="12"/>
        <rFont val="Arial Cyr"/>
        <charset val="204"/>
      </rPr>
      <t>mix</t>
    </r>
  </si>
  <si>
    <r>
      <rPr>
        <sz val="12"/>
        <rFont val="Calibri"/>
        <family val="2"/>
        <charset val="204"/>
      </rPr>
      <t>μ</t>
    </r>
    <r>
      <rPr>
        <vertAlign val="subscript"/>
        <sz val="12"/>
        <rFont val="Calibri"/>
        <family val="2"/>
        <charset val="204"/>
      </rPr>
      <t>mix</t>
    </r>
  </si>
  <si>
    <t>Расчет свойств многофазного потока</t>
  </si>
  <si>
    <t>ГФ</t>
  </si>
  <si>
    <t>Параметры потока флюида</t>
  </si>
  <si>
    <r>
      <t>μ</t>
    </r>
    <r>
      <rPr>
        <sz val="9"/>
        <rFont val="Calibri"/>
        <family val="2"/>
        <charset val="204"/>
      </rPr>
      <t>gas</t>
    </r>
  </si>
  <si>
    <r>
      <t>μ</t>
    </r>
    <r>
      <rPr>
        <sz val="9"/>
        <rFont val="Calibri"/>
        <family val="2"/>
        <charset val="204"/>
      </rPr>
      <t>w</t>
    </r>
  </si>
  <si>
    <r>
      <t>μ</t>
    </r>
    <r>
      <rPr>
        <sz val="9"/>
        <rFont val="Calibri"/>
        <family val="2"/>
        <charset val="204"/>
      </rPr>
      <t>o</t>
    </r>
  </si>
  <si>
    <t>PVT строка</t>
  </si>
  <si>
    <t>PVT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</si>
  <si>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</si>
  <si>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</si>
  <si>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</si>
  <si>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</si>
  <si>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</si>
  <si>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</si>
  <si>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</si>
  <si>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</si>
  <si>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</si>
  <si>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</si>
  <si>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</si>
  <si>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</si>
  <si>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</si>
  <si>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</si>
  <si>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</si>
  <si>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</si>
  <si>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</si>
  <si>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μ</t>
    </r>
    <r>
      <rPr>
        <vertAlign val="subscript"/>
        <sz val="12"/>
        <rFont val="Calibri"/>
        <family val="2"/>
        <charset val="204"/>
      </rPr>
      <t>mix</t>
    </r>
  </si>
  <si>
    <r>
      <t>μ</t>
    </r>
    <r>
      <rPr>
        <vertAlign val="subscript"/>
        <sz val="12"/>
        <rFont val="Calibri"/>
        <family val="2"/>
        <charset val="204"/>
      </rPr>
      <t>oil</t>
    </r>
  </si>
  <si>
    <r>
      <t>μ</t>
    </r>
    <r>
      <rPr>
        <vertAlign val="subscript"/>
        <sz val="12"/>
        <rFont val="Calibri"/>
        <family val="2"/>
        <charset val="204"/>
      </rPr>
      <t>wat</t>
    </r>
  </si>
  <si>
    <r>
      <t>μ</t>
    </r>
    <r>
      <rPr>
        <vertAlign val="subscript"/>
        <sz val="12"/>
        <rFont val="Calibri"/>
        <family val="2"/>
        <charset val="204"/>
      </rPr>
      <t>gas</t>
    </r>
  </si>
  <si>
    <t>Qliq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</si>
</sst>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bscript"/>
      <sz val="12"/>
      <name val="Arial Cyr"/>
      <charset val="204"/>
    </font>
    <font>
      <sz val="12"/>
      <name val="Arial Cyr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sz val="9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2" fontId="0" fillId="3" borderId="2" xfId="0" applyNumberFormat="1" applyFill="1" applyBorder="1"/>
    <xf numFmtId="164" fontId="0" fillId="3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6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0" fontId="0" fillId="3" borderId="2" xfId="0" applyFill="1" applyBorder="1"/>
    <xf numFmtId="1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8" borderId="0" xfId="0" applyFill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Расход ГЖС </a:t>
            </a:r>
            <a:r>
              <a:rPr lang="en-US" sz="1400" b="0" i="0" u="none" strike="noStrike" baseline="0">
                <a:effectLst/>
              </a:rPr>
              <a:t>Q</a:t>
            </a:r>
            <a:r>
              <a:rPr lang="en-US" sz="1400" b="0" i="0" u="none" strike="noStrike" baseline="-25000">
                <a:effectLst/>
              </a:rPr>
              <a:t>mix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'!$D$27</c:f>
              <c:strCache>
                <c:ptCount val="1"/>
                <c:pt idx="0">
                  <c:v>Qliq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'!$B$28:$B$52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</c:numCache>
            </c:numRef>
          </c:xVal>
          <c:yVal>
            <c:numRef>
              <c:f>'MF 1 '!$D$28:$D$52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'!$E$27</c:f>
              <c:strCache>
                <c:ptCount val="1"/>
                <c:pt idx="0">
                  <c:v>Qmix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'!$B$28:$B$52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</c:numCache>
            </c:numRef>
          </c:xVal>
          <c:yVal>
            <c:numRef>
              <c:f>'MF 1 '!$E$28:$E$52</c:f>
              <c:numCache>
                <c:formatCode>0</c:formatCode>
                <c:ptCount val="25"/>
                <c:pt idx="0">
                  <c:v>2458.2964327243762</c:v>
                </c:pt>
                <c:pt idx="1">
                  <c:v>519.75071707690017</c:v>
                </c:pt>
                <c:pt idx="2">
                  <c:v>276.26397546593972</c:v>
                </c:pt>
                <c:pt idx="3">
                  <c:v>153.73651359096854</c:v>
                </c:pt>
                <c:pt idx="4">
                  <c:v>92.083144400019606</c:v>
                </c:pt>
                <c:pt idx="5">
                  <c:v>71.887055598234227</c:v>
                </c:pt>
                <c:pt idx="6">
                  <c:v>62.390026828289727</c:v>
                </c:pt>
                <c:pt idx="7">
                  <c:v>57.247732963199667</c:v>
                </c:pt>
                <c:pt idx="8">
                  <c:v>55.221630267102057</c:v>
                </c:pt>
                <c:pt idx="9">
                  <c:v>55.082316296192019</c:v>
                </c:pt>
                <c:pt idx="10">
                  <c:v>54.973872835017758</c:v>
                </c:pt>
                <c:pt idx="11">
                  <c:v>54.885524097323312</c:v>
                </c:pt>
                <c:pt idx="12">
                  <c:v>54.81084312421531</c:v>
                </c:pt>
                <c:pt idx="13">
                  <c:v>54.745759043462016</c:v>
                </c:pt>
                <c:pt idx="14">
                  <c:v>54.687568069444495</c:v>
                </c:pt>
                <c:pt idx="15">
                  <c:v>54.634404087868212</c:v>
                </c:pt>
                <c:pt idx="16">
                  <c:v>54.584937576612077</c:v>
                </c:pt>
                <c:pt idx="17">
                  <c:v>54.538195674459004</c:v>
                </c:pt>
                <c:pt idx="18">
                  <c:v>54.493450100648865</c:v>
                </c:pt>
                <c:pt idx="19">
                  <c:v>54.450144840218996</c:v>
                </c:pt>
                <c:pt idx="20">
                  <c:v>54.407848054016263</c:v>
                </c:pt>
                <c:pt idx="21">
                  <c:v>54.366219246561442</c:v>
                </c:pt>
                <c:pt idx="22">
                  <c:v>54.324986327659111</c:v>
                </c:pt>
                <c:pt idx="23">
                  <c:v>54.283929255796338</c:v>
                </c:pt>
                <c:pt idx="24">
                  <c:v>54.242868160608694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F-4307-B73A-A51216375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 ГЖС,</a:t>
                </a:r>
                <a:r>
                  <a:rPr lang="ru-RU" baseline="0"/>
                  <a:t> </a:t>
                </a:r>
                <a:r>
                  <a:rPr lang="ru-RU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газа в потоке </a:t>
            </a:r>
            <a:r>
              <a:rPr lang="el-GR" sz="1400" b="0" i="0" u="none" strike="noStrike" baseline="0">
                <a:effectLst/>
              </a:rPr>
              <a:t>β</a:t>
            </a:r>
            <a:r>
              <a:rPr lang="en-US" sz="1400" b="0" i="0" u="none" strike="noStrike" baseline="-25000">
                <a:effectLst/>
              </a:rPr>
              <a:t>gas</a:t>
            </a:r>
            <a:r>
              <a:rPr lang="en-US" sz="1400" b="0" i="0" u="none" strike="noStrike" baseline="0"/>
              <a:t> </a:t>
            </a:r>
            <a:r>
              <a:rPr lang="ru-RU"/>
              <a:t> (расходная)</a:t>
            </a:r>
            <a:endParaRPr lang="en-US"/>
          </a:p>
        </c:rich>
      </c:tx>
      <c:layout>
        <c:manualLayout>
          <c:xMode val="edge"/>
          <c:yMode val="edge"/>
          <c:x val="0.21379797005386253"/>
          <c:y val="1.7862555372163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'!$F$27</c:f>
              <c:strCache>
                <c:ptCount val="1"/>
                <c:pt idx="0">
                  <c:v>βgas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'!$B$28:$B$53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'!$F$28:$F$53</c:f>
              <c:numCache>
                <c:formatCode>0.00</c:formatCode>
                <c:ptCount val="26"/>
                <c:pt idx="0">
                  <c:v>0.97896764598154817</c:v>
                </c:pt>
                <c:pt idx="1">
                  <c:v>0.90039609588954161</c:v>
                </c:pt>
                <c:pt idx="2">
                  <c:v>0.81224492945592064</c:v>
                </c:pt>
                <c:pt idx="3">
                  <c:v>0.66106943733342038</c:v>
                </c:pt>
                <c:pt idx="4">
                  <c:v>0.42804614695066895</c:v>
                </c:pt>
                <c:pt idx="5">
                  <c:v>0.25834180068108981</c:v>
                </c:pt>
                <c:pt idx="6">
                  <c:v>0.13393234776734542</c:v>
                </c:pt>
                <c:pt idx="7">
                  <c:v>4.2531360068991463E-2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8-48C8-A21E-B8B3A6F3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17312"/>
        <c:axId val="251717888"/>
      </c:scatterChart>
      <c:valAx>
        <c:axId val="25171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7888"/>
        <c:crosses val="autoZero"/>
        <c:crossBetween val="midCat"/>
      </c:valAx>
      <c:valAx>
        <c:axId val="251717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</a:t>
                </a:r>
                <a:r>
                  <a:rPr lang="ru-RU" baseline="0"/>
                  <a:t> в потоке, д.ед.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2163261359306451E-2"/>
              <c:y val="0.22844684612205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'!$G$27</c:f>
              <c:strCache>
                <c:ptCount val="1"/>
                <c:pt idx="0">
                  <c:v>μmix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'!$B$28:$B$53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'!$G$28:$G$53</c:f>
              <c:numCache>
                <c:formatCode>0.00</c:formatCode>
                <c:ptCount val="26"/>
                <c:pt idx="0">
                  <c:v>4.2392548526662029E-2</c:v>
                </c:pt>
                <c:pt idx="1">
                  <c:v>0.1891766863738289</c:v>
                </c:pt>
                <c:pt idx="2">
                  <c:v>0.32880483260714866</c:v>
                </c:pt>
                <c:pt idx="3">
                  <c:v>0.50864623557174782</c:v>
                </c:pt>
                <c:pt idx="4">
                  <c:v>0.66877003739665741</c:v>
                </c:pt>
                <c:pt idx="5">
                  <c:v>0.72144741093366171</c:v>
                </c:pt>
                <c:pt idx="6">
                  <c:v>0.73283233134821157</c:v>
                </c:pt>
                <c:pt idx="7">
                  <c:v>0.72662732325761226</c:v>
                </c:pt>
                <c:pt idx="8">
                  <c:v>0.72872994358905807</c:v>
                </c:pt>
                <c:pt idx="9">
                  <c:v>0.75299892217304754</c:v>
                </c:pt>
                <c:pt idx="10">
                  <c:v>0.78072867379472388</c:v>
                </c:pt>
                <c:pt idx="11">
                  <c:v>0.81151780609934454</c:v>
                </c:pt>
                <c:pt idx="12">
                  <c:v>0.8450599316882953</c:v>
                </c:pt>
                <c:pt idx="13">
                  <c:v>0.88110856433631757</c:v>
                </c:pt>
                <c:pt idx="14">
                  <c:v>0.91945326884539158</c:v>
                </c:pt>
                <c:pt idx="15">
                  <c:v>0.9599033638717811</c:v>
                </c:pt>
                <c:pt idx="16">
                  <c:v>1.0022771164795137</c:v>
                </c:pt>
                <c:pt idx="17">
                  <c:v>1.0463948753376049</c:v>
                </c:pt>
                <c:pt idx="18">
                  <c:v>1.0920749494796089</c:v>
                </c:pt>
                <c:pt idx="19">
                  <c:v>1.1391313710075108</c:v>
                </c:pt>
                <c:pt idx="20">
                  <c:v>1.1873729508210344</c:v>
                </c:pt>
                <c:pt idx="21">
                  <c:v>1.2366032316446527</c:v>
                </c:pt>
                <c:pt idx="22">
                  <c:v>1.2866210722223828</c:v>
                </c:pt>
                <c:pt idx="23">
                  <c:v>1.3372216785524642</c:v>
                </c:pt>
                <c:pt idx="24">
                  <c:v>1.3881979488181762</c:v>
                </c:pt>
                <c:pt idx="25">
                  <c:v>1.4393420302138618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'MF 1 '!$H$27</c:f>
              <c:strCache>
                <c:ptCount val="1"/>
                <c:pt idx="0">
                  <c:v>μoil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'!$B$28:$B$53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'!$H$28:$H$53</c:f>
              <c:numCache>
                <c:formatCode>0.00</c:formatCode>
                <c:ptCount val="26"/>
                <c:pt idx="0">
                  <c:v>3.6590463605066925</c:v>
                </c:pt>
                <c:pt idx="1">
                  <c:v>3.4223996970828314</c:v>
                </c:pt>
                <c:pt idx="2">
                  <c:v>3.1210920754921987</c:v>
                </c:pt>
                <c:pt idx="3">
                  <c:v>2.610680590953983</c:v>
                </c:pt>
                <c:pt idx="4">
                  <c:v>1.9330998132345878</c:v>
                </c:pt>
                <c:pt idx="5">
                  <c:v>1.5288611204918676</c:v>
                </c:pt>
                <c:pt idx="6">
                  <c:v>1.2663335238575619</c:v>
                </c:pt>
                <c:pt idx="7">
                  <c:v>1.0835253821497086</c:v>
                </c:pt>
                <c:pt idx="8">
                  <c:v>1.0151892569483763</c:v>
                </c:pt>
                <c:pt idx="9">
                  <c:v>1.0545227206187542</c:v>
                </c:pt>
                <c:pt idx="10">
                  <c:v>1.099793905122219</c:v>
                </c:pt>
                <c:pt idx="11">
                  <c:v>1.1504276850441697</c:v>
                </c:pt>
                <c:pt idx="12">
                  <c:v>1.2059613222382559</c:v>
                </c:pt>
                <c:pt idx="13">
                  <c:v>1.2659985356650543</c:v>
                </c:pt>
                <c:pt idx="14">
                  <c:v>1.3301802347454754</c:v>
                </c:pt>
                <c:pt idx="15">
                  <c:v>1.398165420235213</c:v>
                </c:pt>
                <c:pt idx="16">
                  <c:v>1.469618644016115</c:v>
                </c:pt>
                <c:pt idx="17">
                  <c:v>1.5442019106882179</c:v>
                </c:pt>
                <c:pt idx="18">
                  <c:v>1.6215697162604081</c:v>
                </c:pt>
                <c:pt idx="19">
                  <c:v>1.7013663805803496</c:v>
                </c:pt>
                <c:pt idx="20">
                  <c:v>1.7832251010232323</c:v>
                </c:pt>
                <c:pt idx="21">
                  <c:v>1.8667683185510673</c:v>
                </c:pt>
                <c:pt idx="22">
                  <c:v>1.9516090887099746</c:v>
                </c:pt>
                <c:pt idx="23">
                  <c:v>2.0373532149446416</c:v>
                </c:pt>
                <c:pt idx="24">
                  <c:v>2.1236019446382008</c:v>
                </c:pt>
                <c:pt idx="25">
                  <c:v>2.2099550584076959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8-4376-89A5-000ABEE68CEF}"/>
            </c:ext>
          </c:extLst>
        </c:ser>
        <c:ser>
          <c:idx val="1"/>
          <c:order val="2"/>
          <c:tx>
            <c:strRef>
              <c:f>'MF 1 '!$I$27</c:f>
              <c:strCache>
                <c:ptCount val="1"/>
                <c:pt idx="0">
                  <c:v>μwat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'!$B$28:$B$53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'!$I$28:$I$53</c:f>
              <c:numCache>
                <c:formatCode>0.00</c:formatCode>
                <c:ptCount val="26"/>
                <c:pt idx="0">
                  <c:v>0.33586886209810729</c:v>
                </c:pt>
                <c:pt idx="1">
                  <c:v>0.3366698582445789</c:v>
                </c:pt>
                <c:pt idx="2">
                  <c:v>0.33768124309210917</c:v>
                </c:pt>
                <c:pt idx="3">
                  <c:v>0.33973781166863876</c:v>
                </c:pt>
                <c:pt idx="4">
                  <c:v>0.34398614434757446</c:v>
                </c:pt>
                <c:pt idx="5">
                  <c:v>0.34841473772767878</c:v>
                </c:pt>
                <c:pt idx="6">
                  <c:v>0.35302359180895171</c:v>
                </c:pt>
                <c:pt idx="7">
                  <c:v>0.3578127065913933</c:v>
                </c:pt>
                <c:pt idx="8">
                  <c:v>0.36278208207500345</c:v>
                </c:pt>
                <c:pt idx="9">
                  <c:v>0.36793171825978227</c:v>
                </c:pt>
                <c:pt idx="10">
                  <c:v>0.3732616151457297</c:v>
                </c:pt>
                <c:pt idx="11">
                  <c:v>0.37877177273284574</c:v>
                </c:pt>
                <c:pt idx="12">
                  <c:v>0.38446219102113038</c:v>
                </c:pt>
                <c:pt idx="13">
                  <c:v>0.39033287001058364</c:v>
                </c:pt>
                <c:pt idx="14">
                  <c:v>0.39638380970120551</c:v>
                </c:pt>
                <c:pt idx="15">
                  <c:v>0.40261501009299605</c:v>
                </c:pt>
                <c:pt idx="16">
                  <c:v>0.4090264711859552</c:v>
                </c:pt>
                <c:pt idx="17">
                  <c:v>0.4156181929800829</c:v>
                </c:pt>
                <c:pt idx="18">
                  <c:v>0.42239017547537927</c:v>
                </c:pt>
                <c:pt idx="19">
                  <c:v>0.42934241867184425</c:v>
                </c:pt>
                <c:pt idx="20">
                  <c:v>0.4364749225694779</c:v>
                </c:pt>
                <c:pt idx="21">
                  <c:v>0.4437876871682801</c:v>
                </c:pt>
                <c:pt idx="22">
                  <c:v>0.45128071246825097</c:v>
                </c:pt>
                <c:pt idx="23">
                  <c:v>0.45895399846939039</c:v>
                </c:pt>
                <c:pt idx="24">
                  <c:v>0.46680754517169848</c:v>
                </c:pt>
                <c:pt idx="25">
                  <c:v>0.47484135257517518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8-4376-89A5-000ABEE68CEF}"/>
            </c:ext>
          </c:extLst>
        </c:ser>
        <c:ser>
          <c:idx val="3"/>
          <c:order val="3"/>
          <c:tx>
            <c:strRef>
              <c:f>'MF 1 '!$J$27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'MF 1 '!$B$28:$B$53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'!$J$28:$J$53</c:f>
              <c:numCache>
                <c:formatCode>0.00</c:formatCode>
                <c:ptCount val="26"/>
                <c:pt idx="0">
                  <c:v>1.2105548644532123E-2</c:v>
                </c:pt>
                <c:pt idx="1">
                  <c:v>1.2152704989797817E-2</c:v>
                </c:pt>
                <c:pt idx="2">
                  <c:v>1.2232054201935603E-2</c:v>
                </c:pt>
                <c:pt idx="3">
                  <c:v>1.2434456281957959E-2</c:v>
                </c:pt>
                <c:pt idx="4">
                  <c:v>1.2984176826364345E-2</c:v>
                </c:pt>
                <c:pt idx="5">
                  <c:v>1.3731908321690887E-2</c:v>
                </c:pt>
                <c:pt idx="6">
                  <c:v>1.4696072111725578E-2</c:v>
                </c:pt>
                <c:pt idx="7">
                  <c:v>1.5875949307699977E-2</c:v>
                </c:pt>
                <c:pt idx="8">
                  <c:v>1.7240992045821735E-2</c:v>
                </c:pt>
                <c:pt idx="9">
                  <c:v>1.8739305276369276E-2</c:v>
                </c:pt>
                <c:pt idx="10">
                  <c:v>2.0314190014666292E-2</c:v>
                </c:pt>
                <c:pt idx="11">
                  <c:v>2.1917374342552566E-2</c:v>
                </c:pt>
                <c:pt idx="12">
                  <c:v>2.3514396112959614E-2</c:v>
                </c:pt>
                <c:pt idx="13">
                  <c:v>2.5083831869427847E-2</c:v>
                </c:pt>
                <c:pt idx="14">
                  <c:v>2.6613890827450862E-2</c:v>
                </c:pt>
                <c:pt idx="15">
                  <c:v>2.8098871526802589E-2</c:v>
                </c:pt>
                <c:pt idx="16">
                  <c:v>2.9536501483992422E-2</c:v>
                </c:pt>
                <c:pt idx="17">
                  <c:v>3.092626812710509E-2</c:v>
                </c:pt>
                <c:pt idx="18">
                  <c:v>3.2268505467152347E-2</c:v>
                </c:pt>
                <c:pt idx="19">
                  <c:v>3.3563960430461753E-2</c:v>
                </c:pt>
                <c:pt idx="20">
                  <c:v>3.4813626743034121E-2</c:v>
                </c:pt>
                <c:pt idx="21">
                  <c:v>3.6018709819299714E-2</c:v>
                </c:pt>
                <c:pt idx="22">
                  <c:v>3.7180644022582574E-2</c:v>
                </c:pt>
                <c:pt idx="23">
                  <c:v>3.8301121221605575E-2</c:v>
                </c:pt>
                <c:pt idx="24">
                  <c:v>3.9382111695183519E-2</c:v>
                </c:pt>
                <c:pt idx="25">
                  <c:v>4.0425870556863336E-2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08-4376-89A5-000ABEE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19616"/>
        <c:axId val="251720192"/>
      </c:scatterChart>
      <c:valAx>
        <c:axId val="2517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0192"/>
        <c:crosses val="autoZero"/>
        <c:crossBetween val="midCat"/>
      </c:valAx>
      <c:valAx>
        <c:axId val="2517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смеси,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фикс</a:t>
            </a:r>
            <a:r>
              <a:rPr lang="ru-RU" baseline="0"/>
              <a:t> доли газа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'!$R$27</c:f>
              <c:strCache>
                <c:ptCount val="1"/>
                <c:pt idx="0">
                  <c:v>Р при 
βgas =0.25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'!$P$28:$P$53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'!$R$28:$R$53</c:f>
              <c:numCache>
                <c:formatCode>0</c:formatCode>
                <c:ptCount val="26"/>
                <c:pt idx="0">
                  <c:v>12.92724609375</c:v>
                </c:pt>
                <c:pt idx="1">
                  <c:v>38.92822265625</c:v>
                </c:pt>
                <c:pt idx="2">
                  <c:v>57.275390625</c:v>
                </c:pt>
                <c:pt idx="3">
                  <c:v>77.52685546875</c:v>
                </c:pt>
                <c:pt idx="4">
                  <c:v>102.099609375</c:v>
                </c:pt>
                <c:pt idx="5">
                  <c:v>142.822265625</c:v>
                </c:pt>
                <c:pt idx="6">
                  <c:v>223.828125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'!$S$27</c:f>
              <c:strCache>
                <c:ptCount val="1"/>
                <c:pt idx="0">
                  <c:v>Р при 
βgas =0.5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'!$P$28:$P$53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'!$S$28:$S$53</c:f>
              <c:numCache>
                <c:formatCode>0</c:formatCode>
                <c:ptCount val="26"/>
                <c:pt idx="0">
                  <c:v>4.7882080078125</c:v>
                </c:pt>
                <c:pt idx="1">
                  <c:v>19.390869140625</c:v>
                </c:pt>
                <c:pt idx="2">
                  <c:v>32.574462890625</c:v>
                </c:pt>
                <c:pt idx="3">
                  <c:v>45.1171875</c:v>
                </c:pt>
                <c:pt idx="4">
                  <c:v>56.048583984375</c:v>
                </c:pt>
                <c:pt idx="5">
                  <c:v>65.88134765625</c:v>
                </c:pt>
                <c:pt idx="6">
                  <c:v>74.981689453125</c:v>
                </c:pt>
                <c:pt idx="7">
                  <c:v>83.642578125</c:v>
                </c:pt>
                <c:pt idx="8">
                  <c:v>93.05419921875</c:v>
                </c:pt>
                <c:pt idx="9">
                  <c:v>104.3701171875</c:v>
                </c:pt>
                <c:pt idx="10">
                  <c:v>116.5283203125</c:v>
                </c:pt>
                <c:pt idx="11">
                  <c:v>130.1513671875</c:v>
                </c:pt>
                <c:pt idx="12">
                  <c:v>146.337890625</c:v>
                </c:pt>
                <c:pt idx="13">
                  <c:v>166.69921875</c:v>
                </c:pt>
                <c:pt idx="14">
                  <c:v>194.23828125</c:v>
                </c:pt>
                <c:pt idx="15">
                  <c:v>232.6171875</c:v>
                </c:pt>
                <c:pt idx="16">
                  <c:v>285.9375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8-45B5-93A3-5401A44BFC90}"/>
            </c:ext>
          </c:extLst>
        </c:ser>
        <c:ser>
          <c:idx val="2"/>
          <c:order val="2"/>
          <c:tx>
            <c:strRef>
              <c:f>'MF 1 '!$T$27</c:f>
              <c:strCache>
                <c:ptCount val="1"/>
                <c:pt idx="0">
                  <c:v>Р при 
βgas =0.75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'!$P$28:$P$53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'!$T$28:$T$53</c:f>
              <c:numCache>
                <c:formatCode>0</c:formatCode>
                <c:ptCount val="26"/>
                <c:pt idx="0">
                  <c:v>1.650238037109375</c:v>
                </c:pt>
                <c:pt idx="1">
                  <c:v>7.6904296875</c:v>
                </c:pt>
                <c:pt idx="2">
                  <c:v>14.3463134765625</c:v>
                </c:pt>
                <c:pt idx="3">
                  <c:v>20.76416015625</c:v>
                </c:pt>
                <c:pt idx="4">
                  <c:v>26.751708984375</c:v>
                </c:pt>
                <c:pt idx="5">
                  <c:v>32.318115234375</c:v>
                </c:pt>
                <c:pt idx="6">
                  <c:v>37.518310546875</c:v>
                </c:pt>
                <c:pt idx="7">
                  <c:v>42.388916015625</c:v>
                </c:pt>
                <c:pt idx="8">
                  <c:v>46.9482421875</c:v>
                </c:pt>
                <c:pt idx="9">
                  <c:v>51.26953125</c:v>
                </c:pt>
                <c:pt idx="10">
                  <c:v>55.37109375</c:v>
                </c:pt>
                <c:pt idx="11">
                  <c:v>59.28955078125</c:v>
                </c:pt>
                <c:pt idx="12">
                  <c:v>63.0615234375</c:v>
                </c:pt>
                <c:pt idx="13">
                  <c:v>66.68701171875</c:v>
                </c:pt>
                <c:pt idx="14">
                  <c:v>70.20263671875</c:v>
                </c:pt>
                <c:pt idx="15">
                  <c:v>73.64501953125</c:v>
                </c:pt>
                <c:pt idx="16">
                  <c:v>76.9775390625</c:v>
                </c:pt>
                <c:pt idx="17">
                  <c:v>80.2734375</c:v>
                </c:pt>
                <c:pt idx="18">
                  <c:v>83.5693359375</c:v>
                </c:pt>
                <c:pt idx="19">
                  <c:v>86.7919921875</c:v>
                </c:pt>
                <c:pt idx="20">
                  <c:v>90.087890625</c:v>
                </c:pt>
                <c:pt idx="21">
                  <c:v>93.8232421875</c:v>
                </c:pt>
                <c:pt idx="22">
                  <c:v>97.55859375</c:v>
                </c:pt>
                <c:pt idx="23">
                  <c:v>101.2939453125</c:v>
                </c:pt>
                <c:pt idx="24">
                  <c:v>105.17578125</c:v>
                </c:pt>
                <c:pt idx="25">
                  <c:v>109.130859375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C8-45B5-93A3-5401A44BF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22496"/>
        <c:axId val="251723072"/>
      </c:scatterChart>
      <c:valAx>
        <c:axId val="2517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ГФ,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3072"/>
        <c:crosses val="autoZero"/>
        <c:crossBetween val="midCat"/>
      </c:valAx>
      <c:valAx>
        <c:axId val="2517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  </a:t>
                </a:r>
                <a:r>
                  <a:rPr lang="ru-RU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'!$F$97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'!$F$98:$F$123</c:f>
              <c:numCache>
                <c:formatCode>0.000</c:formatCode>
                <c:ptCount val="26"/>
                <c:pt idx="0">
                  <c:v>1.2105548644532123E-2</c:v>
                </c:pt>
                <c:pt idx="1">
                  <c:v>1.2152704989797817E-2</c:v>
                </c:pt>
                <c:pt idx="2">
                  <c:v>1.2232054201935603E-2</c:v>
                </c:pt>
                <c:pt idx="3">
                  <c:v>1.2434456281957959E-2</c:v>
                </c:pt>
                <c:pt idx="4">
                  <c:v>1.2984176826364345E-2</c:v>
                </c:pt>
                <c:pt idx="5">
                  <c:v>1.3731908321690887E-2</c:v>
                </c:pt>
                <c:pt idx="6">
                  <c:v>1.4696072111725578E-2</c:v>
                </c:pt>
                <c:pt idx="7">
                  <c:v>1.5875949307699977E-2</c:v>
                </c:pt>
                <c:pt idx="8">
                  <c:v>1.7240992045821735E-2</c:v>
                </c:pt>
                <c:pt idx="9">
                  <c:v>1.8739305276369276E-2</c:v>
                </c:pt>
                <c:pt idx="10">
                  <c:v>2.0314190014666292E-2</c:v>
                </c:pt>
                <c:pt idx="11">
                  <c:v>2.1917374342552566E-2</c:v>
                </c:pt>
                <c:pt idx="12">
                  <c:v>2.3514396112959614E-2</c:v>
                </c:pt>
                <c:pt idx="13">
                  <c:v>2.5083831869427847E-2</c:v>
                </c:pt>
                <c:pt idx="14">
                  <c:v>2.6613890827450862E-2</c:v>
                </c:pt>
                <c:pt idx="15">
                  <c:v>2.8098871526802589E-2</c:v>
                </c:pt>
                <c:pt idx="16">
                  <c:v>2.9536501483992422E-2</c:v>
                </c:pt>
                <c:pt idx="17">
                  <c:v>3.092626812710509E-2</c:v>
                </c:pt>
                <c:pt idx="18">
                  <c:v>3.2268505467152347E-2</c:v>
                </c:pt>
                <c:pt idx="19">
                  <c:v>3.3563960430461753E-2</c:v>
                </c:pt>
                <c:pt idx="20">
                  <c:v>3.4813626743034121E-2</c:v>
                </c:pt>
                <c:pt idx="21">
                  <c:v>3.6018709819299714E-2</c:v>
                </c:pt>
                <c:pt idx="22">
                  <c:v>3.7180644022582574E-2</c:v>
                </c:pt>
                <c:pt idx="23">
                  <c:v>3.8301121221605575E-2</c:v>
                </c:pt>
                <c:pt idx="24">
                  <c:v>3.9382111695183519E-2</c:v>
                </c:pt>
                <c:pt idx="25">
                  <c:v>4.0425870556863336E-2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'MF 1 '!$G$97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'!$G$98:$G$123</c:f>
              <c:numCache>
                <c:formatCode>0.000</c:formatCode>
                <c:ptCount val="26"/>
                <c:pt idx="0">
                  <c:v>3.6590463605066925</c:v>
                </c:pt>
                <c:pt idx="1">
                  <c:v>3.4223996970828314</c:v>
                </c:pt>
                <c:pt idx="2">
                  <c:v>3.1210920754921987</c:v>
                </c:pt>
                <c:pt idx="3">
                  <c:v>2.610680590953983</c:v>
                </c:pt>
                <c:pt idx="4">
                  <c:v>1.9330998132345878</c:v>
                </c:pt>
                <c:pt idx="5">
                  <c:v>1.5288611204918676</c:v>
                </c:pt>
                <c:pt idx="6">
                  <c:v>1.2663335238575619</c:v>
                </c:pt>
                <c:pt idx="7">
                  <c:v>1.0835253821497086</c:v>
                </c:pt>
                <c:pt idx="8">
                  <c:v>1.0151892569483763</c:v>
                </c:pt>
                <c:pt idx="9">
                  <c:v>1.0545227206187542</c:v>
                </c:pt>
                <c:pt idx="10">
                  <c:v>1.099793905122219</c:v>
                </c:pt>
                <c:pt idx="11">
                  <c:v>1.1504276850441697</c:v>
                </c:pt>
                <c:pt idx="12">
                  <c:v>1.2059613222382559</c:v>
                </c:pt>
                <c:pt idx="13">
                  <c:v>1.2659985356650543</c:v>
                </c:pt>
                <c:pt idx="14">
                  <c:v>1.3301802347454754</c:v>
                </c:pt>
                <c:pt idx="15">
                  <c:v>1.398165420235213</c:v>
                </c:pt>
                <c:pt idx="16">
                  <c:v>1.469618644016115</c:v>
                </c:pt>
                <c:pt idx="17">
                  <c:v>1.5442019106882179</c:v>
                </c:pt>
                <c:pt idx="18">
                  <c:v>1.6215697162604081</c:v>
                </c:pt>
                <c:pt idx="19">
                  <c:v>1.7013663805803496</c:v>
                </c:pt>
                <c:pt idx="20">
                  <c:v>1.7832251010232323</c:v>
                </c:pt>
                <c:pt idx="21">
                  <c:v>1.8667683185510673</c:v>
                </c:pt>
                <c:pt idx="22">
                  <c:v>1.9516090887099746</c:v>
                </c:pt>
                <c:pt idx="23">
                  <c:v>2.0373532149446416</c:v>
                </c:pt>
                <c:pt idx="24">
                  <c:v>2.1236019446382008</c:v>
                </c:pt>
                <c:pt idx="25">
                  <c:v>2.2099550584076959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6-45A4-8142-0F9CFFF1B665}"/>
            </c:ext>
          </c:extLst>
        </c:ser>
        <c:ser>
          <c:idx val="1"/>
          <c:order val="2"/>
          <c:tx>
            <c:strRef>
              <c:f>'MF 1 '!$H$97</c:f>
              <c:strCache>
                <c:ptCount val="1"/>
                <c:pt idx="0">
                  <c:v>μw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'!$H$98:$H$123</c:f>
              <c:numCache>
                <c:formatCode>0.000</c:formatCode>
                <c:ptCount val="26"/>
                <c:pt idx="0">
                  <c:v>0.33586886209810729</c:v>
                </c:pt>
                <c:pt idx="1">
                  <c:v>0.3366698582445789</c:v>
                </c:pt>
                <c:pt idx="2">
                  <c:v>0.33768124309210917</c:v>
                </c:pt>
                <c:pt idx="3">
                  <c:v>0.33973781166863876</c:v>
                </c:pt>
                <c:pt idx="4">
                  <c:v>0.34398614434757446</c:v>
                </c:pt>
                <c:pt idx="5">
                  <c:v>0.34841473772767878</c:v>
                </c:pt>
                <c:pt idx="6">
                  <c:v>0.35302359180895171</c:v>
                </c:pt>
                <c:pt idx="7">
                  <c:v>0.3578127065913933</c:v>
                </c:pt>
                <c:pt idx="8">
                  <c:v>0.36278208207500345</c:v>
                </c:pt>
                <c:pt idx="9">
                  <c:v>0.36793171825978227</c:v>
                </c:pt>
                <c:pt idx="10">
                  <c:v>0.3732616151457297</c:v>
                </c:pt>
                <c:pt idx="11">
                  <c:v>0.37877177273284574</c:v>
                </c:pt>
                <c:pt idx="12">
                  <c:v>0.38446219102113038</c:v>
                </c:pt>
                <c:pt idx="13">
                  <c:v>0.39033287001058364</c:v>
                </c:pt>
                <c:pt idx="14">
                  <c:v>0.39638380970120551</c:v>
                </c:pt>
                <c:pt idx="15">
                  <c:v>0.40261501009299605</c:v>
                </c:pt>
                <c:pt idx="16">
                  <c:v>0.4090264711859552</c:v>
                </c:pt>
                <c:pt idx="17">
                  <c:v>0.4156181929800829</c:v>
                </c:pt>
                <c:pt idx="18">
                  <c:v>0.42239017547537927</c:v>
                </c:pt>
                <c:pt idx="19">
                  <c:v>0.42934241867184425</c:v>
                </c:pt>
                <c:pt idx="20">
                  <c:v>0.4364749225694779</c:v>
                </c:pt>
                <c:pt idx="21">
                  <c:v>0.4437876871682801</c:v>
                </c:pt>
                <c:pt idx="22">
                  <c:v>0.45128071246825097</c:v>
                </c:pt>
                <c:pt idx="23">
                  <c:v>0.45895399846939039</c:v>
                </c:pt>
                <c:pt idx="24">
                  <c:v>0.46680754517169848</c:v>
                </c:pt>
                <c:pt idx="25">
                  <c:v>0.47484135257517518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A6-45A4-8142-0F9CFFF1B665}"/>
            </c:ext>
          </c:extLst>
        </c:ser>
        <c:ser>
          <c:idx val="3"/>
          <c:order val="3"/>
          <c:tx>
            <c:strRef>
              <c:f>'MF 1 '!$E$97</c:f>
              <c:strCache>
                <c:ptCount val="1"/>
                <c:pt idx="0">
                  <c:v>μmix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'!$E$98:$E$123</c:f>
              <c:numCache>
                <c:formatCode>0.00</c:formatCode>
                <c:ptCount val="26"/>
                <c:pt idx="0">
                  <c:v>4.2392548526662029E-2</c:v>
                </c:pt>
                <c:pt idx="1">
                  <c:v>0.1891766863738289</c:v>
                </c:pt>
                <c:pt idx="2">
                  <c:v>0.32880483260714866</c:v>
                </c:pt>
                <c:pt idx="3">
                  <c:v>0.50864623557174782</c:v>
                </c:pt>
                <c:pt idx="4">
                  <c:v>0.66877003739665741</c:v>
                </c:pt>
                <c:pt idx="5">
                  <c:v>0.72144741093366171</c:v>
                </c:pt>
                <c:pt idx="6">
                  <c:v>0.73283233134821157</c:v>
                </c:pt>
                <c:pt idx="7">
                  <c:v>0.72662732325761226</c:v>
                </c:pt>
                <c:pt idx="8">
                  <c:v>0.72872994358905807</c:v>
                </c:pt>
                <c:pt idx="9">
                  <c:v>0.75299892217304754</c:v>
                </c:pt>
                <c:pt idx="10">
                  <c:v>0.78072867379472388</c:v>
                </c:pt>
                <c:pt idx="11">
                  <c:v>0.81151780609934454</c:v>
                </c:pt>
                <c:pt idx="12">
                  <c:v>0.8450599316882953</c:v>
                </c:pt>
                <c:pt idx="13">
                  <c:v>0.88110856433631757</c:v>
                </c:pt>
                <c:pt idx="14">
                  <c:v>0.91945326884539158</c:v>
                </c:pt>
                <c:pt idx="15">
                  <c:v>0.9599033638717811</c:v>
                </c:pt>
                <c:pt idx="16">
                  <c:v>1.0022771164795137</c:v>
                </c:pt>
                <c:pt idx="17">
                  <c:v>1.0463948753376049</c:v>
                </c:pt>
                <c:pt idx="18">
                  <c:v>1.0920749494796089</c:v>
                </c:pt>
                <c:pt idx="19">
                  <c:v>1.1391313710075108</c:v>
                </c:pt>
                <c:pt idx="20">
                  <c:v>1.1873729508210344</c:v>
                </c:pt>
                <c:pt idx="21">
                  <c:v>1.2366032316446527</c:v>
                </c:pt>
                <c:pt idx="22">
                  <c:v>1.2866210722223828</c:v>
                </c:pt>
                <c:pt idx="23">
                  <c:v>1.3372216785524642</c:v>
                </c:pt>
                <c:pt idx="24">
                  <c:v>1.3881979488181762</c:v>
                </c:pt>
                <c:pt idx="25">
                  <c:v>1.4393420302138618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A6-45A4-8142-0F9CFFF1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48320"/>
        <c:axId val="371905024"/>
      </c:scatterChart>
      <c:valAx>
        <c:axId val="3660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905024"/>
        <c:crosses val="autoZero"/>
        <c:crossBetween val="midCat"/>
      </c:valAx>
      <c:valAx>
        <c:axId val="37190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4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фикс</a:t>
            </a:r>
            <a:r>
              <a:rPr lang="ru-RU" baseline="0"/>
              <a:t> доли газа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'!$AE$27</c:f>
              <c:strCache>
                <c:ptCount val="1"/>
                <c:pt idx="0">
                  <c:v>Р при 
βgas =0.25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'!$AC$28:$AC$53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'!$AE$28:$AE$53</c:f>
              <c:numCache>
                <c:formatCode>0</c:formatCode>
                <c:ptCount val="26"/>
                <c:pt idx="0">
                  <c:v>0.6008148193359375</c:v>
                </c:pt>
                <c:pt idx="1">
                  <c:v>3.082275390625</c:v>
                </c:pt>
                <c:pt idx="2">
                  <c:v>6.3934326171875</c:v>
                </c:pt>
                <c:pt idx="3">
                  <c:v>14.0228271484375</c:v>
                </c:pt>
                <c:pt idx="4">
                  <c:v>35.94970703125</c:v>
                </c:pt>
                <c:pt idx="5">
                  <c:v>76.5380859375</c:v>
                </c:pt>
                <c:pt idx="6">
                  <c:v>110.65673828125</c:v>
                </c:pt>
                <c:pt idx="7">
                  <c:v>145.20263671875</c:v>
                </c:pt>
                <c:pt idx="8">
                  <c:v>173.2177734375</c:v>
                </c:pt>
                <c:pt idx="9">
                  <c:v>189.5751953125</c:v>
                </c:pt>
                <c:pt idx="10">
                  <c:v>204.833984375</c:v>
                </c:pt>
                <c:pt idx="11">
                  <c:v>218.6279296875</c:v>
                </c:pt>
                <c:pt idx="12">
                  <c:v>231.0791015625</c:v>
                </c:pt>
                <c:pt idx="13">
                  <c:v>242.1875</c:v>
                </c:pt>
                <c:pt idx="14">
                  <c:v>252.197265625</c:v>
                </c:pt>
                <c:pt idx="15">
                  <c:v>261.23046875</c:v>
                </c:pt>
                <c:pt idx="16">
                  <c:v>269.287109375</c:v>
                </c:pt>
                <c:pt idx="17">
                  <c:v>276.7333984375</c:v>
                </c:pt>
                <c:pt idx="18">
                  <c:v>283.447265625</c:v>
                </c:pt>
                <c:pt idx="19">
                  <c:v>289.55078125</c:v>
                </c:pt>
                <c:pt idx="20">
                  <c:v>295.2880859375</c:v>
                </c:pt>
                <c:pt idx="21">
                  <c:v>300.537109375</c:v>
                </c:pt>
                <c:pt idx="22">
                  <c:v>305.419921875</c:v>
                </c:pt>
                <c:pt idx="23">
                  <c:v>309.814453125</c:v>
                </c:pt>
                <c:pt idx="24">
                  <c:v>313.96484375</c:v>
                </c:pt>
                <c:pt idx="25">
                  <c:v>317.87109375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6-4BE1-940C-04C55A5B1E7F}"/>
            </c:ext>
          </c:extLst>
        </c:ser>
        <c:ser>
          <c:idx val="0"/>
          <c:order val="1"/>
          <c:tx>
            <c:strRef>
              <c:f>'MF 1 '!$AF$27</c:f>
              <c:strCache>
                <c:ptCount val="1"/>
                <c:pt idx="0">
                  <c:v>Р при 
βgas =0.5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'!$AC$28:$AC$53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'!$AF$28:$AF$53</c:f>
              <c:numCache>
                <c:formatCode>0</c:formatCode>
                <c:ptCount val="26"/>
                <c:pt idx="0">
                  <c:v>1.8901824951171875</c:v>
                </c:pt>
                <c:pt idx="1">
                  <c:v>9.7198486328125</c:v>
                </c:pt>
                <c:pt idx="2">
                  <c:v>20.3704833984375</c:v>
                </c:pt>
                <c:pt idx="3">
                  <c:v>45.867919921875</c:v>
                </c:pt>
                <c:pt idx="4">
                  <c:v>111.328125</c:v>
                </c:pt>
                <c:pt idx="5">
                  <c:v>182.4951171875</c:v>
                </c:pt>
                <c:pt idx="6">
                  <c:v>263.916015625</c:v>
                </c:pt>
                <c:pt idx="7">
                  <c:v>351.6845703125</c:v>
                </c:pt>
                <c:pt idx="8">
                  <c:v>415.52734375</c:v>
                </c:pt>
                <c:pt idx="9">
                  <c:v>473.876953125</c:v>
                </c:pt>
                <c:pt idx="10">
                  <c:v>524.90234375</c:v>
                </c:pt>
                <c:pt idx="11">
                  <c:v>569.091796875</c:v>
                </c:pt>
                <c:pt idx="12">
                  <c:v>606.93359375</c:v>
                </c:pt>
                <c:pt idx="13">
                  <c:v>639.16015625</c:v>
                </c:pt>
                <c:pt idx="14">
                  <c:v>667.48046875</c:v>
                </c:pt>
                <c:pt idx="15">
                  <c:v>692.87109375</c:v>
                </c:pt>
                <c:pt idx="16">
                  <c:v>714.84375</c:v>
                </c:pt>
                <c:pt idx="17">
                  <c:v>734.86328125</c:v>
                </c:pt>
                <c:pt idx="18">
                  <c:v>752.9296875</c:v>
                </c:pt>
                <c:pt idx="19">
                  <c:v>769.53125</c:v>
                </c:pt>
                <c:pt idx="20">
                  <c:v>784.1796875</c:v>
                </c:pt>
                <c:pt idx="21">
                  <c:v>797.8515625</c:v>
                </c:pt>
                <c:pt idx="22">
                  <c:v>810.546875</c:v>
                </c:pt>
                <c:pt idx="23">
                  <c:v>821.77734375</c:v>
                </c:pt>
                <c:pt idx="24">
                  <c:v>832.03125</c:v>
                </c:pt>
                <c:pt idx="25">
                  <c:v>841.796875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6-4BE1-940C-04C55A5B1E7F}"/>
            </c:ext>
          </c:extLst>
        </c:ser>
        <c:ser>
          <c:idx val="2"/>
          <c:order val="2"/>
          <c:tx>
            <c:strRef>
              <c:f>'MF 1 '!$AG$27</c:f>
              <c:strCache>
                <c:ptCount val="1"/>
                <c:pt idx="0">
                  <c:v>Р при 
βgas =0.75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'!$AC$28:$AC$53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'!$AG$28:$AG$53</c:f>
              <c:numCache>
                <c:formatCode>0</c:formatCode>
                <c:ptCount val="26"/>
                <c:pt idx="0">
                  <c:v>6.88934326171875</c:v>
                </c:pt>
                <c:pt idx="1">
                  <c:v>19.775390625</c:v>
                </c:pt>
                <c:pt idx="2">
                  <c:v>41.19873046875</c:v>
                </c:pt>
                <c:pt idx="3">
                  <c:v>98.7548828125</c:v>
                </c:pt>
                <c:pt idx="4">
                  <c:v>241.2109375</c:v>
                </c:pt>
                <c:pt idx="5">
                  <c:v>414.794921875</c:v>
                </c:pt>
                <c:pt idx="6">
                  <c:v>621.09375</c:v>
                </c:pt>
                <c:pt idx="7">
                  <c:v>852.5390625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6-4BE1-940C-04C55A5B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22496"/>
        <c:axId val="251723072"/>
      </c:scatterChart>
      <c:valAx>
        <c:axId val="2517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3072"/>
        <c:crosses val="autoZero"/>
        <c:crossBetween val="midCat"/>
      </c:valAx>
      <c:valAx>
        <c:axId val="2517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ГФ</a:t>
                </a:r>
                <a:r>
                  <a:rPr lang="ru-RU" baseline="0"/>
                  <a:t> м3/м3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348651</xdr:colOff>
      <xdr:row>53</xdr:row>
      <xdr:rowOff>90469</xdr:rowOff>
    </xdr:from>
    <xdr:to>
      <xdr:col>6</xdr:col>
      <xdr:colOff>571500</xdr:colOff>
      <xdr:row>80</xdr:row>
      <xdr:rowOff>76881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617862</xdr:colOff>
      <xdr:row>53</xdr:row>
      <xdr:rowOff>79406</xdr:rowOff>
    </xdr:from>
    <xdr:to>
      <xdr:col>12</xdr:col>
      <xdr:colOff>601756</xdr:colOff>
      <xdr:row>80</xdr:row>
      <xdr:rowOff>84463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296506</xdr:colOff>
      <xdr:row>2</xdr:row>
      <xdr:rowOff>85725</xdr:rowOff>
    </xdr:from>
    <xdr:to>
      <xdr:col>14</xdr:col>
      <xdr:colOff>219076</xdr:colOff>
      <xdr:row>17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687531" y="409575"/>
          <a:ext cx="5675670" cy="3219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Упражнения показывает как рассчитать некоторые свойства потока флюидов. Поток флюидов 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PVT +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расход и обводненность. Задача упражнения - проанализировать получившиеся зависимости.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расхода газожидкостной смеси</a:t>
          </a:r>
          <a:r>
            <a:rPr lang="en-US" sz="1100" baseline="0"/>
            <a:t> Q</a:t>
          </a:r>
          <a:r>
            <a:rPr lang="en-US" sz="1100" baseline="-25000"/>
            <a:t>mix</a:t>
          </a:r>
          <a:r>
            <a:rPr lang="ru-RU" sz="1100" baseline="0"/>
            <a:t> от давления и температуры</a:t>
          </a:r>
          <a:r>
            <a:rPr lang="en-US" sz="1100" baseline="0"/>
            <a:t>  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доли газа в потоке</a:t>
          </a:r>
          <a:r>
            <a:rPr lang="en-US" sz="1100" baseline="0"/>
            <a:t> </a:t>
          </a:r>
          <a:r>
            <a:rPr lang="el-GR" sz="1100" baseline="0"/>
            <a:t>β</a:t>
          </a:r>
          <a:r>
            <a:rPr lang="en-US" sz="1100" baseline="-25000"/>
            <a:t>gas</a:t>
          </a:r>
          <a:r>
            <a:rPr lang="ru-RU" sz="1100" baseline="0"/>
            <a:t> от давления и температуры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вязкости смеси</a:t>
          </a:r>
          <a:r>
            <a:rPr lang="en-US" sz="1100" baseline="0"/>
            <a:t> </a:t>
          </a:r>
          <a:r>
            <a:rPr lang="el-GR" sz="1100" baseline="0"/>
            <a:t>μ</a:t>
          </a:r>
          <a:r>
            <a:rPr lang="en-US" sz="1100" baseline="-25000"/>
            <a:t>mix</a:t>
          </a:r>
          <a:r>
            <a:rPr lang="ru-RU" sz="1100" baseline="0"/>
            <a:t> от давления и температуры, а также зависимости вязкости компонент (</a:t>
          </a:r>
          <a:r>
            <a:rPr lang="en-US" sz="1100" baseline="0"/>
            <a:t>PVT </a:t>
          </a:r>
          <a:r>
            <a:rPr lang="ru-RU" sz="1100" baseline="0"/>
            <a:t>функции)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от газового фактора при котором доля газа в потоке равна заданной</a:t>
          </a:r>
          <a:r>
            <a:rPr lang="en-US" sz="1100" baseline="0"/>
            <a:t> (MF_p_gas_fraction_atma)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 baseline="0"/>
            <a:t>Используйте функции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MF_q_mix_rc_m3day</a:t>
          </a:r>
          <a:endParaRPr lang="ru-RU" sz="110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MF_gas_fraction_d</a:t>
          </a:r>
          <a:endParaRPr lang="ru-RU" sz="110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MF_mu_mix_cP</a:t>
          </a:r>
          <a:endParaRPr lang="ru-RU" sz="110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MF_p_gas_fraction_atma</a:t>
          </a:r>
          <a:endParaRPr lang="ru-RU" sz="110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MF_rp_gas_fraction_m3m3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12</xdr:col>
      <xdr:colOff>626089</xdr:colOff>
      <xdr:row>53</xdr:row>
      <xdr:rowOff>69397</xdr:rowOff>
    </xdr:from>
    <xdr:to>
      <xdr:col>20</xdr:col>
      <xdr:colOff>53212</xdr:colOff>
      <xdr:row>80</xdr:row>
      <xdr:rowOff>72640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2</xdr:row>
      <xdr:rowOff>98184</xdr:rowOff>
    </xdr:from>
    <xdr:to>
      <xdr:col>23</xdr:col>
      <xdr:colOff>133350</xdr:colOff>
      <xdr:row>18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0448925" y="422034"/>
          <a:ext cx="5314950" cy="322604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Насколько изменится расход ГЖС при изменении температуры от 30 С до 100 С? Оцените в уме и проверьте себя на основе расчета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Может ли в потоке появиться свободный газ при давлении выше давления насыщения? Если да то при каких условиях?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Как изменится вязкость ГЖС при подъеме на поверхность в скважине? Оцените степень изменения в уме и проверьте себя на основе расчета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Какие параметры наиболее сильно влияют на расход ГЖС в потоке?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При каком газовом фактора достигается 25% свободного газа в потоке? Какие параметры влияют на этот показатель?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При каком давлении достигается 50% свободного газа в потоке? Какие параметры влияют на этот показатель?</a:t>
          </a:r>
          <a:endParaRPr lang="ru-RU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*Оцените влияние на результаты расчета сепарации газа на приеме насоса. В упражнении нет заготовленных ячеек для ввода параметров сепарации - создайте их самостоятельно, проанализируйте результаты и подготовьте ответы.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</xdr:txBody>
    </xdr:sp>
    <xdr:clientData/>
  </xdr:twoCellAnchor>
  <xdr:twoCellAnchor>
    <xdr:from>
      <xdr:col>20</xdr:col>
      <xdr:colOff>145678</xdr:colOff>
      <xdr:row>53</xdr:row>
      <xdr:rowOff>54347</xdr:rowOff>
    </xdr:from>
    <xdr:to>
      <xdr:col>29</xdr:col>
      <xdr:colOff>95810</xdr:colOff>
      <xdr:row>80</xdr:row>
      <xdr:rowOff>121583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582706</xdr:colOff>
      <xdr:row>95</xdr:row>
      <xdr:rowOff>33618</xdr:rowOff>
    </xdr:from>
    <xdr:to>
      <xdr:col>17</xdr:col>
      <xdr:colOff>577968</xdr:colOff>
      <xdr:row>124</xdr:row>
      <xdr:rowOff>3244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76200</xdr:colOff>
      <xdr:row>34</xdr:row>
      <xdr:rowOff>114300</xdr:rowOff>
    </xdr:from>
    <xdr:to>
      <xdr:col>14</xdr:col>
      <xdr:colOff>476250</xdr:colOff>
      <xdr:row>44</xdr:row>
      <xdr:rowOff>132522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B3EEDC-9DC0-4181-BE22-433F9A901EF2}"/>
            </a:ext>
          </a:extLst>
        </xdr:cNvPr>
        <xdr:cNvSpPr/>
      </xdr:nvSpPr>
      <xdr:spPr>
        <a:xfrm>
          <a:off x="7505700" y="6591300"/>
          <a:ext cx="3114675" cy="1637472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20</xdr:col>
      <xdr:colOff>95250</xdr:colOff>
      <xdr:row>34</xdr:row>
      <xdr:rowOff>142875</xdr:rowOff>
    </xdr:from>
    <xdr:to>
      <xdr:col>25</xdr:col>
      <xdr:colOff>273740</xdr:colOff>
      <xdr:row>44</xdr:row>
      <xdr:rowOff>161097</xdr:rowOff>
    </xdr:to>
    <xdr:sp macro="" textlink="">
      <xdr:nvSpPr>
        <xdr:cNvPr id="12" name="Стрелка: влево 11">
          <a:extLst>
            <a:ext uri="{FF2B5EF4-FFF2-40B4-BE49-F238E27FC236}">
              <a16:creationId xmlns:a16="http://schemas.microsoft.com/office/drawing/2014/main" id="{BE0C1AD2-2649-412E-B54A-E7B034B5D031}"/>
            </a:ext>
          </a:extLst>
        </xdr:cNvPr>
        <xdr:cNvSpPr/>
      </xdr:nvSpPr>
      <xdr:spPr>
        <a:xfrm>
          <a:off x="13896975" y="6619875"/>
          <a:ext cx="3226490" cy="1637472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29</xdr:col>
      <xdr:colOff>219075</xdr:colOff>
      <xdr:row>53</xdr:row>
      <xdr:rowOff>47625</xdr:rowOff>
    </xdr:from>
    <xdr:to>
      <xdr:col>36</xdr:col>
      <xdr:colOff>559732</xdr:colOff>
      <xdr:row>80</xdr:row>
      <xdr:rowOff>114861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BD144297-58F1-4B47-8EAA-2D7105B50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95250</xdr:colOff>
      <xdr:row>34</xdr:row>
      <xdr:rowOff>85725</xdr:rowOff>
    </xdr:from>
    <xdr:to>
      <xdr:col>38</xdr:col>
      <xdr:colOff>273740</xdr:colOff>
      <xdr:row>44</xdr:row>
      <xdr:rowOff>103947</xdr:rowOff>
    </xdr:to>
    <xdr:sp macro="" textlink="">
      <xdr:nvSpPr>
        <xdr:cNvPr id="14" name="Стрелка: влево 13">
          <a:extLst>
            <a:ext uri="{FF2B5EF4-FFF2-40B4-BE49-F238E27FC236}">
              <a16:creationId xmlns:a16="http://schemas.microsoft.com/office/drawing/2014/main" id="{E4490F64-D48A-413D-A6C3-3E7A593613EC}"/>
            </a:ext>
          </a:extLst>
        </xdr:cNvPr>
        <xdr:cNvSpPr/>
      </xdr:nvSpPr>
      <xdr:spPr>
        <a:xfrm>
          <a:off x="20993100" y="6562725"/>
          <a:ext cx="3226490" cy="1637472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  <a:r>
            <a:rPr lang="en-US" sz="1100"/>
            <a:t>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gas_fraction_d"/>
      <definedName name="MF_mu_mix_cP"/>
      <definedName name="MF_p_gas_fraction_atma"/>
      <definedName name="MF_q_mix_rc_m3day"/>
      <definedName name="MF_rp_gas_fraction_m3m3"/>
      <definedName name="PVT_encode_string"/>
      <definedName name="PVT_mu_gas_cP"/>
      <definedName name="PVT_mu_oil_cP"/>
      <definedName name="PVT_mu_wat_cP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G123"/>
  <sheetViews>
    <sheetView tabSelected="1" zoomScale="85" zoomScaleNormal="85" workbookViewId="0">
      <selection activeCell="Z14" sqref="Z14"/>
    </sheetView>
  </sheetViews>
  <sheetFormatPr defaultRowHeight="12.75" x14ac:dyDescent="0.2"/>
  <cols>
    <col min="2" max="2" width="13.425781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21</v>
      </c>
      <c r="F1" t="s">
        <v>22</v>
      </c>
      <c r="G1" t="str">
        <f>[1]!getUFVersion()</f>
        <v>7.17</v>
      </c>
    </row>
    <row r="2" spans="1:7" x14ac:dyDescent="0.2">
      <c r="A2" t="s">
        <v>13</v>
      </c>
    </row>
    <row r="6" spans="1:7" x14ac:dyDescent="0.2">
      <c r="A6" s="1" t="s">
        <v>1</v>
      </c>
    </row>
    <row r="7" spans="1:7" ht="18.75" x14ac:dyDescent="0.35">
      <c r="B7" s="13" t="s">
        <v>24</v>
      </c>
      <c r="C7" s="2">
        <v>0.87</v>
      </c>
      <c r="D7" s="8"/>
      <c r="E7" s="9">
        <f>gamma_oil_*1000</f>
        <v>870</v>
      </c>
      <c r="F7" s="11" t="s">
        <v>35</v>
      </c>
    </row>
    <row r="8" spans="1:7" ht="18.75" x14ac:dyDescent="0.35">
      <c r="B8" s="11" t="s">
        <v>25</v>
      </c>
      <c r="C8" s="2">
        <v>1</v>
      </c>
      <c r="D8" s="8"/>
      <c r="E8" s="9">
        <f>gamma_wat_*1000</f>
        <v>1000</v>
      </c>
      <c r="F8" s="11" t="s">
        <v>35</v>
      </c>
    </row>
    <row r="9" spans="1:7" ht="18.75" x14ac:dyDescent="0.35">
      <c r="B9" s="11" t="s">
        <v>26</v>
      </c>
      <c r="C9" s="2">
        <v>0.8</v>
      </c>
      <c r="D9" s="8"/>
      <c r="E9" s="9">
        <f>gamma_gas_*1.22</f>
        <v>0.97599999999999998</v>
      </c>
      <c r="F9" s="11" t="s">
        <v>35</v>
      </c>
    </row>
    <row r="10" spans="1:7" ht="18.75" x14ac:dyDescent="0.35">
      <c r="B10" s="14" t="s">
        <v>27</v>
      </c>
      <c r="C10" s="2">
        <v>80</v>
      </c>
      <c r="D10" s="11" t="s">
        <v>23</v>
      </c>
      <c r="E10" s="10">
        <f>Rsb_/gamma_oil_</f>
        <v>91.954022988505741</v>
      </c>
      <c r="F10" s="11" t="s">
        <v>36</v>
      </c>
    </row>
    <row r="11" spans="1:7" ht="18.75" x14ac:dyDescent="0.35">
      <c r="B11" s="14" t="s">
        <v>28</v>
      </c>
      <c r="C11" s="2">
        <v>80</v>
      </c>
      <c r="D11" s="11" t="s">
        <v>23</v>
      </c>
      <c r="E11" s="10">
        <f>Rsb_/gamma_oil_</f>
        <v>91.954022988505741</v>
      </c>
      <c r="F11" s="11" t="s">
        <v>36</v>
      </c>
    </row>
    <row r="12" spans="1:7" ht="18" x14ac:dyDescent="0.35">
      <c r="B12" s="11" t="s">
        <v>29</v>
      </c>
      <c r="C12" s="2">
        <v>120</v>
      </c>
      <c r="D12" s="8" t="s">
        <v>7</v>
      </c>
      <c r="E12" s="10">
        <f>Pb_*1.01325</f>
        <v>121.59</v>
      </c>
      <c r="F12" s="12" t="s">
        <v>8</v>
      </c>
    </row>
    <row r="13" spans="1:7" ht="18" x14ac:dyDescent="0.35">
      <c r="B13" s="11" t="s">
        <v>30</v>
      </c>
      <c r="C13" s="2">
        <v>100</v>
      </c>
      <c r="D13" s="8" t="s">
        <v>2</v>
      </c>
      <c r="E13" s="10">
        <f>Tres_*9/5+32</f>
        <v>212</v>
      </c>
      <c r="F13" s="12" t="s">
        <v>9</v>
      </c>
    </row>
    <row r="14" spans="1:7" ht="18.75" x14ac:dyDescent="0.35">
      <c r="B14" s="14" t="s">
        <v>31</v>
      </c>
      <c r="C14" s="2">
        <v>1.2</v>
      </c>
      <c r="D14" s="11" t="s">
        <v>23</v>
      </c>
    </row>
    <row r="15" spans="1:7" ht="18" x14ac:dyDescent="0.35">
      <c r="B15" s="15" t="s">
        <v>32</v>
      </c>
      <c r="C15" s="2">
        <v>1</v>
      </c>
      <c r="D15" s="8" t="s">
        <v>6</v>
      </c>
    </row>
    <row r="16" spans="1:7" x14ac:dyDescent="0.2">
      <c r="A16" s="1" t="s">
        <v>15</v>
      </c>
    </row>
    <row r="17" spans="2:33" ht="15.75" x14ac:dyDescent="0.3">
      <c r="B17" s="15" t="s">
        <v>33</v>
      </c>
      <c r="C17" s="2">
        <v>50</v>
      </c>
      <c r="D17" s="11" t="s">
        <v>34</v>
      </c>
    </row>
    <row r="18" spans="2:33" ht="15.75" x14ac:dyDescent="0.3">
      <c r="B18" s="15" t="s">
        <v>37</v>
      </c>
      <c r="C18" s="2">
        <v>50</v>
      </c>
      <c r="D18" s="8" t="s">
        <v>3</v>
      </c>
    </row>
    <row r="19" spans="2:33" x14ac:dyDescent="0.2">
      <c r="B19" s="4"/>
    </row>
    <row r="20" spans="2:33" x14ac:dyDescent="0.2">
      <c r="B20" s="19" t="s">
        <v>19</v>
      </c>
      <c r="C20" s="27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8"/>
    </row>
    <row r="26" spans="2:33" x14ac:dyDescent="0.2">
      <c r="R26" s="2">
        <v>0.25</v>
      </c>
      <c r="S26" s="2">
        <v>0.5</v>
      </c>
      <c r="T26" s="2">
        <v>0.75</v>
      </c>
      <c r="AE26" s="26">
        <f>betta_gas1_</f>
        <v>0.25</v>
      </c>
      <c r="AF26" s="26">
        <f>betta_gas2_</f>
        <v>0.5</v>
      </c>
      <c r="AG26" s="26">
        <f>betta_gas3_</f>
        <v>0.75</v>
      </c>
    </row>
    <row r="27" spans="2:33" ht="32.1" customHeight="1" x14ac:dyDescent="0.35">
      <c r="B27" s="16" t="s">
        <v>0</v>
      </c>
      <c r="C27" s="16" t="s">
        <v>4</v>
      </c>
      <c r="D27" s="16" t="s">
        <v>42</v>
      </c>
      <c r="E27" s="16" t="s">
        <v>11</v>
      </c>
      <c r="F27" s="17" t="s">
        <v>10</v>
      </c>
      <c r="G27" s="18" t="s">
        <v>38</v>
      </c>
      <c r="H27" s="18" t="s">
        <v>39</v>
      </c>
      <c r="I27" s="18" t="s">
        <v>40</v>
      </c>
      <c r="J27" s="18" t="s">
        <v>41</v>
      </c>
      <c r="P27" s="16" t="s">
        <v>14</v>
      </c>
      <c r="Q27" s="20" t="s">
        <v>20</v>
      </c>
      <c r="R27" s="19" t="str">
        <f>"Р при 
βgas ="&amp;betta_gas1_</f>
        <v>Р при 
βgas =0.25</v>
      </c>
      <c r="S27" s="19" t="str">
        <f>"Р при 
βgas ="&amp;betta_gas2_</f>
        <v>Р при 
βgas =0.5</v>
      </c>
      <c r="T27" s="19" t="str">
        <f>"Р при 
βgas ="&amp;betta_gas3_</f>
        <v>Р при 
βgas =0.75</v>
      </c>
      <c r="AC27" s="16" t="s">
        <v>0</v>
      </c>
      <c r="AD27" s="20" t="s">
        <v>20</v>
      </c>
      <c r="AE27" s="19" t="str">
        <f>"Р при 
βgas ="&amp;betta_gas1_</f>
        <v>Р при 
βgas =0.25</v>
      </c>
      <c r="AF27" s="19" t="str">
        <f>"Р при 
βgas ="&amp;betta_gas2_</f>
        <v>Р при 
βgas =0.5</v>
      </c>
      <c r="AG27" s="19" t="str">
        <f>"Р при 
βgas ="&amp;betta_gas3_</f>
        <v>Р при 
βgas =0.75</v>
      </c>
    </row>
    <row r="28" spans="2:33" x14ac:dyDescent="0.2">
      <c r="B28" s="25">
        <v>1</v>
      </c>
      <c r="C28" s="25">
        <v>80</v>
      </c>
      <c r="D28" s="26">
        <f>Q_</f>
        <v>50</v>
      </c>
      <c r="E28" s="22">
        <f>[1]!MF_q_mix_rc_m3day(Q_,fw_,B28,C28,PVRstr1_)</f>
        <v>2458.2964327243762</v>
      </c>
      <c r="F28" s="23">
        <f>[1]!MF_gas_fraction_d(B28,C28,fw_,PVRstr1_)</f>
        <v>0.97896764598154817</v>
      </c>
      <c r="G28" s="23">
        <f>[1]!MF_mu_mix_cP(Q_,fw_,B28,C28,PVRstr1_)</f>
        <v>4.2392548526662029E-2</v>
      </c>
      <c r="H28" s="23" cm="1">
        <f t="array" ref="H28">[1]!PVT_mu_oil_cP(B28,C28,gamma_gas_,gamma_oil_,gamma_wat_,Rsb_,Rp_,Pb_,Tres_,Bob_,muob_)</f>
        <v>3.6590463605066925</v>
      </c>
      <c r="I28" s="23" cm="1">
        <f t="array" ref="I28">[1]!PVT_mu_wat_cP(B28,C28,gamma_gas_,gamma_oil_,gamma_wat_,Rsb_,Rp_,Pb_,Tres_,Bob_,muob_)</f>
        <v>0.33586886209810729</v>
      </c>
      <c r="J28" s="23" cm="1">
        <f t="array" ref="J28">[1]!PVT_mu_gas_cP(B28,C28,gamma_gas_,gamma_oil_,gamma_wat_,Rsb_,Rp_,Pb_,Tres_,Bob_,muob_)</f>
        <v>1.2105548644532123E-2</v>
      </c>
      <c r="P28" s="25">
        <v>10</v>
      </c>
      <c r="Q28" s="24" t="str">
        <f>[1]!PVT_encode_string(gamma_gas_,gamma_oil_,gamma_wat_,Rsb_,P28,Pb_,Tres_,Bob_,muob_)</f>
        <v>gamma_gas:0.800;gamma_oil:0.870;gamma_wat:1.000;rsb_m3m3:80.000;rp_m3m3:10.000;pb_atma:120.000;tres_C:100.000;bob_m3m3:1.200;muob_cP:1.000;PVTcorr:0;ksep_fr:0.000;p_ksep_atma:-1.000;t_ksep_C:-1.000;gas_only:False;</v>
      </c>
      <c r="R28" s="22">
        <f>[1]!MF_p_gas_fraction_atma(betta_gas1_,20,fw_,Q28)</f>
        <v>12.92724609375</v>
      </c>
      <c r="S28" s="22">
        <f>[1]!MF_p_gas_fraction_atma(betta_gas2_,20,fw_,Q28)</f>
        <v>4.7882080078125</v>
      </c>
      <c r="T28" s="22">
        <f>[1]!MF_p_gas_fraction_atma(betta_gas3_,20,fw_,Q28)</f>
        <v>1.650238037109375</v>
      </c>
      <c r="AC28" s="26">
        <f>B28</f>
        <v>1</v>
      </c>
      <c r="AD28" s="24" t="str">
        <f>[1]!PVT_encode_string(gamma_gas_,gamma_oil_,gamma_wat_,Rsb_,AC28,Pb_,Tres_,Bob_,muob_)</f>
        <v>gamma_gas:0.800;gamma_oil:0.870;gamma_wat:1.000;rsb_m3m3:80.000;rp_m3m3:1.000;pb_atma:120.000;tres_C:100.000;bob_m3m3:1.200;muob_cP:1.000;PVTcorr:0;ksep_fr:0.000;p_ksep_atma:-1.000;t_ksep_C:-1.000;gas_only:False;</v>
      </c>
      <c r="AE28" s="22">
        <f>[1]!MF_rp_gas_fraction_m3m3(betta_gas1_,AC28,C28,fw_,PVRstr1_)</f>
        <v>0.6008148193359375</v>
      </c>
      <c r="AF28" s="22">
        <f>[1]!MF_rp_gas_fraction_m3m3(betta_gas2_,AC28,D28,fw_,PVRstr1_,1000)</f>
        <v>1.8901824951171875</v>
      </c>
      <c r="AG28" s="22">
        <f>[1]!MF_rp_gas_fraction_m3m3(betta_gas3_,AC28,E28,fw_,PVRstr1_,1000)</f>
        <v>6.88934326171875</v>
      </c>
    </row>
    <row r="29" spans="2:33" x14ac:dyDescent="0.2">
      <c r="B29" s="25">
        <v>5</v>
      </c>
      <c r="C29" s="25">
        <f>C28</f>
        <v>80</v>
      </c>
      <c r="D29" s="26">
        <f>Q_</f>
        <v>50</v>
      </c>
      <c r="E29" s="22">
        <f>[1]!MF_q_mix_rc_m3day(Q_,fw_,B29,C29,PVRstr1_)</f>
        <v>519.75071707690017</v>
      </c>
      <c r="F29" s="23">
        <f>[1]!MF_gas_fraction_d(B29,C29,fw_,PVRstr1_)</f>
        <v>0.90039609588954161</v>
      </c>
      <c r="G29" s="23">
        <f>[1]!MF_mu_mix_cP(Q_,fw_,B29,C29,PVRstr1_)</f>
        <v>0.1891766863738289</v>
      </c>
      <c r="H29" s="23" cm="1">
        <f t="array" ref="H29">[1]!PVT_mu_oil_cP(B29,C29,gamma_gas_,gamma_oil_,gamma_wat_,Rsb_,Rp_,Pb_,Tres_,Bob_,muob_)</f>
        <v>3.4223996970828314</v>
      </c>
      <c r="I29" s="23" cm="1">
        <f t="array" ref="I29">[1]!PVT_mu_wat_cP(B29,C29,gamma_gas_,gamma_oil_,gamma_wat_,Rsb_,Rp_,Pb_,Tres_,Bob_,muob_)</f>
        <v>0.3366698582445789</v>
      </c>
      <c r="J29" s="23" cm="1">
        <f t="array" ref="J29">[1]!PVT_mu_gas_cP(B29,C29,gamma_gas_,gamma_oil_,gamma_wat_,Rsb_,Rp_,Pb_,Tres_,Bob_,muob_)</f>
        <v>1.2152704989797817E-2</v>
      </c>
      <c r="P29" s="25">
        <v>50</v>
      </c>
      <c r="Q29" s="24" t="str">
        <f>[1]!PVT_encode_string(gamma_gas_,gamma_oil_,gamma_wat_,Rsb_,P29,Pb_,Tres_,Bob_,muob_)</f>
        <v>gamma_gas:0.800;gamma_oil:0.870;gamma_wat:1.000;rsb_m3m3:80.000;rp_m3m3:50.000;pb_atma:120.000;tres_C:100.000;bob_m3m3:1.200;muob_cP:1.000;PVTcorr:0;ksep_fr:0.000;p_ksep_atma:-1.000;t_ksep_C:-1.000;gas_only:False;</v>
      </c>
      <c r="R29" s="22">
        <f>[1]!MF_p_gas_fraction_atma(betta_gas1_,20,fw_,Q29)</f>
        <v>38.92822265625</v>
      </c>
      <c r="S29" s="22">
        <f>[1]!MF_p_gas_fraction_atma(betta_gas2_,20,fw_,Q29)</f>
        <v>19.390869140625</v>
      </c>
      <c r="T29" s="22">
        <f>[1]!MF_p_gas_fraction_atma(betta_gas3_,20,fw_,Q29)</f>
        <v>7.6904296875</v>
      </c>
      <c r="AC29" s="26">
        <f t="shared" ref="AC29:AC53" si="0">B29</f>
        <v>5</v>
      </c>
      <c r="AD29" s="24" t="str">
        <f>[1]!PVT_encode_string(gamma_gas_,gamma_oil_,gamma_wat_,Rsb_,AC29,Pb_,Tres_,Bob_,muob_)</f>
        <v>gamma_gas:0.800;gamma_oil:0.870;gamma_wat:1.000;rsb_m3m3:80.000;rp_m3m3:5.000;pb_atma:120.000;tres_C:100.000;bob_m3m3:1.200;muob_cP:1.000;PVTcorr:0;ksep_fr:0.000;p_ksep_atma:-1.000;t_ksep_C:-1.000;gas_only:False;</v>
      </c>
      <c r="AE29" s="22">
        <f>[1]!MF_rp_gas_fraction_m3m3(betta_gas1_,AC29,C29,fw_,PVRstr1_)</f>
        <v>3.082275390625</v>
      </c>
      <c r="AF29" s="22">
        <f>[1]!MF_rp_gas_fraction_m3m3(betta_gas2_,AC29,D29,fw_,PVRstr1_,1000)</f>
        <v>9.7198486328125</v>
      </c>
      <c r="AG29" s="22">
        <f>[1]!MF_rp_gas_fraction_m3m3(betta_gas3_,AC29,E29,fw_,PVRstr1_,1000)</f>
        <v>19.775390625</v>
      </c>
    </row>
    <row r="30" spans="2:33" x14ac:dyDescent="0.2">
      <c r="B30" s="25">
        <v>10</v>
      </c>
      <c r="C30" s="25">
        <f t="shared" ref="C30:C53" si="1">C29</f>
        <v>80</v>
      </c>
      <c r="D30" s="26">
        <f>Q_</f>
        <v>50</v>
      </c>
      <c r="E30" s="22">
        <f>[1]!MF_q_mix_rc_m3day(Q_,fw_,B30,C30,PVRstr1_)</f>
        <v>276.26397546593972</v>
      </c>
      <c r="F30" s="23">
        <f>[1]!MF_gas_fraction_d(B30,C30,fw_,PVRstr1_)</f>
        <v>0.81224492945592064</v>
      </c>
      <c r="G30" s="23">
        <f>[1]!MF_mu_mix_cP(Q_,fw_,B30,C30,PVRstr1_)</f>
        <v>0.32880483260714866</v>
      </c>
      <c r="H30" s="23" cm="1">
        <f t="array" ref="H30">[1]!PVT_mu_oil_cP(B30,C30,gamma_gas_,gamma_oil_,gamma_wat_,Rsb_,Rp_,Pb_,Tres_,Bob_,muob_)</f>
        <v>3.1210920754921987</v>
      </c>
      <c r="I30" s="23" cm="1">
        <f t="array" ref="I30">[1]!PVT_mu_wat_cP(B30,C30,gamma_gas_,gamma_oil_,gamma_wat_,Rsb_,Rp_,Pb_,Tres_,Bob_,muob_)</f>
        <v>0.33768124309210917</v>
      </c>
      <c r="J30" s="23" cm="1">
        <f t="array" ref="J30">[1]!PVT_mu_gas_cP(B30,C30,gamma_gas_,gamma_oil_,gamma_wat_,Rsb_,Rp_,Pb_,Tres_,Bob_,muob_)</f>
        <v>1.2232054201935603E-2</v>
      </c>
      <c r="P30" s="25">
        <v>100</v>
      </c>
      <c r="Q30" s="24" t="str">
        <f>[1]!PVT_encode_string(gamma_gas_,gamma_oil_,gamma_wat_,Rsb_,P30,Pb_,Tres_,Bob_,muob_)</f>
        <v>gamma_gas:0.800;gamma_oil:0.870;gamma_wat:1.000;rsb_m3m3:80.000;rp_m3m3:100.000;pb_atma:120.000;tres_C:100.000;bob_m3m3:1.200;muob_cP:1.000;PVTcorr:0;ksep_fr:0.000;p_ksep_atma:-1.000;t_ksep_C:-1.000;gas_only:False;</v>
      </c>
      <c r="R30" s="22">
        <f>[1]!MF_p_gas_fraction_atma(betta_gas1_,20,fw_,Q30)</f>
        <v>57.275390625</v>
      </c>
      <c r="S30" s="22">
        <f>[1]!MF_p_gas_fraction_atma(betta_gas2_,20,fw_,Q30)</f>
        <v>32.574462890625</v>
      </c>
      <c r="T30" s="22">
        <f>[1]!MF_p_gas_fraction_atma(betta_gas3_,20,fw_,Q30)</f>
        <v>14.3463134765625</v>
      </c>
      <c r="AC30" s="26">
        <f t="shared" si="0"/>
        <v>10</v>
      </c>
      <c r="AD30" s="24" t="str">
        <f>[1]!PVT_encode_string(gamma_gas_,gamma_oil_,gamma_wat_,Rsb_,AC30,Pb_,Tres_,Bob_,muob_)</f>
        <v>gamma_gas:0.800;gamma_oil:0.870;gamma_wat:1.000;rsb_m3m3:80.000;rp_m3m3:10.000;pb_atma:120.000;tres_C:100.000;bob_m3m3:1.200;muob_cP:1.000;PVTcorr:0;ksep_fr:0.000;p_ksep_atma:-1.000;t_ksep_C:-1.000;gas_only:False;</v>
      </c>
      <c r="AE30" s="22">
        <f>[1]!MF_rp_gas_fraction_m3m3(betta_gas1_,AC30,C30,fw_,PVRstr1_)</f>
        <v>6.3934326171875</v>
      </c>
      <c r="AF30" s="22">
        <f>[1]!MF_rp_gas_fraction_m3m3(betta_gas2_,AC30,D30,fw_,PVRstr1_,1000)</f>
        <v>20.3704833984375</v>
      </c>
      <c r="AG30" s="22">
        <f>[1]!MF_rp_gas_fraction_m3m3(betta_gas3_,AC30,E30,fw_,PVRstr1_,1000)</f>
        <v>41.19873046875</v>
      </c>
    </row>
    <row r="31" spans="2:33" x14ac:dyDescent="0.2">
      <c r="B31" s="25">
        <v>20</v>
      </c>
      <c r="C31" s="25">
        <f t="shared" si="1"/>
        <v>80</v>
      </c>
      <c r="D31" s="26">
        <f>Q_</f>
        <v>50</v>
      </c>
      <c r="E31" s="22">
        <f>[1]!MF_q_mix_rc_m3day(Q_,fw_,B31,C31,PVRstr1_)</f>
        <v>153.73651359096854</v>
      </c>
      <c r="F31" s="23">
        <f>[1]!MF_gas_fraction_d(B31,C31,fw_,PVRstr1_)</f>
        <v>0.66106943733342038</v>
      </c>
      <c r="G31" s="23">
        <f>[1]!MF_mu_mix_cP(Q_,fw_,B31,C31,PVRstr1_)</f>
        <v>0.50864623557174782</v>
      </c>
      <c r="H31" s="23" cm="1">
        <f t="array" ref="H31">[1]!PVT_mu_oil_cP(B31,C31,gamma_gas_,gamma_oil_,gamma_wat_,Rsb_,Rp_,Pb_,Tres_,Bob_,muob_)</f>
        <v>2.610680590953983</v>
      </c>
      <c r="I31" s="23" cm="1">
        <f t="array" ref="I31">[1]!PVT_mu_wat_cP(B31,C31,gamma_gas_,gamma_oil_,gamma_wat_,Rsb_,Rp_,Pb_,Tres_,Bob_,muob_)</f>
        <v>0.33973781166863876</v>
      </c>
      <c r="J31" s="23" cm="1">
        <f t="array" ref="J31">[1]!PVT_mu_gas_cP(B31,C31,gamma_gas_,gamma_oil_,gamma_wat_,Rsb_,Rp_,Pb_,Tres_,Bob_,muob_)</f>
        <v>1.2434456281957959E-2</v>
      </c>
      <c r="P31" s="25">
        <v>150</v>
      </c>
      <c r="Q31" s="24" t="str">
        <f>[1]!PVT_encode_string(gamma_gas_,gamma_oil_,gamma_wat_,Rsb_,P31,Pb_,Tres_,Bob_,muob_)</f>
        <v>gamma_gas:0.800;gamma_oil:0.870;gamma_wat:1.000;rsb_m3m3:80.000;rp_m3m3:150.000;pb_atma:120.000;tres_C:100.000;bob_m3m3:1.200;muob_cP:1.000;PVTcorr:0;ksep_fr:0.000;p_ksep_atma:-1.000;t_ksep_C:-1.000;gas_only:False;</v>
      </c>
      <c r="R31" s="22">
        <f>[1]!MF_p_gas_fraction_atma(betta_gas1_,20,fw_,Q31)</f>
        <v>77.52685546875</v>
      </c>
      <c r="S31" s="22">
        <f>[1]!MF_p_gas_fraction_atma(betta_gas2_,20,fw_,Q31)</f>
        <v>45.1171875</v>
      </c>
      <c r="T31" s="22">
        <f>[1]!MF_p_gas_fraction_atma(betta_gas3_,20,fw_,Q31)</f>
        <v>20.76416015625</v>
      </c>
      <c r="AC31" s="26">
        <f t="shared" si="0"/>
        <v>20</v>
      </c>
      <c r="AD31" s="24" t="str">
        <f>[1]!PVT_encode_string(gamma_gas_,gamma_oil_,gamma_wat_,Rsb_,AC31,Pb_,Tres_,Bob_,muob_)</f>
        <v>gamma_gas:0.800;gamma_oil:0.870;gamma_wat:1.000;rsb_m3m3:80.000;rp_m3m3:20.000;pb_atma:120.000;tres_C:100.000;bob_m3m3:1.200;muob_cP:1.000;PVTcorr:0;ksep_fr:0.000;p_ksep_atma:-1.000;t_ksep_C:-1.000;gas_only:False;</v>
      </c>
      <c r="AE31" s="22">
        <f>[1]!MF_rp_gas_fraction_m3m3(betta_gas1_,AC31,C31,fw_,PVRstr1_)</f>
        <v>14.0228271484375</v>
      </c>
      <c r="AF31" s="22">
        <f>[1]!MF_rp_gas_fraction_m3m3(betta_gas2_,AC31,D31,fw_,PVRstr1_,1000)</f>
        <v>45.867919921875</v>
      </c>
      <c r="AG31" s="22">
        <f>[1]!MF_rp_gas_fraction_m3m3(betta_gas3_,AC31,E31,fw_,PVRstr1_,1000)</f>
        <v>98.7548828125</v>
      </c>
    </row>
    <row r="32" spans="2:33" x14ac:dyDescent="0.2">
      <c r="B32" s="25">
        <v>40</v>
      </c>
      <c r="C32" s="25">
        <f t="shared" si="1"/>
        <v>80</v>
      </c>
      <c r="D32" s="26">
        <f>Q_</f>
        <v>50</v>
      </c>
      <c r="E32" s="22">
        <f>[1]!MF_q_mix_rc_m3day(Q_,fw_,B32,C32,PVRstr1_)</f>
        <v>92.083144400019606</v>
      </c>
      <c r="F32" s="23">
        <f>[1]!MF_gas_fraction_d(B32,C32,fw_,PVRstr1_)</f>
        <v>0.42804614695066895</v>
      </c>
      <c r="G32" s="23">
        <f>[1]!MF_mu_mix_cP(Q_,fw_,B32,C32,PVRstr1_)</f>
        <v>0.66877003739665741</v>
      </c>
      <c r="H32" s="23" cm="1">
        <f t="array" ref="H32">[1]!PVT_mu_oil_cP(B32,C32,gamma_gas_,gamma_oil_,gamma_wat_,Rsb_,Rp_,Pb_,Tres_,Bob_,muob_)</f>
        <v>1.9330998132345878</v>
      </c>
      <c r="I32" s="23" cm="1">
        <f t="array" ref="I32">[1]!PVT_mu_wat_cP(B32,C32,gamma_gas_,gamma_oil_,gamma_wat_,Rsb_,Rp_,Pb_,Tres_,Bob_,muob_)</f>
        <v>0.34398614434757446</v>
      </c>
      <c r="J32" s="23" cm="1">
        <f t="array" ref="J32">[1]!PVT_mu_gas_cP(B32,C32,gamma_gas_,gamma_oil_,gamma_wat_,Rsb_,Rp_,Pb_,Tres_,Bob_,muob_)</f>
        <v>1.2984176826364345E-2</v>
      </c>
      <c r="P32" s="25">
        <v>200</v>
      </c>
      <c r="Q32" s="24" t="str">
        <f>[1]!PVT_encode_string(gamma_gas_,gamma_oil_,gamma_wat_,Rsb_,P32,Pb_,Tres_,Bob_,muob_)</f>
        <v>gamma_gas:0.800;gamma_oil:0.870;gamma_wat:1.000;rsb_m3m3:80.000;rp_m3m3:200.000;pb_atma:120.000;tres_C:100.000;bob_m3m3:1.200;muob_cP:1.000;PVTcorr:0;ksep_fr:0.000;p_ksep_atma:-1.000;t_ksep_C:-1.000;gas_only:False;</v>
      </c>
      <c r="R32" s="22">
        <f>[1]!MF_p_gas_fraction_atma(betta_gas1_,20,fw_,Q32)</f>
        <v>102.099609375</v>
      </c>
      <c r="S32" s="22">
        <f>[1]!MF_p_gas_fraction_atma(betta_gas2_,20,fw_,Q32)</f>
        <v>56.048583984375</v>
      </c>
      <c r="T32" s="22">
        <f>[1]!MF_p_gas_fraction_atma(betta_gas3_,20,fw_,Q32)</f>
        <v>26.751708984375</v>
      </c>
      <c r="AC32" s="26">
        <f t="shared" si="0"/>
        <v>40</v>
      </c>
      <c r="AD32" s="24" t="str">
        <f>[1]!PVT_encode_string(gamma_gas_,gamma_oil_,gamma_wat_,Rsb_,AC32,Pb_,Tres_,Bob_,muob_)</f>
        <v>gamma_gas:0.800;gamma_oil:0.870;gamma_wat:1.000;rsb_m3m3:80.000;rp_m3m3:40.000;pb_atma:120.000;tres_C:100.000;bob_m3m3:1.200;muob_cP:1.000;PVTcorr:0;ksep_fr:0.000;p_ksep_atma:-1.000;t_ksep_C:-1.000;gas_only:False;</v>
      </c>
      <c r="AE32" s="22">
        <f>[1]!MF_rp_gas_fraction_m3m3(betta_gas1_,AC32,C32,fw_,PVRstr1_)</f>
        <v>35.94970703125</v>
      </c>
      <c r="AF32" s="22">
        <f>[1]!MF_rp_gas_fraction_m3m3(betta_gas2_,AC32,D32,fw_,PVRstr1_,1000)</f>
        <v>111.328125</v>
      </c>
      <c r="AG32" s="22">
        <f>[1]!MF_rp_gas_fraction_m3m3(betta_gas3_,AC32,E32,fw_,PVRstr1_,1000)</f>
        <v>241.2109375</v>
      </c>
    </row>
    <row r="33" spans="2:33" x14ac:dyDescent="0.2">
      <c r="B33" s="25">
        <v>60</v>
      </c>
      <c r="C33" s="25">
        <f t="shared" si="1"/>
        <v>80</v>
      </c>
      <c r="D33" s="26">
        <f>Q_</f>
        <v>50</v>
      </c>
      <c r="E33" s="22">
        <f>[1]!MF_q_mix_rc_m3day(Q_,fw_,B33,C33,PVRstr1_)</f>
        <v>71.887055598234227</v>
      </c>
      <c r="F33" s="23">
        <f>[1]!MF_gas_fraction_d(B33,C33,fw_,PVRstr1_)</f>
        <v>0.25834180068108981</v>
      </c>
      <c r="G33" s="23">
        <f>[1]!MF_mu_mix_cP(Q_,fw_,B33,C33,PVRstr1_)</f>
        <v>0.72144741093366171</v>
      </c>
      <c r="H33" s="23" cm="1">
        <f t="array" ref="H33">[1]!PVT_mu_oil_cP(B33,C33,gamma_gas_,gamma_oil_,gamma_wat_,Rsb_,Rp_,Pb_,Tres_,Bob_,muob_)</f>
        <v>1.5288611204918676</v>
      </c>
      <c r="I33" s="23" cm="1">
        <f t="array" ref="I33">[1]!PVT_mu_wat_cP(B33,C33,gamma_gas_,gamma_oil_,gamma_wat_,Rsb_,Rp_,Pb_,Tres_,Bob_,muob_)</f>
        <v>0.34841473772767878</v>
      </c>
      <c r="J33" s="23" cm="1">
        <f t="array" ref="J33">[1]!PVT_mu_gas_cP(B33,C33,gamma_gas_,gamma_oil_,gamma_wat_,Rsb_,Rp_,Pb_,Tres_,Bob_,muob_)</f>
        <v>1.3731908321690887E-2</v>
      </c>
      <c r="P33" s="25">
        <v>250</v>
      </c>
      <c r="Q33" s="24" t="str">
        <f>[1]!PVT_encode_string(gamma_gas_,gamma_oil_,gamma_wat_,Rsb_,P33,Pb_,Tres_,Bob_,muob_)</f>
        <v>gamma_gas:0.800;gamma_oil:0.870;gamma_wat:1.000;rsb_m3m3:80.000;rp_m3m3:250.000;pb_atma:120.000;tres_C:100.000;bob_m3m3:1.200;muob_cP:1.000;PVTcorr:0;ksep_fr:0.000;p_ksep_atma:-1.000;t_ksep_C:-1.000;gas_only:False;</v>
      </c>
      <c r="R33" s="22">
        <f>[1]!MF_p_gas_fraction_atma(betta_gas1_,20,fw_,Q33)</f>
        <v>142.822265625</v>
      </c>
      <c r="S33" s="22">
        <f>[1]!MF_p_gas_fraction_atma(betta_gas2_,20,fw_,Q33)</f>
        <v>65.88134765625</v>
      </c>
      <c r="T33" s="22">
        <f>[1]!MF_p_gas_fraction_atma(betta_gas3_,20,fw_,Q33)</f>
        <v>32.318115234375</v>
      </c>
      <c r="AC33" s="26">
        <f t="shared" si="0"/>
        <v>60</v>
      </c>
      <c r="AD33" s="24" t="str">
        <f>[1]!PVT_encode_string(gamma_gas_,gamma_oil_,gamma_wat_,Rsb_,AC33,Pb_,Tres_,Bob_,muob_)</f>
        <v>gamma_gas:0.800;gamma_oil:0.870;gamma_wat:1.000;rsb_m3m3:80.000;rp_m3m3:60.000;pb_atma:120.000;tres_C:100.000;bob_m3m3:1.200;muob_cP:1.000;PVTcorr:0;ksep_fr:0.000;p_ksep_atma:-1.000;t_ksep_C:-1.000;gas_only:False;</v>
      </c>
      <c r="AE33" s="22">
        <f>[1]!MF_rp_gas_fraction_m3m3(betta_gas1_,AC33,C33,fw_,PVRstr1_)</f>
        <v>76.5380859375</v>
      </c>
      <c r="AF33" s="22">
        <f>[1]!MF_rp_gas_fraction_m3m3(betta_gas2_,AC33,D33,fw_,PVRstr1_,1000)</f>
        <v>182.4951171875</v>
      </c>
      <c r="AG33" s="22">
        <f>[1]!MF_rp_gas_fraction_m3m3(betta_gas3_,AC33,E33,fw_,PVRstr1_,1000)</f>
        <v>414.794921875</v>
      </c>
    </row>
    <row r="34" spans="2:33" x14ac:dyDescent="0.2">
      <c r="B34" s="25">
        <v>80</v>
      </c>
      <c r="C34" s="25">
        <f t="shared" si="1"/>
        <v>80</v>
      </c>
      <c r="D34" s="26">
        <f>Q_</f>
        <v>50</v>
      </c>
      <c r="E34" s="22">
        <f>[1]!MF_q_mix_rc_m3day(Q_,fw_,B34,C34,PVRstr1_)</f>
        <v>62.390026828289727</v>
      </c>
      <c r="F34" s="23">
        <f>[1]!MF_gas_fraction_d(B34,C34,fw_,PVRstr1_)</f>
        <v>0.13393234776734542</v>
      </c>
      <c r="G34" s="23">
        <f>[1]!MF_mu_mix_cP(Q_,fw_,B34,C34,PVRstr1_)</f>
        <v>0.73283233134821157</v>
      </c>
      <c r="H34" s="23" cm="1">
        <f t="array" ref="H34">[1]!PVT_mu_oil_cP(B34,C34,gamma_gas_,gamma_oil_,gamma_wat_,Rsb_,Rp_,Pb_,Tres_,Bob_,muob_)</f>
        <v>1.2663335238575619</v>
      </c>
      <c r="I34" s="23" cm="1">
        <f t="array" ref="I34">[1]!PVT_mu_wat_cP(B34,C34,gamma_gas_,gamma_oil_,gamma_wat_,Rsb_,Rp_,Pb_,Tres_,Bob_,muob_)</f>
        <v>0.35302359180895171</v>
      </c>
      <c r="J34" s="23" cm="1">
        <f t="array" ref="J34">[1]!PVT_mu_gas_cP(B34,C34,gamma_gas_,gamma_oil_,gamma_wat_,Rsb_,Rp_,Pb_,Tres_,Bob_,muob_)</f>
        <v>1.4696072111725578E-2</v>
      </c>
      <c r="P34" s="25">
        <v>300</v>
      </c>
      <c r="Q34" s="24" t="str">
        <f>[1]!PVT_encode_string(gamma_gas_,gamma_oil_,gamma_wat_,Rsb_,P34,Pb_,Tres_,Bob_,muob_)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R34" s="22">
        <f>[1]!MF_p_gas_fraction_atma(betta_gas1_,20,fw_,Q34)</f>
        <v>223.828125</v>
      </c>
      <c r="S34" s="22">
        <f>[1]!MF_p_gas_fraction_atma(betta_gas2_,20,fw_,Q34)</f>
        <v>74.981689453125</v>
      </c>
      <c r="T34" s="22">
        <f>[1]!MF_p_gas_fraction_atma(betta_gas3_,20,fw_,Q34)</f>
        <v>37.518310546875</v>
      </c>
      <c r="AC34" s="26">
        <f t="shared" si="0"/>
        <v>80</v>
      </c>
      <c r="AD34" s="24" t="str">
        <f>[1]!PVT_encode_string(gamma_gas_,gamma_oil_,gamma_wat_,Rsb_,AC34,Pb_,Tres_,Bob_,muob_)</f>
        <v>gamma_gas:0.800;gamma_oil:0.870;gamma_wat:1.000;rsb_m3m3:80.000;rp_m3m3:80.000;pb_atma:120.000;tres_C:100.000;bob_m3m3:1.200;muob_cP:1.000;PVTcorr:0;ksep_fr:0.000;p_ksep_atma:-1.000;t_ksep_C:-1.000;gas_only:False;</v>
      </c>
      <c r="AE34" s="22">
        <f>[1]!MF_rp_gas_fraction_m3m3(betta_gas1_,AC34,C34,fw_,PVRstr1_)</f>
        <v>110.65673828125</v>
      </c>
      <c r="AF34" s="22">
        <f>[1]!MF_rp_gas_fraction_m3m3(betta_gas2_,AC34,D34,fw_,PVRstr1_,1000)</f>
        <v>263.916015625</v>
      </c>
      <c r="AG34" s="22">
        <f>[1]!MF_rp_gas_fraction_m3m3(betta_gas3_,AC34,E34,fw_,PVRstr1_,1000)</f>
        <v>621.09375</v>
      </c>
    </row>
    <row r="35" spans="2:33" x14ac:dyDescent="0.2">
      <c r="B35" s="25">
        <v>100</v>
      </c>
      <c r="C35" s="25">
        <f t="shared" si="1"/>
        <v>80</v>
      </c>
      <c r="D35" s="26">
        <f>Q_</f>
        <v>50</v>
      </c>
      <c r="E35" s="22">
        <f>[1]!MF_q_mix_rc_m3day(Q_,fw_,B35,C35,PVRstr1_)</f>
        <v>57.247732963199667</v>
      </c>
      <c r="F35" s="23">
        <f>[1]!MF_gas_fraction_d(B35,C35,fw_,PVRstr1_)</f>
        <v>4.2531360068991463E-2</v>
      </c>
      <c r="G35" s="23">
        <f>[1]!MF_mu_mix_cP(Q_,fw_,B35,C35,PVRstr1_)</f>
        <v>0.72662732325761226</v>
      </c>
      <c r="H35" s="23" cm="1">
        <f t="array" ref="H35">[1]!PVT_mu_oil_cP(B35,C35,gamma_gas_,gamma_oil_,gamma_wat_,Rsb_,Rp_,Pb_,Tres_,Bob_,muob_)</f>
        <v>1.0835253821497086</v>
      </c>
      <c r="I35" s="23" cm="1">
        <f t="array" ref="I35">[1]!PVT_mu_wat_cP(B35,C35,gamma_gas_,gamma_oil_,gamma_wat_,Rsb_,Rp_,Pb_,Tres_,Bob_,muob_)</f>
        <v>0.3578127065913933</v>
      </c>
      <c r="J35" s="23" cm="1">
        <f t="array" ref="J35">[1]!PVT_mu_gas_cP(B35,C35,gamma_gas_,gamma_oil_,gamma_wat_,Rsb_,Rp_,Pb_,Tres_,Bob_,muob_)</f>
        <v>1.5875949307699977E-2</v>
      </c>
      <c r="P35" s="25">
        <v>350</v>
      </c>
      <c r="Q35" s="24" t="str">
        <f>[1]!PVT_encode_string(gamma_gas_,gamma_oil_,gamma_wat_,Rsb_,P35,Pb_,Tres_,Bob_,muob_)</f>
        <v>gamma_gas:0.800;gamma_oil:0.870;gamma_wat:1.000;rsb_m3m3:80.000;rp_m3m3:350.000;pb_atma:120.000;tres_C:100.000;bob_m3m3:1.200;muob_cP:1.000;PVTcorr:0;ksep_fr:0.000;p_ksep_atma:-1.000;t_ksep_C:-1.000;gas_only:False;</v>
      </c>
      <c r="R35" s="22">
        <f>[1]!MF_p_gas_fraction_atma(betta_gas1_,20,fw_,Q35)</f>
        <v>300</v>
      </c>
      <c r="S35" s="22">
        <f>[1]!MF_p_gas_fraction_atma(betta_gas2_,20,fw_,Q35)</f>
        <v>83.642578125</v>
      </c>
      <c r="T35" s="22">
        <f>[1]!MF_p_gas_fraction_atma(betta_gas3_,20,fw_,Q35)</f>
        <v>42.388916015625</v>
      </c>
      <c r="AC35" s="26">
        <f t="shared" si="0"/>
        <v>100</v>
      </c>
      <c r="AD35" s="24" t="str">
        <f>[1]!PVT_encode_string(gamma_gas_,gamma_oil_,gamma_wat_,Rsb_,AC35,Pb_,Tres_,Bob_,muob_)</f>
        <v>gamma_gas:0.800;gamma_oil:0.870;gamma_wat:1.000;rsb_m3m3:80.000;rp_m3m3:100.000;pb_atma:120.000;tres_C:100.000;bob_m3m3:1.200;muob_cP:1.000;PVTcorr:0;ksep_fr:0.000;p_ksep_atma:-1.000;t_ksep_C:-1.000;gas_only:False;</v>
      </c>
      <c r="AE35" s="22">
        <f>[1]!MF_rp_gas_fraction_m3m3(betta_gas1_,AC35,C35,fw_,PVRstr1_)</f>
        <v>145.20263671875</v>
      </c>
      <c r="AF35" s="22">
        <f>[1]!MF_rp_gas_fraction_m3m3(betta_gas2_,AC35,D35,fw_,PVRstr1_,1000)</f>
        <v>351.6845703125</v>
      </c>
      <c r="AG35" s="22">
        <f>[1]!MF_rp_gas_fraction_m3m3(betta_gas3_,AC35,E35,fw_,PVRstr1_,1000)</f>
        <v>852.5390625</v>
      </c>
    </row>
    <row r="36" spans="2:33" x14ac:dyDescent="0.2">
      <c r="B36" s="25">
        <v>120</v>
      </c>
      <c r="C36" s="25">
        <f t="shared" si="1"/>
        <v>80</v>
      </c>
      <c r="D36" s="26">
        <f>Q_</f>
        <v>50</v>
      </c>
      <c r="E36" s="22">
        <f>[1]!MF_q_mix_rc_m3day(Q_,fw_,B36,C36,PVRstr1_)</f>
        <v>55.221630267102057</v>
      </c>
      <c r="F36" s="23">
        <f>[1]!MF_gas_fraction_d(B36,C36,fw_,PVRstr1_)</f>
        <v>0</v>
      </c>
      <c r="G36" s="23">
        <f>[1]!MF_mu_mix_cP(Q_,fw_,B36,C36,PVRstr1_)</f>
        <v>0.72872994358905807</v>
      </c>
      <c r="H36" s="23" cm="1">
        <f t="array" ref="H36">[1]!PVT_mu_oil_cP(B36,C36,gamma_gas_,gamma_oil_,gamma_wat_,Rsb_,Rp_,Pb_,Tres_,Bob_,muob_)</f>
        <v>1.0151892569483763</v>
      </c>
      <c r="I36" s="23" cm="1">
        <f t="array" ref="I36">[1]!PVT_mu_wat_cP(B36,C36,gamma_gas_,gamma_oil_,gamma_wat_,Rsb_,Rp_,Pb_,Tres_,Bob_,muob_)</f>
        <v>0.36278208207500345</v>
      </c>
      <c r="J36" s="23" cm="1">
        <f t="array" ref="J36">[1]!PVT_mu_gas_cP(B36,C36,gamma_gas_,gamma_oil_,gamma_wat_,Rsb_,Rp_,Pb_,Tres_,Bob_,muob_)</f>
        <v>1.7240992045821735E-2</v>
      </c>
      <c r="P36" s="25">
        <v>400</v>
      </c>
      <c r="Q36" s="24" t="str">
        <f>[1]!PVT_encode_string(gamma_gas_,gamma_oil_,gamma_wat_,Rsb_,P36,Pb_,Tres_,Bob_,muob_)</f>
        <v>gamma_gas:0.800;gamma_oil:0.870;gamma_wat:1.000;rsb_m3m3:80.000;rp_m3m3:400.000;pb_atma:120.000;tres_C:100.000;bob_m3m3:1.200;muob_cP:1.000;PVTcorr:0;ksep_fr:0.000;p_ksep_atma:-1.000;t_ksep_C:-1.000;gas_only:False;</v>
      </c>
      <c r="R36" s="22">
        <f>[1]!MF_p_gas_fraction_atma(betta_gas1_,20,fw_,Q36)</f>
        <v>300</v>
      </c>
      <c r="S36" s="22">
        <f>[1]!MF_p_gas_fraction_atma(betta_gas2_,20,fw_,Q36)</f>
        <v>93.05419921875</v>
      </c>
      <c r="T36" s="22">
        <f>[1]!MF_p_gas_fraction_atma(betta_gas3_,20,fw_,Q36)</f>
        <v>46.9482421875</v>
      </c>
      <c r="AC36" s="26">
        <f t="shared" si="0"/>
        <v>120</v>
      </c>
      <c r="AD36" s="24" t="str">
        <f>[1]!PVT_encode_string(gamma_gas_,gamma_oil_,gamma_wat_,Rsb_,AC36,Pb_,Tres_,Bob_,muob_)</f>
        <v>gamma_gas:0.800;gamma_oil:0.870;gamma_wat:1.000;rsb_m3m3:80.000;rp_m3m3:120.000;pb_atma:120.000;tres_C:100.000;bob_m3m3:1.200;muob_cP:1.000;PVTcorr:0;ksep_fr:0.000;p_ksep_atma:-1.000;t_ksep_C:-1.000;gas_only:False;</v>
      </c>
      <c r="AE36" s="22">
        <f>[1]!MF_rp_gas_fraction_m3m3(betta_gas1_,AC36,C36,fw_,PVRstr1_)</f>
        <v>173.2177734375</v>
      </c>
      <c r="AF36" s="22">
        <f>[1]!MF_rp_gas_fraction_m3m3(betta_gas2_,AC36,D36,fw_,PVRstr1_,1000)</f>
        <v>415.52734375</v>
      </c>
      <c r="AG36" s="22">
        <f>[1]!MF_rp_gas_fraction_m3m3(betta_gas3_,AC36,E36,fw_,PVRstr1_,1000)</f>
        <v>1000</v>
      </c>
    </row>
    <row r="37" spans="2:33" x14ac:dyDescent="0.2">
      <c r="B37" s="25">
        <v>140</v>
      </c>
      <c r="C37" s="25">
        <f t="shared" si="1"/>
        <v>80</v>
      </c>
      <c r="D37" s="26">
        <f>Q_</f>
        <v>50</v>
      </c>
      <c r="E37" s="22">
        <f>[1]!MF_q_mix_rc_m3day(Q_,fw_,B37,C37,PVRstr1_)</f>
        <v>55.082316296192019</v>
      </c>
      <c r="F37" s="23">
        <f>[1]!MF_gas_fraction_d(B37,C37,fw_,PVRstr1_)</f>
        <v>0</v>
      </c>
      <c r="G37" s="23">
        <f>[1]!MF_mu_mix_cP(Q_,fw_,B37,C37,PVRstr1_)</f>
        <v>0.75299892217304754</v>
      </c>
      <c r="H37" s="23" cm="1">
        <f t="array" ref="H37">[1]!PVT_mu_oil_cP(B37,C37,gamma_gas_,gamma_oil_,gamma_wat_,Rsb_,Rp_,Pb_,Tres_,Bob_,muob_)</f>
        <v>1.0545227206187542</v>
      </c>
      <c r="I37" s="23" cm="1">
        <f t="array" ref="I37">[1]!PVT_mu_wat_cP(B37,C37,gamma_gas_,gamma_oil_,gamma_wat_,Rsb_,Rp_,Pb_,Tres_,Bob_,muob_)</f>
        <v>0.36793171825978227</v>
      </c>
      <c r="J37" s="23" cm="1">
        <f t="array" ref="J37">[1]!PVT_mu_gas_cP(B37,C37,gamma_gas_,gamma_oil_,gamma_wat_,Rsb_,Rp_,Pb_,Tres_,Bob_,muob_)</f>
        <v>1.8739305276369276E-2</v>
      </c>
      <c r="P37" s="25">
        <v>450</v>
      </c>
      <c r="Q37" s="24" t="str">
        <f>[1]!PVT_encode_string(gamma_gas_,gamma_oil_,gamma_wat_,Rsb_,P37,Pb_,Tres_,Bob_,muob_)</f>
        <v>gamma_gas:0.800;gamma_oil:0.870;gamma_wat:1.000;rsb_m3m3:80.000;rp_m3m3:450.000;pb_atma:120.000;tres_C:100.000;bob_m3m3:1.200;muob_cP:1.000;PVTcorr:0;ksep_fr:0.000;p_ksep_atma:-1.000;t_ksep_C:-1.000;gas_only:False;</v>
      </c>
      <c r="R37" s="22">
        <f>[1]!MF_p_gas_fraction_atma(betta_gas1_,20,fw_,Q37)</f>
        <v>300</v>
      </c>
      <c r="S37" s="22">
        <f>[1]!MF_p_gas_fraction_atma(betta_gas2_,20,fw_,Q37)</f>
        <v>104.3701171875</v>
      </c>
      <c r="T37" s="22">
        <f>[1]!MF_p_gas_fraction_atma(betta_gas3_,20,fw_,Q37)</f>
        <v>51.26953125</v>
      </c>
      <c r="AC37" s="26">
        <f t="shared" si="0"/>
        <v>140</v>
      </c>
      <c r="AD37" s="24" t="str">
        <f>[1]!PVT_encode_string(gamma_gas_,gamma_oil_,gamma_wat_,Rsb_,AC37,Pb_,Tres_,Bob_,muob_)</f>
        <v>gamma_gas:0.800;gamma_oil:0.870;gamma_wat:1.000;rsb_m3m3:80.000;rp_m3m3:140.000;pb_atma:120.000;tres_C:100.000;bob_m3m3:1.200;muob_cP:1.000;PVTcorr:0;ksep_fr:0.000;p_ksep_atma:-1.000;t_ksep_C:-1.000;gas_only:False;</v>
      </c>
      <c r="AE37" s="22">
        <f>[1]!MF_rp_gas_fraction_m3m3(betta_gas1_,AC37,C37,fw_,PVRstr1_)</f>
        <v>189.5751953125</v>
      </c>
      <c r="AF37" s="22">
        <f>[1]!MF_rp_gas_fraction_m3m3(betta_gas2_,AC37,D37,fw_,PVRstr1_,1000)</f>
        <v>473.876953125</v>
      </c>
      <c r="AG37" s="22">
        <f>[1]!MF_rp_gas_fraction_m3m3(betta_gas3_,AC37,E37,fw_,PVRstr1_,1000)</f>
        <v>1000</v>
      </c>
    </row>
    <row r="38" spans="2:33" x14ac:dyDescent="0.2">
      <c r="B38" s="25">
        <v>160</v>
      </c>
      <c r="C38" s="25">
        <f t="shared" si="1"/>
        <v>80</v>
      </c>
      <c r="D38" s="26">
        <f>Q_</f>
        <v>50</v>
      </c>
      <c r="E38" s="22">
        <f>[1]!MF_q_mix_rc_m3day(Q_,fw_,B38,C38,PVRstr1_)</f>
        <v>54.973872835017758</v>
      </c>
      <c r="F38" s="23">
        <f>[1]!MF_gas_fraction_d(B38,C38,fw_,PVRstr1_)</f>
        <v>0</v>
      </c>
      <c r="G38" s="23">
        <f>[1]!MF_mu_mix_cP(Q_,fw_,B38,C38,PVRstr1_)</f>
        <v>0.78072867379472388</v>
      </c>
      <c r="H38" s="23" cm="1">
        <f t="array" ref="H38">[1]!PVT_mu_oil_cP(B38,C38,gamma_gas_,gamma_oil_,gamma_wat_,Rsb_,Rp_,Pb_,Tres_,Bob_,muob_)</f>
        <v>1.099793905122219</v>
      </c>
      <c r="I38" s="23" cm="1">
        <f t="array" ref="I38">[1]!PVT_mu_wat_cP(B38,C38,gamma_gas_,gamma_oil_,gamma_wat_,Rsb_,Rp_,Pb_,Tres_,Bob_,muob_)</f>
        <v>0.3732616151457297</v>
      </c>
      <c r="J38" s="23" cm="1">
        <f t="array" ref="J38">[1]!PVT_mu_gas_cP(B38,C38,gamma_gas_,gamma_oil_,gamma_wat_,Rsb_,Rp_,Pb_,Tres_,Bob_,muob_)</f>
        <v>2.0314190014666292E-2</v>
      </c>
      <c r="P38" s="25">
        <v>500</v>
      </c>
      <c r="Q38" s="24" t="str">
        <f>[1]!PVT_encode_string(gamma_gas_,gamma_oil_,gamma_wat_,Rsb_,P38,Pb_,Tres_,Bob_,muob_)</f>
        <v>gamma_gas:0.800;gamma_oil:0.870;gamma_wat:1.000;rsb_m3m3:80.000;rp_m3m3:500.000;pb_atma:120.000;tres_C:100.000;bob_m3m3:1.200;muob_cP:1.000;PVTcorr:0;ksep_fr:0.000;p_ksep_atma:-1.000;t_ksep_C:-1.000;gas_only:False;</v>
      </c>
      <c r="R38" s="22">
        <f>[1]!MF_p_gas_fraction_atma(betta_gas1_,20,fw_,Q38)</f>
        <v>300</v>
      </c>
      <c r="S38" s="22">
        <f>[1]!MF_p_gas_fraction_atma(betta_gas2_,20,fw_,Q38)</f>
        <v>116.5283203125</v>
      </c>
      <c r="T38" s="22">
        <f>[1]!MF_p_gas_fraction_atma(betta_gas3_,20,fw_,Q38)</f>
        <v>55.37109375</v>
      </c>
      <c r="AC38" s="26">
        <f t="shared" si="0"/>
        <v>160</v>
      </c>
      <c r="AD38" s="24" t="str">
        <f>[1]!PVT_encode_string(gamma_gas_,gamma_oil_,gamma_wat_,Rsb_,AC38,Pb_,Tres_,Bob_,muob_)</f>
        <v>gamma_gas:0.800;gamma_oil:0.870;gamma_wat:1.000;rsb_m3m3:80.000;rp_m3m3:160.000;pb_atma:120.000;tres_C:100.000;bob_m3m3:1.200;muob_cP:1.000;PVTcorr:0;ksep_fr:0.000;p_ksep_atma:-1.000;t_ksep_C:-1.000;gas_only:False;</v>
      </c>
      <c r="AE38" s="22">
        <f>[1]!MF_rp_gas_fraction_m3m3(betta_gas1_,AC38,C38,fw_,PVRstr1_)</f>
        <v>204.833984375</v>
      </c>
      <c r="AF38" s="22">
        <f>[1]!MF_rp_gas_fraction_m3m3(betta_gas2_,AC38,D38,fw_,PVRstr1_,1000)</f>
        <v>524.90234375</v>
      </c>
      <c r="AG38" s="22">
        <f>[1]!MF_rp_gas_fraction_m3m3(betta_gas3_,AC38,E38,fw_,PVRstr1_,1000)</f>
        <v>1000</v>
      </c>
    </row>
    <row r="39" spans="2:33" x14ac:dyDescent="0.2">
      <c r="B39" s="25">
        <v>180</v>
      </c>
      <c r="C39" s="25">
        <f t="shared" si="1"/>
        <v>80</v>
      </c>
      <c r="D39" s="26">
        <f>Q_</f>
        <v>50</v>
      </c>
      <c r="E39" s="22">
        <f>[1]!MF_q_mix_rc_m3day(Q_,fw_,B39,C39,PVRstr1_)</f>
        <v>54.885524097323312</v>
      </c>
      <c r="F39" s="23">
        <f>[1]!MF_gas_fraction_d(B39,C39,fw_,PVRstr1_)</f>
        <v>0</v>
      </c>
      <c r="G39" s="23">
        <f>[1]!MF_mu_mix_cP(Q_,fw_,B39,C39,PVRstr1_)</f>
        <v>0.81151780609934454</v>
      </c>
      <c r="H39" s="23" cm="1">
        <f t="array" ref="H39">[1]!PVT_mu_oil_cP(B39,C39,gamma_gas_,gamma_oil_,gamma_wat_,Rsb_,Rp_,Pb_,Tres_,Bob_,muob_)</f>
        <v>1.1504276850441697</v>
      </c>
      <c r="I39" s="23" cm="1">
        <f t="array" ref="I39">[1]!PVT_mu_wat_cP(B39,C39,gamma_gas_,gamma_oil_,gamma_wat_,Rsb_,Rp_,Pb_,Tres_,Bob_,muob_)</f>
        <v>0.37877177273284574</v>
      </c>
      <c r="J39" s="23" cm="1">
        <f t="array" ref="J39">[1]!PVT_mu_gas_cP(B39,C39,gamma_gas_,gamma_oil_,gamma_wat_,Rsb_,Rp_,Pb_,Tres_,Bob_,muob_)</f>
        <v>2.1917374342552566E-2</v>
      </c>
      <c r="P39" s="25">
        <v>550</v>
      </c>
      <c r="Q39" s="24" t="str">
        <f>[1]!PVT_encode_string(gamma_gas_,gamma_oil_,gamma_wat_,Rsb_,P39,Pb_,Tres_,Bob_,muob_)</f>
        <v>gamma_gas:0.800;gamma_oil:0.870;gamma_wat:1.000;rsb_m3m3:80.000;rp_m3m3:550.000;pb_atma:120.000;tres_C:100.000;bob_m3m3:1.200;muob_cP:1.000;PVTcorr:0;ksep_fr:0.000;p_ksep_atma:-1.000;t_ksep_C:-1.000;gas_only:False;</v>
      </c>
      <c r="R39" s="22">
        <f>[1]!MF_p_gas_fraction_atma(betta_gas1_,20,fw_,Q39)</f>
        <v>300</v>
      </c>
      <c r="S39" s="22">
        <f>[1]!MF_p_gas_fraction_atma(betta_gas2_,20,fw_,Q39)</f>
        <v>130.1513671875</v>
      </c>
      <c r="T39" s="22">
        <f>[1]!MF_p_gas_fraction_atma(betta_gas3_,20,fw_,Q39)</f>
        <v>59.28955078125</v>
      </c>
      <c r="AC39" s="26">
        <f t="shared" si="0"/>
        <v>180</v>
      </c>
      <c r="AD39" s="24" t="str">
        <f>[1]!PVT_encode_string(gamma_gas_,gamma_oil_,gamma_wat_,Rsb_,AC39,Pb_,Tres_,Bob_,muob_)</f>
        <v>gamma_gas:0.800;gamma_oil:0.870;gamma_wat:1.000;rsb_m3m3:80.000;rp_m3m3:180.000;pb_atma:120.000;tres_C:100.000;bob_m3m3:1.200;muob_cP:1.000;PVTcorr:0;ksep_fr:0.000;p_ksep_atma:-1.000;t_ksep_C:-1.000;gas_only:False;</v>
      </c>
      <c r="AE39" s="22">
        <f>[1]!MF_rp_gas_fraction_m3m3(betta_gas1_,AC39,C39,fw_,PVRstr1_)</f>
        <v>218.6279296875</v>
      </c>
      <c r="AF39" s="22">
        <f>[1]!MF_rp_gas_fraction_m3m3(betta_gas2_,AC39,D39,fw_,PVRstr1_,1000)</f>
        <v>569.091796875</v>
      </c>
      <c r="AG39" s="22">
        <f>[1]!MF_rp_gas_fraction_m3m3(betta_gas3_,AC39,E39,fw_,PVRstr1_,1000)</f>
        <v>1000</v>
      </c>
    </row>
    <row r="40" spans="2:33" x14ac:dyDescent="0.2">
      <c r="B40" s="25">
        <v>200</v>
      </c>
      <c r="C40" s="25">
        <f t="shared" si="1"/>
        <v>80</v>
      </c>
      <c r="D40" s="26">
        <f>Q_</f>
        <v>50</v>
      </c>
      <c r="E40" s="22">
        <f>[1]!MF_q_mix_rc_m3day(Q_,fw_,B40,C40,PVRstr1_)</f>
        <v>54.81084312421531</v>
      </c>
      <c r="F40" s="23">
        <f>[1]!MF_gas_fraction_d(B40,C40,fw_,PVRstr1_)</f>
        <v>0</v>
      </c>
      <c r="G40" s="23">
        <f>[1]!MF_mu_mix_cP(Q_,fw_,B40,C40,PVRstr1_)</f>
        <v>0.8450599316882953</v>
      </c>
      <c r="H40" s="23" cm="1">
        <f t="array" ref="H40">[1]!PVT_mu_oil_cP(B40,C40,gamma_gas_,gamma_oil_,gamma_wat_,Rsb_,Rp_,Pb_,Tres_,Bob_,muob_)</f>
        <v>1.2059613222382559</v>
      </c>
      <c r="I40" s="23" cm="1">
        <f t="array" ref="I40">[1]!PVT_mu_wat_cP(B40,C40,gamma_gas_,gamma_oil_,gamma_wat_,Rsb_,Rp_,Pb_,Tres_,Bob_,muob_)</f>
        <v>0.38446219102113038</v>
      </c>
      <c r="J40" s="23" cm="1">
        <f t="array" ref="J40">[1]!PVT_mu_gas_cP(B40,C40,gamma_gas_,gamma_oil_,gamma_wat_,Rsb_,Rp_,Pb_,Tres_,Bob_,muob_)</f>
        <v>2.3514396112959614E-2</v>
      </c>
      <c r="P40" s="25">
        <v>600</v>
      </c>
      <c r="Q40" s="24" t="str">
        <f>[1]!PVT_encode_string(gamma_gas_,gamma_oil_,gamma_wat_,Rsb_,P40,Pb_,Tres_,Bob_,muob_)</f>
        <v>gamma_gas:0.800;gamma_oil:0.870;gamma_wat:1.000;rsb_m3m3:80.000;rp_m3m3:600.000;pb_atma:120.000;tres_C:100.000;bob_m3m3:1.200;muob_cP:1.000;PVTcorr:0;ksep_fr:0.000;p_ksep_atma:-1.000;t_ksep_C:-1.000;gas_only:False;</v>
      </c>
      <c r="R40" s="22">
        <f>[1]!MF_p_gas_fraction_atma(betta_gas1_,20,fw_,Q40)</f>
        <v>300</v>
      </c>
      <c r="S40" s="22">
        <f>[1]!MF_p_gas_fraction_atma(betta_gas2_,20,fw_,Q40)</f>
        <v>146.337890625</v>
      </c>
      <c r="T40" s="22">
        <f>[1]!MF_p_gas_fraction_atma(betta_gas3_,20,fw_,Q40)</f>
        <v>63.0615234375</v>
      </c>
      <c r="AC40" s="26">
        <f t="shared" si="0"/>
        <v>200</v>
      </c>
      <c r="AD40" s="24" t="str">
        <f>[1]!PVT_encode_string(gamma_gas_,gamma_oil_,gamma_wat_,Rsb_,AC40,Pb_,Tres_,Bob_,muob_)</f>
        <v>gamma_gas:0.800;gamma_oil:0.870;gamma_wat:1.000;rsb_m3m3:80.000;rp_m3m3:200.000;pb_atma:120.000;tres_C:100.000;bob_m3m3:1.200;muob_cP:1.000;PVTcorr:0;ksep_fr:0.000;p_ksep_atma:-1.000;t_ksep_C:-1.000;gas_only:False;</v>
      </c>
      <c r="AE40" s="22">
        <f>[1]!MF_rp_gas_fraction_m3m3(betta_gas1_,AC40,C40,fw_,PVRstr1_)</f>
        <v>231.0791015625</v>
      </c>
      <c r="AF40" s="22">
        <f>[1]!MF_rp_gas_fraction_m3m3(betta_gas2_,AC40,D40,fw_,PVRstr1_,1000)</f>
        <v>606.93359375</v>
      </c>
      <c r="AG40" s="22">
        <f>[1]!MF_rp_gas_fraction_m3m3(betta_gas3_,AC40,E40,fw_,PVRstr1_,1000)</f>
        <v>1000</v>
      </c>
    </row>
    <row r="41" spans="2:33" x14ac:dyDescent="0.2">
      <c r="B41" s="25">
        <v>220</v>
      </c>
      <c r="C41" s="25">
        <f t="shared" si="1"/>
        <v>80</v>
      </c>
      <c r="D41" s="26">
        <f>Q_</f>
        <v>50</v>
      </c>
      <c r="E41" s="22">
        <f>[1]!MF_q_mix_rc_m3day(Q_,fw_,B41,C41,PVRstr1_)</f>
        <v>54.745759043462016</v>
      </c>
      <c r="F41" s="23">
        <f>[1]!MF_gas_fraction_d(B41,C41,fw_,PVRstr1_)</f>
        <v>0</v>
      </c>
      <c r="G41" s="23">
        <f>[1]!MF_mu_mix_cP(Q_,fw_,B41,C41,PVRstr1_)</f>
        <v>0.88110856433631757</v>
      </c>
      <c r="H41" s="23" cm="1">
        <f t="array" ref="H41">[1]!PVT_mu_oil_cP(B41,C41,gamma_gas_,gamma_oil_,gamma_wat_,Rsb_,Rp_,Pb_,Tres_,Bob_,muob_)</f>
        <v>1.2659985356650543</v>
      </c>
      <c r="I41" s="23" cm="1">
        <f t="array" ref="I41">[1]!PVT_mu_wat_cP(B41,C41,gamma_gas_,gamma_oil_,gamma_wat_,Rsb_,Rp_,Pb_,Tres_,Bob_,muob_)</f>
        <v>0.39033287001058364</v>
      </c>
      <c r="J41" s="23" cm="1">
        <f t="array" ref="J41">[1]!PVT_mu_gas_cP(B41,C41,gamma_gas_,gamma_oil_,gamma_wat_,Rsb_,Rp_,Pb_,Tres_,Bob_,muob_)</f>
        <v>2.5083831869427847E-2</v>
      </c>
      <c r="P41" s="25">
        <v>650</v>
      </c>
      <c r="Q41" s="24" t="str">
        <f>[1]!PVT_encode_string(gamma_gas_,gamma_oil_,gamma_wat_,Rsb_,P41,Pb_,Tres_,Bob_,muob_)</f>
        <v>gamma_gas:0.800;gamma_oil:0.870;gamma_wat:1.000;rsb_m3m3:80.000;rp_m3m3:650.000;pb_atma:120.000;tres_C:100.000;bob_m3m3:1.200;muob_cP:1.000;PVTcorr:0;ksep_fr:0.000;p_ksep_atma:-1.000;t_ksep_C:-1.000;gas_only:False;</v>
      </c>
      <c r="R41" s="22">
        <f>[1]!MF_p_gas_fraction_atma(betta_gas1_,20,fw_,Q41)</f>
        <v>300</v>
      </c>
      <c r="S41" s="22">
        <f>[1]!MF_p_gas_fraction_atma(betta_gas2_,20,fw_,Q41)</f>
        <v>166.69921875</v>
      </c>
      <c r="T41" s="22">
        <f>[1]!MF_p_gas_fraction_atma(betta_gas3_,20,fw_,Q41)</f>
        <v>66.68701171875</v>
      </c>
      <c r="AC41" s="26">
        <f t="shared" si="0"/>
        <v>220</v>
      </c>
      <c r="AD41" s="24" t="str">
        <f>[1]!PVT_encode_string(gamma_gas_,gamma_oil_,gamma_wat_,Rsb_,AC41,Pb_,Tres_,Bob_,muob_)</f>
        <v>gamma_gas:0.800;gamma_oil:0.870;gamma_wat:1.000;rsb_m3m3:80.000;rp_m3m3:220.000;pb_atma:120.000;tres_C:100.000;bob_m3m3:1.200;muob_cP:1.000;PVTcorr:0;ksep_fr:0.000;p_ksep_atma:-1.000;t_ksep_C:-1.000;gas_only:False;</v>
      </c>
      <c r="AE41" s="22">
        <f>[1]!MF_rp_gas_fraction_m3m3(betta_gas1_,AC41,C41,fw_,PVRstr1_)</f>
        <v>242.1875</v>
      </c>
      <c r="AF41" s="22">
        <f>[1]!MF_rp_gas_fraction_m3m3(betta_gas2_,AC41,D41,fw_,PVRstr1_,1000)</f>
        <v>639.16015625</v>
      </c>
      <c r="AG41" s="22">
        <f>[1]!MF_rp_gas_fraction_m3m3(betta_gas3_,AC41,E41,fw_,PVRstr1_,1000)</f>
        <v>1000</v>
      </c>
    </row>
    <row r="42" spans="2:33" x14ac:dyDescent="0.2">
      <c r="B42" s="25">
        <v>240</v>
      </c>
      <c r="C42" s="25">
        <f t="shared" si="1"/>
        <v>80</v>
      </c>
      <c r="D42" s="26">
        <f>Q_</f>
        <v>50</v>
      </c>
      <c r="E42" s="22">
        <f>[1]!MF_q_mix_rc_m3day(Q_,fw_,B42,C42,PVRstr1_)</f>
        <v>54.687568069444495</v>
      </c>
      <c r="F42" s="23">
        <f>[1]!MF_gas_fraction_d(B42,C42,fw_,PVRstr1_)</f>
        <v>0</v>
      </c>
      <c r="G42" s="23">
        <f>[1]!MF_mu_mix_cP(Q_,fw_,B42,C42,PVRstr1_)</f>
        <v>0.91945326884539158</v>
      </c>
      <c r="H42" s="23" cm="1">
        <f t="array" ref="H42">[1]!PVT_mu_oil_cP(B42,C42,gamma_gas_,gamma_oil_,gamma_wat_,Rsb_,Rp_,Pb_,Tres_,Bob_,muob_)</f>
        <v>1.3301802347454754</v>
      </c>
      <c r="I42" s="23" cm="1">
        <f t="array" ref="I42">[1]!PVT_mu_wat_cP(B42,C42,gamma_gas_,gamma_oil_,gamma_wat_,Rsb_,Rp_,Pb_,Tres_,Bob_,muob_)</f>
        <v>0.39638380970120551</v>
      </c>
      <c r="J42" s="23" cm="1">
        <f t="array" ref="J42">[1]!PVT_mu_gas_cP(B42,C42,gamma_gas_,gamma_oil_,gamma_wat_,Rsb_,Rp_,Pb_,Tres_,Bob_,muob_)</f>
        <v>2.6613890827450862E-2</v>
      </c>
      <c r="P42" s="25">
        <v>700</v>
      </c>
      <c r="Q42" s="24" t="str">
        <f>[1]!PVT_encode_string(gamma_gas_,gamma_oil_,gamma_wat_,Rsb_,P42,Pb_,Tres_,Bob_,muob_)</f>
        <v>gamma_gas:0.800;gamma_oil:0.870;gamma_wat:1.000;rsb_m3m3:80.000;rp_m3m3:700.000;pb_atma:120.000;tres_C:100.000;bob_m3m3:1.200;muob_cP:1.000;PVTcorr:0;ksep_fr:0.000;p_ksep_atma:-1.000;t_ksep_C:-1.000;gas_only:False;</v>
      </c>
      <c r="R42" s="22">
        <f>[1]!MF_p_gas_fraction_atma(betta_gas1_,20,fw_,Q42)</f>
        <v>300</v>
      </c>
      <c r="S42" s="22">
        <f>[1]!MF_p_gas_fraction_atma(betta_gas2_,20,fw_,Q42)</f>
        <v>194.23828125</v>
      </c>
      <c r="T42" s="22">
        <f>[1]!MF_p_gas_fraction_atma(betta_gas3_,20,fw_,Q42)</f>
        <v>70.20263671875</v>
      </c>
      <c r="AC42" s="26">
        <f t="shared" si="0"/>
        <v>240</v>
      </c>
      <c r="AD42" s="24" t="str">
        <f>[1]!PVT_encode_string(gamma_gas_,gamma_oil_,gamma_wat_,Rsb_,AC42,Pb_,Tres_,Bob_,muob_)</f>
        <v>gamma_gas:0.800;gamma_oil:0.870;gamma_wat:1.000;rsb_m3m3:80.000;rp_m3m3:240.000;pb_atma:120.000;tres_C:100.000;bob_m3m3:1.200;muob_cP:1.000;PVTcorr:0;ksep_fr:0.000;p_ksep_atma:-1.000;t_ksep_C:-1.000;gas_only:False;</v>
      </c>
      <c r="AE42" s="22">
        <f>[1]!MF_rp_gas_fraction_m3m3(betta_gas1_,AC42,C42,fw_,PVRstr1_)</f>
        <v>252.197265625</v>
      </c>
      <c r="AF42" s="22">
        <f>[1]!MF_rp_gas_fraction_m3m3(betta_gas2_,AC42,D42,fw_,PVRstr1_,1000)</f>
        <v>667.48046875</v>
      </c>
      <c r="AG42" s="22">
        <f>[1]!MF_rp_gas_fraction_m3m3(betta_gas3_,AC42,E42,fw_,PVRstr1_,1000)</f>
        <v>1000</v>
      </c>
    </row>
    <row r="43" spans="2:33" x14ac:dyDescent="0.2">
      <c r="B43" s="25">
        <v>260</v>
      </c>
      <c r="C43" s="25">
        <f t="shared" si="1"/>
        <v>80</v>
      </c>
      <c r="D43" s="26">
        <f>Q_</f>
        <v>50</v>
      </c>
      <c r="E43" s="22">
        <f>[1]!MF_q_mix_rc_m3day(Q_,fw_,B43,C43,PVRstr1_)</f>
        <v>54.634404087868212</v>
      </c>
      <c r="F43" s="23">
        <f>[1]!MF_gas_fraction_d(B43,C43,fw_,PVRstr1_)</f>
        <v>0</v>
      </c>
      <c r="G43" s="23">
        <f>[1]!MF_mu_mix_cP(Q_,fw_,B43,C43,PVRstr1_)</f>
        <v>0.9599033638717811</v>
      </c>
      <c r="H43" s="23" cm="1">
        <f t="array" ref="H43">[1]!PVT_mu_oil_cP(B43,C43,gamma_gas_,gamma_oil_,gamma_wat_,Rsb_,Rp_,Pb_,Tres_,Bob_,muob_)</f>
        <v>1.398165420235213</v>
      </c>
      <c r="I43" s="23" cm="1">
        <f t="array" ref="I43">[1]!PVT_mu_wat_cP(B43,C43,gamma_gas_,gamma_oil_,gamma_wat_,Rsb_,Rp_,Pb_,Tres_,Bob_,muob_)</f>
        <v>0.40261501009299605</v>
      </c>
      <c r="J43" s="23" cm="1">
        <f t="array" ref="J43">[1]!PVT_mu_gas_cP(B43,C43,gamma_gas_,gamma_oil_,gamma_wat_,Rsb_,Rp_,Pb_,Tres_,Bob_,muob_)</f>
        <v>2.8098871526802589E-2</v>
      </c>
      <c r="P43" s="25">
        <v>750</v>
      </c>
      <c r="Q43" s="24" t="str">
        <f>[1]!PVT_encode_string(gamma_gas_,gamma_oil_,gamma_wat_,Rsb_,P43,Pb_,Tres_,Bob_,muob_)</f>
        <v>gamma_gas:0.800;gamma_oil:0.870;gamma_wat:1.000;rsb_m3m3:80.000;rp_m3m3:750.000;pb_atma:120.000;tres_C:100.000;bob_m3m3:1.200;muob_cP:1.000;PVTcorr:0;ksep_fr:0.000;p_ksep_atma:-1.000;t_ksep_C:-1.000;gas_only:False;</v>
      </c>
      <c r="R43" s="22">
        <f>[1]!MF_p_gas_fraction_atma(betta_gas1_,20,fw_,Q43)</f>
        <v>300</v>
      </c>
      <c r="S43" s="22">
        <f>[1]!MF_p_gas_fraction_atma(betta_gas2_,20,fw_,Q43)</f>
        <v>232.6171875</v>
      </c>
      <c r="T43" s="22">
        <f>[1]!MF_p_gas_fraction_atma(betta_gas3_,20,fw_,Q43)</f>
        <v>73.64501953125</v>
      </c>
      <c r="AC43" s="26">
        <f t="shared" si="0"/>
        <v>260</v>
      </c>
      <c r="AD43" s="24" t="str">
        <f>[1]!PVT_encode_string(gamma_gas_,gamma_oil_,gamma_wat_,Rsb_,AC43,Pb_,Tres_,Bob_,muob_)</f>
        <v>gamma_gas:0.800;gamma_oil:0.870;gamma_wat:1.000;rsb_m3m3:80.000;rp_m3m3:260.000;pb_atma:120.000;tres_C:100.000;bob_m3m3:1.200;muob_cP:1.000;PVTcorr:0;ksep_fr:0.000;p_ksep_atma:-1.000;t_ksep_C:-1.000;gas_only:False;</v>
      </c>
      <c r="AE43" s="22">
        <f>[1]!MF_rp_gas_fraction_m3m3(betta_gas1_,AC43,C43,fw_,PVRstr1_)</f>
        <v>261.23046875</v>
      </c>
      <c r="AF43" s="22">
        <f>[1]!MF_rp_gas_fraction_m3m3(betta_gas2_,AC43,D43,fw_,PVRstr1_,1000)</f>
        <v>692.87109375</v>
      </c>
      <c r="AG43" s="22">
        <f>[1]!MF_rp_gas_fraction_m3m3(betta_gas3_,AC43,E43,fw_,PVRstr1_,1000)</f>
        <v>1000</v>
      </c>
    </row>
    <row r="44" spans="2:33" x14ac:dyDescent="0.2">
      <c r="B44" s="25">
        <v>280</v>
      </c>
      <c r="C44" s="25">
        <f t="shared" si="1"/>
        <v>80</v>
      </c>
      <c r="D44" s="26">
        <f>Q_</f>
        <v>50</v>
      </c>
      <c r="E44" s="22">
        <f>[1]!MF_q_mix_rc_m3day(Q_,fw_,B44,C44,PVRstr1_)</f>
        <v>54.584937576612077</v>
      </c>
      <c r="F44" s="23">
        <f>[1]!MF_gas_fraction_d(B44,C44,fw_,PVRstr1_)</f>
        <v>0</v>
      </c>
      <c r="G44" s="23">
        <f>[1]!MF_mu_mix_cP(Q_,fw_,B44,C44,PVRstr1_)</f>
        <v>1.0022771164795137</v>
      </c>
      <c r="H44" s="23" cm="1">
        <f t="array" ref="H44">[1]!PVT_mu_oil_cP(B44,C44,gamma_gas_,gamma_oil_,gamma_wat_,Rsb_,Rp_,Pb_,Tres_,Bob_,muob_)</f>
        <v>1.469618644016115</v>
      </c>
      <c r="I44" s="23" cm="1">
        <f t="array" ref="I44">[1]!PVT_mu_wat_cP(B44,C44,gamma_gas_,gamma_oil_,gamma_wat_,Rsb_,Rp_,Pb_,Tres_,Bob_,muob_)</f>
        <v>0.4090264711859552</v>
      </c>
      <c r="J44" s="23" cm="1">
        <f t="array" ref="J44">[1]!PVT_mu_gas_cP(B44,C44,gamma_gas_,gamma_oil_,gamma_wat_,Rsb_,Rp_,Pb_,Tres_,Bob_,muob_)</f>
        <v>2.9536501483992422E-2</v>
      </c>
      <c r="P44" s="25">
        <v>800</v>
      </c>
      <c r="Q44" s="24" t="str">
        <f>[1]!PVT_encode_string(gamma_gas_,gamma_oil_,gamma_wat_,Rsb_,P44,Pb_,Tres_,Bob_,muob_)</f>
        <v>gamma_gas:0.800;gamma_oil:0.870;gamma_wat:1.000;rsb_m3m3:80.000;rp_m3m3:800.000;pb_atma:120.000;tres_C:100.000;bob_m3m3:1.200;muob_cP:1.000;PVTcorr:0;ksep_fr:0.000;p_ksep_atma:-1.000;t_ksep_C:-1.000;gas_only:False;</v>
      </c>
      <c r="R44" s="22">
        <f>[1]!MF_p_gas_fraction_atma(betta_gas1_,20,fw_,Q44)</f>
        <v>300</v>
      </c>
      <c r="S44" s="22">
        <f>[1]!MF_p_gas_fraction_atma(betta_gas2_,20,fw_,Q44)</f>
        <v>285.9375</v>
      </c>
      <c r="T44" s="22">
        <f>[1]!MF_p_gas_fraction_atma(betta_gas3_,20,fw_,Q44)</f>
        <v>76.9775390625</v>
      </c>
      <c r="AC44" s="26">
        <f t="shared" si="0"/>
        <v>280</v>
      </c>
      <c r="AD44" s="24" t="str">
        <f>[1]!PVT_encode_string(gamma_gas_,gamma_oil_,gamma_wat_,Rsb_,AC44,Pb_,Tres_,Bob_,muob_)</f>
        <v>gamma_gas:0.800;gamma_oil:0.870;gamma_wat:1.000;rsb_m3m3:80.000;rp_m3m3:280.000;pb_atma:120.000;tres_C:100.000;bob_m3m3:1.200;muob_cP:1.000;PVTcorr:0;ksep_fr:0.000;p_ksep_atma:-1.000;t_ksep_C:-1.000;gas_only:False;</v>
      </c>
      <c r="AE44" s="22">
        <f>[1]!MF_rp_gas_fraction_m3m3(betta_gas1_,AC44,C44,fw_,PVRstr1_)</f>
        <v>269.287109375</v>
      </c>
      <c r="AF44" s="22">
        <f>[1]!MF_rp_gas_fraction_m3m3(betta_gas2_,AC44,D44,fw_,PVRstr1_,1000)</f>
        <v>714.84375</v>
      </c>
      <c r="AG44" s="22">
        <f>[1]!MF_rp_gas_fraction_m3m3(betta_gas3_,AC44,E44,fw_,PVRstr1_,1000)</f>
        <v>1000</v>
      </c>
    </row>
    <row r="45" spans="2:33" x14ac:dyDescent="0.2">
      <c r="B45" s="25">
        <v>300</v>
      </c>
      <c r="C45" s="25">
        <f t="shared" si="1"/>
        <v>80</v>
      </c>
      <c r="D45" s="26">
        <f>Q_</f>
        <v>50</v>
      </c>
      <c r="E45" s="22">
        <f>[1]!MF_q_mix_rc_m3day(Q_,fw_,B45,C45,PVRstr1_)</f>
        <v>54.538195674459004</v>
      </c>
      <c r="F45" s="23">
        <f>[1]!MF_gas_fraction_d(B45,C45,fw_,PVRstr1_)</f>
        <v>0</v>
      </c>
      <c r="G45" s="23">
        <f>[1]!MF_mu_mix_cP(Q_,fw_,B45,C45,PVRstr1_)</f>
        <v>1.0463948753376049</v>
      </c>
      <c r="H45" s="23" cm="1">
        <f t="array" ref="H45">[1]!PVT_mu_oil_cP(B45,C45,gamma_gas_,gamma_oil_,gamma_wat_,Rsb_,Rp_,Pb_,Tres_,Bob_,muob_)</f>
        <v>1.5442019106882179</v>
      </c>
      <c r="I45" s="23" cm="1">
        <f t="array" ref="I45">[1]!PVT_mu_wat_cP(B45,C45,gamma_gas_,gamma_oil_,gamma_wat_,Rsb_,Rp_,Pb_,Tres_,Bob_,muob_)</f>
        <v>0.4156181929800829</v>
      </c>
      <c r="J45" s="23" cm="1">
        <f t="array" ref="J45">[1]!PVT_mu_gas_cP(B45,C45,gamma_gas_,gamma_oil_,gamma_wat_,Rsb_,Rp_,Pb_,Tres_,Bob_,muob_)</f>
        <v>3.092626812710509E-2</v>
      </c>
      <c r="P45" s="25">
        <v>850</v>
      </c>
      <c r="Q45" s="24" t="str">
        <f>[1]!PVT_encode_string(gamma_gas_,gamma_oil_,gamma_wat_,Rsb_,P45,Pb_,Tres_,Bob_,muob_)</f>
        <v>gamma_gas:0.800;gamma_oil:0.870;gamma_wat:1.000;rsb_m3m3:80.000;rp_m3m3:850.000;pb_atma:120.000;tres_C:100.000;bob_m3m3:1.200;muob_cP:1.000;PVTcorr:0;ksep_fr:0.000;p_ksep_atma:-1.000;t_ksep_C:-1.000;gas_only:False;</v>
      </c>
      <c r="R45" s="22">
        <f>[1]!MF_p_gas_fraction_atma(betta_gas1_,20,fw_,Q45)</f>
        <v>300</v>
      </c>
      <c r="S45" s="22">
        <f>[1]!MF_p_gas_fraction_atma(betta_gas2_,20,fw_,Q45)</f>
        <v>300</v>
      </c>
      <c r="T45" s="22">
        <f>[1]!MF_p_gas_fraction_atma(betta_gas3_,20,fw_,Q45)</f>
        <v>80.2734375</v>
      </c>
      <c r="AC45" s="26">
        <f t="shared" si="0"/>
        <v>300</v>
      </c>
      <c r="AD45" s="24" t="str">
        <f>[1]!PVT_encode_string(gamma_gas_,gamma_oil_,gamma_wat_,Rsb_,AC45,Pb_,Tres_,Bob_,muob_)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AE45" s="22">
        <f>[1]!MF_rp_gas_fraction_m3m3(betta_gas1_,AC45,C45,fw_,PVRstr1_)</f>
        <v>276.7333984375</v>
      </c>
      <c r="AF45" s="22">
        <f>[1]!MF_rp_gas_fraction_m3m3(betta_gas2_,AC45,D45,fw_,PVRstr1_,1000)</f>
        <v>734.86328125</v>
      </c>
      <c r="AG45" s="22">
        <f>[1]!MF_rp_gas_fraction_m3m3(betta_gas3_,AC45,E45,fw_,PVRstr1_,1000)</f>
        <v>1000</v>
      </c>
    </row>
    <row r="46" spans="2:33" x14ac:dyDescent="0.2">
      <c r="B46" s="25">
        <v>320</v>
      </c>
      <c r="C46" s="25">
        <f t="shared" si="1"/>
        <v>80</v>
      </c>
      <c r="D46" s="26">
        <f>Q_</f>
        <v>50</v>
      </c>
      <c r="E46" s="22">
        <f>[1]!MF_q_mix_rc_m3day(Q_,fw_,B46,C46,PVRstr1_)</f>
        <v>54.493450100648865</v>
      </c>
      <c r="F46" s="23">
        <f>[1]!MF_gas_fraction_d(B46,C46,fw_,PVRstr1_)</f>
        <v>0</v>
      </c>
      <c r="G46" s="23">
        <f>[1]!MF_mu_mix_cP(Q_,fw_,B46,C46,PVRstr1_)</f>
        <v>1.0920749494796089</v>
      </c>
      <c r="H46" s="23" cm="1">
        <f t="array" ref="H46">[1]!PVT_mu_oil_cP(B46,C46,gamma_gas_,gamma_oil_,gamma_wat_,Rsb_,Rp_,Pb_,Tres_,Bob_,muob_)</f>
        <v>1.6215697162604081</v>
      </c>
      <c r="I46" s="23" cm="1">
        <f t="array" ref="I46">[1]!PVT_mu_wat_cP(B46,C46,gamma_gas_,gamma_oil_,gamma_wat_,Rsb_,Rp_,Pb_,Tres_,Bob_,muob_)</f>
        <v>0.42239017547537927</v>
      </c>
      <c r="J46" s="23" cm="1">
        <f t="array" ref="J46">[1]!PVT_mu_gas_cP(B46,C46,gamma_gas_,gamma_oil_,gamma_wat_,Rsb_,Rp_,Pb_,Tres_,Bob_,muob_)</f>
        <v>3.2268505467152347E-2</v>
      </c>
      <c r="P46" s="25">
        <v>900</v>
      </c>
      <c r="Q46" s="24" t="str">
        <f>[1]!PVT_encode_string(gamma_gas_,gamma_oil_,gamma_wat_,Rsb_,P46,Pb_,Tres_,Bob_,muob_)</f>
        <v>gamma_gas:0.800;gamma_oil:0.870;gamma_wat:1.000;rsb_m3m3:80.000;rp_m3m3:900.000;pb_atma:120.000;tres_C:100.000;bob_m3m3:1.200;muob_cP:1.000;PVTcorr:0;ksep_fr:0.000;p_ksep_atma:-1.000;t_ksep_C:-1.000;gas_only:False;</v>
      </c>
      <c r="R46" s="22">
        <f>[1]!MF_p_gas_fraction_atma(betta_gas1_,20,fw_,Q46)</f>
        <v>300</v>
      </c>
      <c r="S46" s="22">
        <f>[1]!MF_p_gas_fraction_atma(betta_gas2_,20,fw_,Q46)</f>
        <v>300</v>
      </c>
      <c r="T46" s="22">
        <f>[1]!MF_p_gas_fraction_atma(betta_gas3_,20,fw_,Q46)</f>
        <v>83.5693359375</v>
      </c>
      <c r="AC46" s="26">
        <f t="shared" si="0"/>
        <v>320</v>
      </c>
      <c r="AD46" s="24" t="str">
        <f>[1]!PVT_encode_string(gamma_gas_,gamma_oil_,gamma_wat_,Rsb_,AC46,Pb_,Tres_,Bob_,muob_)</f>
        <v>gamma_gas:0.800;gamma_oil:0.870;gamma_wat:1.000;rsb_m3m3:80.000;rp_m3m3:320.000;pb_atma:120.000;tres_C:100.000;bob_m3m3:1.200;muob_cP:1.000;PVTcorr:0;ksep_fr:0.000;p_ksep_atma:-1.000;t_ksep_C:-1.000;gas_only:False;</v>
      </c>
      <c r="AE46" s="22">
        <f>[1]!MF_rp_gas_fraction_m3m3(betta_gas1_,AC46,C46,fw_,PVRstr1_)</f>
        <v>283.447265625</v>
      </c>
      <c r="AF46" s="22">
        <f>[1]!MF_rp_gas_fraction_m3m3(betta_gas2_,AC46,D46,fw_,PVRstr1_,1000)</f>
        <v>752.9296875</v>
      </c>
      <c r="AG46" s="22">
        <f>[1]!MF_rp_gas_fraction_m3m3(betta_gas3_,AC46,E46,fw_,PVRstr1_,1000)</f>
        <v>1000</v>
      </c>
    </row>
    <row r="47" spans="2:33" x14ac:dyDescent="0.2">
      <c r="B47" s="25">
        <v>340</v>
      </c>
      <c r="C47" s="25">
        <f t="shared" si="1"/>
        <v>80</v>
      </c>
      <c r="D47" s="26">
        <f>Q_</f>
        <v>50</v>
      </c>
      <c r="E47" s="22">
        <f>[1]!MF_q_mix_rc_m3day(Q_,fw_,B47,C47,PVRstr1_)</f>
        <v>54.450144840218996</v>
      </c>
      <c r="F47" s="23">
        <f>[1]!MF_gas_fraction_d(B47,C47,fw_,PVRstr1_)</f>
        <v>0</v>
      </c>
      <c r="G47" s="23">
        <f>[1]!MF_mu_mix_cP(Q_,fw_,B47,C47,PVRstr1_)</f>
        <v>1.1391313710075108</v>
      </c>
      <c r="H47" s="23" cm="1">
        <f t="array" ref="H47">[1]!PVT_mu_oil_cP(B47,C47,gamma_gas_,gamma_oil_,gamma_wat_,Rsb_,Rp_,Pb_,Tres_,Bob_,muob_)</f>
        <v>1.7013663805803496</v>
      </c>
      <c r="I47" s="23" cm="1">
        <f t="array" ref="I47">[1]!PVT_mu_wat_cP(B47,C47,gamma_gas_,gamma_oil_,gamma_wat_,Rsb_,Rp_,Pb_,Tres_,Bob_,muob_)</f>
        <v>0.42934241867184425</v>
      </c>
      <c r="J47" s="23" cm="1">
        <f t="array" ref="J47">[1]!PVT_mu_gas_cP(B47,C47,gamma_gas_,gamma_oil_,gamma_wat_,Rsb_,Rp_,Pb_,Tres_,Bob_,muob_)</f>
        <v>3.3563960430461753E-2</v>
      </c>
      <c r="P47" s="25">
        <v>950</v>
      </c>
      <c r="Q47" s="24" t="str">
        <f>[1]!PVT_encode_string(gamma_gas_,gamma_oil_,gamma_wat_,Rsb_,P47,Pb_,Tres_,Bob_,muob_)</f>
        <v>gamma_gas:0.800;gamma_oil:0.870;gamma_wat:1.000;rsb_m3m3:80.000;rp_m3m3:950.000;pb_atma:120.000;tres_C:100.000;bob_m3m3:1.200;muob_cP:1.000;PVTcorr:0;ksep_fr:0.000;p_ksep_atma:-1.000;t_ksep_C:-1.000;gas_only:False;</v>
      </c>
      <c r="R47" s="22">
        <f>[1]!MF_p_gas_fraction_atma(betta_gas1_,20,fw_,Q47)</f>
        <v>300</v>
      </c>
      <c r="S47" s="22">
        <f>[1]!MF_p_gas_fraction_atma(betta_gas2_,20,fw_,Q47)</f>
        <v>300</v>
      </c>
      <c r="T47" s="22">
        <f>[1]!MF_p_gas_fraction_atma(betta_gas3_,20,fw_,Q47)</f>
        <v>86.7919921875</v>
      </c>
      <c r="AC47" s="26">
        <f t="shared" si="0"/>
        <v>340</v>
      </c>
      <c r="AD47" s="24" t="str">
        <f>[1]!PVT_encode_string(gamma_gas_,gamma_oil_,gamma_wat_,Rsb_,AC47,Pb_,Tres_,Bob_,muob_)</f>
        <v>gamma_gas:0.800;gamma_oil:0.870;gamma_wat:1.000;rsb_m3m3:80.000;rp_m3m3:340.000;pb_atma:120.000;tres_C:100.000;bob_m3m3:1.200;muob_cP:1.000;PVTcorr:0;ksep_fr:0.000;p_ksep_atma:-1.000;t_ksep_C:-1.000;gas_only:False;</v>
      </c>
      <c r="AE47" s="22">
        <f>[1]!MF_rp_gas_fraction_m3m3(betta_gas1_,AC47,C47,fw_,PVRstr1_)</f>
        <v>289.55078125</v>
      </c>
      <c r="AF47" s="22">
        <f>[1]!MF_rp_gas_fraction_m3m3(betta_gas2_,AC47,D47,fw_,PVRstr1_,1000)</f>
        <v>769.53125</v>
      </c>
      <c r="AG47" s="22">
        <f>[1]!MF_rp_gas_fraction_m3m3(betta_gas3_,AC47,E47,fw_,PVRstr1_,1000)</f>
        <v>1000</v>
      </c>
    </row>
    <row r="48" spans="2:33" x14ac:dyDescent="0.2">
      <c r="B48" s="25">
        <v>360</v>
      </c>
      <c r="C48" s="25">
        <f t="shared" si="1"/>
        <v>80</v>
      </c>
      <c r="D48" s="26">
        <f>Q_</f>
        <v>50</v>
      </c>
      <c r="E48" s="22">
        <f>[1]!MF_q_mix_rc_m3day(Q_,fw_,B48,C48,PVRstr1_)</f>
        <v>54.407848054016263</v>
      </c>
      <c r="F48" s="23">
        <f>[1]!MF_gas_fraction_d(B48,C48,fw_,PVRstr1_)</f>
        <v>0</v>
      </c>
      <c r="G48" s="23">
        <f>[1]!MF_mu_mix_cP(Q_,fw_,B48,C48,PVRstr1_)</f>
        <v>1.1873729508210344</v>
      </c>
      <c r="H48" s="23" cm="1">
        <f t="array" ref="H48">[1]!PVT_mu_oil_cP(B48,C48,gamma_gas_,gamma_oil_,gamma_wat_,Rsb_,Rp_,Pb_,Tres_,Bob_,muob_)</f>
        <v>1.7832251010232323</v>
      </c>
      <c r="I48" s="23" cm="1">
        <f t="array" ref="I48">[1]!PVT_mu_wat_cP(B48,C48,gamma_gas_,gamma_oil_,gamma_wat_,Rsb_,Rp_,Pb_,Tres_,Bob_,muob_)</f>
        <v>0.4364749225694779</v>
      </c>
      <c r="J48" s="23" cm="1">
        <f t="array" ref="J48">[1]!PVT_mu_gas_cP(B48,C48,gamma_gas_,gamma_oil_,gamma_wat_,Rsb_,Rp_,Pb_,Tres_,Bob_,muob_)</f>
        <v>3.4813626743034121E-2</v>
      </c>
      <c r="P48" s="25">
        <v>1000</v>
      </c>
      <c r="Q48" s="24" t="str">
        <f>[1]!PVT_encode_string(gamma_gas_,gamma_oil_,gamma_wat_,Rsb_,P48,Pb_,Tres_,Bob_,muob_)</f>
        <v>gamma_gas:0.800;gamma_oil:0.870;gamma_wat:1.000;rsb_m3m3:80.000;rp_m3m3:1000.000;pb_atma:120.000;tres_C:100.000;bob_m3m3:1.200;muob_cP:1.000;PVTcorr:0;ksep_fr:0.000;p_ksep_atma:-1.000;t_ksep_C:-1.000;gas_only:False;</v>
      </c>
      <c r="R48" s="22">
        <f>[1]!MF_p_gas_fraction_atma(betta_gas1_,20,fw_,Q48)</f>
        <v>300</v>
      </c>
      <c r="S48" s="22">
        <f>[1]!MF_p_gas_fraction_atma(betta_gas2_,20,fw_,Q48)</f>
        <v>300</v>
      </c>
      <c r="T48" s="22">
        <f>[1]!MF_p_gas_fraction_atma(betta_gas3_,20,fw_,Q48)</f>
        <v>90.087890625</v>
      </c>
      <c r="AC48" s="26">
        <f t="shared" si="0"/>
        <v>360</v>
      </c>
      <c r="AD48" s="24" t="str">
        <f>[1]!PVT_encode_string(gamma_gas_,gamma_oil_,gamma_wat_,Rsb_,AC48,Pb_,Tres_,Bob_,muob_)</f>
        <v>gamma_gas:0.800;gamma_oil:0.870;gamma_wat:1.000;rsb_m3m3:80.000;rp_m3m3:360.000;pb_atma:120.000;tres_C:100.000;bob_m3m3:1.200;muob_cP:1.000;PVTcorr:0;ksep_fr:0.000;p_ksep_atma:-1.000;t_ksep_C:-1.000;gas_only:False;</v>
      </c>
      <c r="AE48" s="22">
        <f>[1]!MF_rp_gas_fraction_m3m3(betta_gas1_,AC48,C48,fw_,PVRstr1_)</f>
        <v>295.2880859375</v>
      </c>
      <c r="AF48" s="22">
        <f>[1]!MF_rp_gas_fraction_m3m3(betta_gas2_,AC48,D48,fw_,PVRstr1_,1000)</f>
        <v>784.1796875</v>
      </c>
      <c r="AG48" s="22">
        <f>[1]!MF_rp_gas_fraction_m3m3(betta_gas3_,AC48,E48,fw_,PVRstr1_,1000)</f>
        <v>1000</v>
      </c>
    </row>
    <row r="49" spans="2:33" x14ac:dyDescent="0.2">
      <c r="B49" s="25">
        <v>380</v>
      </c>
      <c r="C49" s="25">
        <f t="shared" si="1"/>
        <v>80</v>
      </c>
      <c r="D49" s="26">
        <f>Q_</f>
        <v>50</v>
      </c>
      <c r="E49" s="22">
        <f>[1]!MF_q_mix_rc_m3day(Q_,fw_,B49,C49,PVRstr1_)</f>
        <v>54.366219246561442</v>
      </c>
      <c r="F49" s="23">
        <f>[1]!MF_gas_fraction_d(B49,C49,fw_,PVRstr1_)</f>
        <v>0</v>
      </c>
      <c r="G49" s="23">
        <f>[1]!MF_mu_mix_cP(Q_,fw_,B49,C49,PVRstr1_)</f>
        <v>1.2366032316446527</v>
      </c>
      <c r="H49" s="23" cm="1">
        <f t="array" ref="H49">[1]!PVT_mu_oil_cP(B49,C49,gamma_gas_,gamma_oil_,gamma_wat_,Rsb_,Rp_,Pb_,Tres_,Bob_,muob_)</f>
        <v>1.8667683185510673</v>
      </c>
      <c r="I49" s="23" cm="1">
        <f t="array" ref="I49">[1]!PVT_mu_wat_cP(B49,C49,gamma_gas_,gamma_oil_,gamma_wat_,Rsb_,Rp_,Pb_,Tres_,Bob_,muob_)</f>
        <v>0.4437876871682801</v>
      </c>
      <c r="J49" s="23" cm="1">
        <f t="array" ref="J49">[1]!PVT_mu_gas_cP(B49,C49,gamma_gas_,gamma_oil_,gamma_wat_,Rsb_,Rp_,Pb_,Tres_,Bob_,muob_)</f>
        <v>3.6018709819299714E-2</v>
      </c>
      <c r="P49" s="25">
        <v>1050</v>
      </c>
      <c r="Q49" s="24" t="str">
        <f>[1]!PVT_encode_string(gamma_gas_,gamma_oil_,gamma_wat_,Rsb_,P49,Pb_,Tres_,Bob_,muob_)</f>
        <v>gamma_gas:0.800;gamma_oil:0.870;gamma_wat:1.000;rsb_m3m3:80.000;rp_m3m3:1050.000;pb_atma:120.000;tres_C:100.000;bob_m3m3:1.200;muob_cP:1.000;PVTcorr:0;ksep_fr:0.000;p_ksep_atma:-1.000;t_ksep_C:-1.000;gas_only:False;</v>
      </c>
      <c r="R49" s="22">
        <f>[1]!MF_p_gas_fraction_atma(betta_gas1_,20,fw_,Q49)</f>
        <v>300</v>
      </c>
      <c r="S49" s="22">
        <f>[1]!MF_p_gas_fraction_atma(betta_gas2_,20,fw_,Q49)</f>
        <v>300</v>
      </c>
      <c r="T49" s="22">
        <f>[1]!MF_p_gas_fraction_atma(betta_gas3_,20,fw_,Q49)</f>
        <v>93.8232421875</v>
      </c>
      <c r="AC49" s="26">
        <f t="shared" si="0"/>
        <v>380</v>
      </c>
      <c r="AD49" s="24" t="str">
        <f>[1]!PVT_encode_string(gamma_gas_,gamma_oil_,gamma_wat_,Rsb_,AC49,Pb_,Tres_,Bob_,muob_)</f>
        <v>gamma_gas:0.800;gamma_oil:0.870;gamma_wat:1.000;rsb_m3m3:80.000;rp_m3m3:380.000;pb_atma:120.000;tres_C:100.000;bob_m3m3:1.200;muob_cP:1.000;PVTcorr:0;ksep_fr:0.000;p_ksep_atma:-1.000;t_ksep_C:-1.000;gas_only:False;</v>
      </c>
      <c r="AE49" s="22">
        <f>[1]!MF_rp_gas_fraction_m3m3(betta_gas1_,AC49,C49,fw_,PVRstr1_)</f>
        <v>300.537109375</v>
      </c>
      <c r="AF49" s="22">
        <f>[1]!MF_rp_gas_fraction_m3m3(betta_gas2_,AC49,D49,fw_,PVRstr1_,1000)</f>
        <v>797.8515625</v>
      </c>
      <c r="AG49" s="22">
        <f>[1]!MF_rp_gas_fraction_m3m3(betta_gas3_,AC49,E49,fw_,PVRstr1_,1000)</f>
        <v>1000</v>
      </c>
    </row>
    <row r="50" spans="2:33" x14ac:dyDescent="0.2">
      <c r="B50" s="25">
        <v>400</v>
      </c>
      <c r="C50" s="25">
        <f t="shared" si="1"/>
        <v>80</v>
      </c>
      <c r="D50" s="26">
        <f>Q_</f>
        <v>50</v>
      </c>
      <c r="E50" s="22">
        <f>[1]!MF_q_mix_rc_m3day(Q_,fw_,B50,C50,PVRstr1_)</f>
        <v>54.324986327659111</v>
      </c>
      <c r="F50" s="23">
        <f>[1]!MF_gas_fraction_d(B50,C50,fw_,PVRstr1_)</f>
        <v>0</v>
      </c>
      <c r="G50" s="23">
        <f>[1]!MF_mu_mix_cP(Q_,fw_,B50,C50,PVRstr1_)</f>
        <v>1.2866210722223828</v>
      </c>
      <c r="H50" s="23" cm="1">
        <f t="array" ref="H50">[1]!PVT_mu_oil_cP(B50,C50,gamma_gas_,gamma_oil_,gamma_wat_,Rsb_,Rp_,Pb_,Tres_,Bob_,muob_)</f>
        <v>1.9516090887099746</v>
      </c>
      <c r="I50" s="23" cm="1">
        <f t="array" ref="I50">[1]!PVT_mu_wat_cP(B50,C50,gamma_gas_,gamma_oil_,gamma_wat_,Rsb_,Rp_,Pb_,Tres_,Bob_,muob_)</f>
        <v>0.45128071246825097</v>
      </c>
      <c r="J50" s="23" cm="1">
        <f t="array" ref="J50">[1]!PVT_mu_gas_cP(B50,C50,gamma_gas_,gamma_oil_,gamma_wat_,Rsb_,Rp_,Pb_,Tres_,Bob_,muob_)</f>
        <v>3.7180644022582574E-2</v>
      </c>
      <c r="P50" s="25">
        <v>1100</v>
      </c>
      <c r="Q50" s="24" t="str">
        <f>[1]!PVT_encode_string(gamma_gas_,gamma_oil_,gamma_wat_,Rsb_,P50,Pb_,Tres_,Bob_,muob_)</f>
        <v>gamma_gas:0.800;gamma_oil:0.870;gamma_wat:1.000;rsb_m3m3:80.000;rp_m3m3:1100.000;pb_atma:120.000;tres_C:100.000;bob_m3m3:1.200;muob_cP:1.000;PVTcorr:0;ksep_fr:0.000;p_ksep_atma:-1.000;t_ksep_C:-1.000;gas_only:False;</v>
      </c>
      <c r="R50" s="22">
        <f>[1]!MF_p_gas_fraction_atma(betta_gas1_,20,fw_,Q50)</f>
        <v>300</v>
      </c>
      <c r="S50" s="22">
        <f>[1]!MF_p_gas_fraction_atma(betta_gas2_,20,fw_,Q50)</f>
        <v>300</v>
      </c>
      <c r="T50" s="22">
        <f>[1]!MF_p_gas_fraction_atma(betta_gas3_,20,fw_,Q50)</f>
        <v>97.55859375</v>
      </c>
      <c r="AC50" s="26">
        <f t="shared" si="0"/>
        <v>400</v>
      </c>
      <c r="AD50" s="24" t="str">
        <f>[1]!PVT_encode_string(gamma_gas_,gamma_oil_,gamma_wat_,Rsb_,AC50,Pb_,Tres_,Bob_,muob_)</f>
        <v>gamma_gas:0.800;gamma_oil:0.870;gamma_wat:1.000;rsb_m3m3:80.000;rp_m3m3:400.000;pb_atma:120.000;tres_C:100.000;bob_m3m3:1.200;muob_cP:1.000;PVTcorr:0;ksep_fr:0.000;p_ksep_atma:-1.000;t_ksep_C:-1.000;gas_only:False;</v>
      </c>
      <c r="AE50" s="22">
        <f>[1]!MF_rp_gas_fraction_m3m3(betta_gas1_,AC50,C50,fw_,PVRstr1_)</f>
        <v>305.419921875</v>
      </c>
      <c r="AF50" s="22">
        <f>[1]!MF_rp_gas_fraction_m3m3(betta_gas2_,AC50,D50,fw_,PVRstr1_,1000)</f>
        <v>810.546875</v>
      </c>
      <c r="AG50" s="22">
        <f>[1]!MF_rp_gas_fraction_m3m3(betta_gas3_,AC50,E50,fw_,PVRstr1_,1000)</f>
        <v>1000</v>
      </c>
    </row>
    <row r="51" spans="2:33" x14ac:dyDescent="0.2">
      <c r="B51" s="25">
        <v>420</v>
      </c>
      <c r="C51" s="25">
        <f t="shared" si="1"/>
        <v>80</v>
      </c>
      <c r="D51" s="26">
        <f>Q_</f>
        <v>50</v>
      </c>
      <c r="E51" s="22">
        <f>[1]!MF_q_mix_rc_m3day(Q_,fw_,B51,C51,PVRstr1_)</f>
        <v>54.283929255796338</v>
      </c>
      <c r="F51" s="23">
        <f>[1]!MF_gas_fraction_d(B51,C51,fw_,PVRstr1_)</f>
        <v>0</v>
      </c>
      <c r="G51" s="23">
        <f>[1]!MF_mu_mix_cP(Q_,fw_,B51,C51,PVRstr1_)</f>
        <v>1.3372216785524642</v>
      </c>
      <c r="H51" s="23" cm="1">
        <f t="array" ref="H51">[1]!PVT_mu_oil_cP(B51,C51,gamma_gas_,gamma_oil_,gamma_wat_,Rsb_,Rp_,Pb_,Tres_,Bob_,muob_)</f>
        <v>2.0373532149446416</v>
      </c>
      <c r="I51" s="23" cm="1">
        <f t="array" ref="I51">[1]!PVT_mu_wat_cP(B51,C51,gamma_gas_,gamma_oil_,gamma_wat_,Rsb_,Rp_,Pb_,Tres_,Bob_,muob_)</f>
        <v>0.45895399846939039</v>
      </c>
      <c r="J51" s="23" cm="1">
        <f t="array" ref="J51">[1]!PVT_mu_gas_cP(B51,C51,gamma_gas_,gamma_oil_,gamma_wat_,Rsb_,Rp_,Pb_,Tres_,Bob_,muob_)</f>
        <v>3.8301121221605575E-2</v>
      </c>
      <c r="P51" s="25">
        <v>1150</v>
      </c>
      <c r="Q51" s="24" t="str">
        <f>[1]!PVT_encode_string(gamma_gas_,gamma_oil_,gamma_wat_,Rsb_,P51,Pb_,Tres_,Bob_,muob_)</f>
        <v>gamma_gas:0.800;gamma_oil:0.870;gamma_wat:1.000;rsb_m3m3:80.000;rp_m3m3:1150.000;pb_atma:120.000;tres_C:100.000;bob_m3m3:1.200;muob_cP:1.000;PVTcorr:0;ksep_fr:0.000;p_ksep_atma:-1.000;t_ksep_C:-1.000;gas_only:False;</v>
      </c>
      <c r="R51" s="22">
        <f>[1]!MF_p_gas_fraction_atma(betta_gas1_,20,fw_,Q51)</f>
        <v>300</v>
      </c>
      <c r="S51" s="22">
        <f>[1]!MF_p_gas_fraction_atma(betta_gas2_,20,fw_,Q51)</f>
        <v>300</v>
      </c>
      <c r="T51" s="22">
        <f>[1]!MF_p_gas_fraction_atma(betta_gas3_,20,fw_,Q51)</f>
        <v>101.2939453125</v>
      </c>
      <c r="AC51" s="26">
        <f t="shared" si="0"/>
        <v>420</v>
      </c>
      <c r="AD51" s="24" t="str">
        <f>[1]!PVT_encode_string(gamma_gas_,gamma_oil_,gamma_wat_,Rsb_,AC51,Pb_,Tres_,Bob_,muob_)</f>
        <v>gamma_gas:0.800;gamma_oil:0.870;gamma_wat:1.000;rsb_m3m3:80.000;rp_m3m3:420.000;pb_atma:120.000;tres_C:100.000;bob_m3m3:1.200;muob_cP:1.000;PVTcorr:0;ksep_fr:0.000;p_ksep_atma:-1.000;t_ksep_C:-1.000;gas_only:False;</v>
      </c>
      <c r="AE51" s="22">
        <f>[1]!MF_rp_gas_fraction_m3m3(betta_gas1_,AC51,C51,fw_,PVRstr1_)</f>
        <v>309.814453125</v>
      </c>
      <c r="AF51" s="22">
        <f>[1]!MF_rp_gas_fraction_m3m3(betta_gas2_,AC51,D51,fw_,PVRstr1_,1000)</f>
        <v>821.77734375</v>
      </c>
      <c r="AG51" s="22">
        <f>[1]!MF_rp_gas_fraction_m3m3(betta_gas3_,AC51,E51,fw_,PVRstr1_,1000)</f>
        <v>1000</v>
      </c>
    </row>
    <row r="52" spans="2:33" x14ac:dyDescent="0.2">
      <c r="B52" s="25">
        <v>440</v>
      </c>
      <c r="C52" s="25">
        <f t="shared" si="1"/>
        <v>80</v>
      </c>
      <c r="D52" s="26">
        <f>Q_</f>
        <v>50</v>
      </c>
      <c r="E52" s="22">
        <f>[1]!MF_q_mix_rc_m3day(Q_,fw_,B52,C52,PVRstr1_)</f>
        <v>54.242868160608694</v>
      </c>
      <c r="F52" s="23">
        <f>[1]!MF_gas_fraction_d(B52,C52,fw_,PVRstr1_)</f>
        <v>0</v>
      </c>
      <c r="G52" s="23">
        <f>[1]!MF_mu_mix_cP(Q_,fw_,B52,C52,PVRstr1_)</f>
        <v>1.3881979488181762</v>
      </c>
      <c r="H52" s="23" cm="1">
        <f t="array" ref="H52">[1]!PVT_mu_oil_cP(B52,C52,gamma_gas_,gamma_oil_,gamma_wat_,Rsb_,Rp_,Pb_,Tres_,Bob_,muob_)</f>
        <v>2.1236019446382008</v>
      </c>
      <c r="I52" s="23" cm="1">
        <f t="array" ref="I52">[1]!PVT_mu_wat_cP(B52,C52,gamma_gas_,gamma_oil_,gamma_wat_,Rsb_,Rp_,Pb_,Tres_,Bob_,muob_)</f>
        <v>0.46680754517169848</v>
      </c>
      <c r="J52" s="23" cm="1">
        <f t="array" ref="J52">[1]!PVT_mu_gas_cP(B52,C52,gamma_gas_,gamma_oil_,gamma_wat_,Rsb_,Rp_,Pb_,Tres_,Bob_,muob_)</f>
        <v>3.9382111695183519E-2</v>
      </c>
      <c r="P52" s="25">
        <v>1200</v>
      </c>
      <c r="Q52" s="24" t="str">
        <f>[1]!PVT_encode_string(gamma_gas_,gamma_oil_,gamma_wat_,Rsb_,P52,Pb_,Tres_,Bob_,muob_)</f>
        <v>gamma_gas:0.800;gamma_oil:0.870;gamma_wat:1.000;rsb_m3m3:80.000;rp_m3m3:1200.000;pb_atma:120.000;tres_C:100.000;bob_m3m3:1.200;muob_cP:1.000;PVTcorr:0;ksep_fr:0.000;p_ksep_atma:-1.000;t_ksep_C:-1.000;gas_only:False;</v>
      </c>
      <c r="R52" s="22">
        <f>[1]!MF_p_gas_fraction_atma(betta_gas1_,20,fw_,Q52)</f>
        <v>300</v>
      </c>
      <c r="S52" s="22">
        <f>[1]!MF_p_gas_fraction_atma(betta_gas2_,20,fw_,Q52)</f>
        <v>300</v>
      </c>
      <c r="T52" s="22">
        <f>[1]!MF_p_gas_fraction_atma(betta_gas3_,20,fw_,Q52)</f>
        <v>105.17578125</v>
      </c>
      <c r="AC52" s="26">
        <f t="shared" si="0"/>
        <v>440</v>
      </c>
      <c r="AD52" s="24" t="str">
        <f>[1]!PVT_encode_string(gamma_gas_,gamma_oil_,gamma_wat_,Rsb_,AC52,Pb_,Tres_,Bob_,muob_)</f>
        <v>gamma_gas:0.800;gamma_oil:0.870;gamma_wat:1.000;rsb_m3m3:80.000;rp_m3m3:440.000;pb_atma:120.000;tres_C:100.000;bob_m3m3:1.200;muob_cP:1.000;PVTcorr:0;ksep_fr:0.000;p_ksep_atma:-1.000;t_ksep_C:-1.000;gas_only:False;</v>
      </c>
      <c r="AE52" s="22">
        <f>[1]!MF_rp_gas_fraction_m3m3(betta_gas1_,AC52,C52,fw_,PVRstr1_)</f>
        <v>313.96484375</v>
      </c>
      <c r="AF52" s="22">
        <f>[1]!MF_rp_gas_fraction_m3m3(betta_gas2_,AC52,D52,fw_,PVRstr1_,1000)</f>
        <v>832.03125</v>
      </c>
      <c r="AG52" s="22">
        <f>[1]!MF_rp_gas_fraction_m3m3(betta_gas3_,AC52,E52,fw_,PVRstr1_,1000)</f>
        <v>1000</v>
      </c>
    </row>
    <row r="53" spans="2:33" x14ac:dyDescent="0.2">
      <c r="B53" s="25">
        <v>460</v>
      </c>
      <c r="C53" s="25">
        <f t="shared" si="1"/>
        <v>80</v>
      </c>
      <c r="D53" s="26">
        <f>Q_</f>
        <v>50</v>
      </c>
      <c r="E53" s="22">
        <f>[1]!MF_q_mix_rc_m3day(Q_,fw_,B53,C53,PVRstr1_)</f>
        <v>54.201654575913949</v>
      </c>
      <c r="F53" s="23">
        <f>[1]!MF_gas_fraction_d(B53,C53,fw_,PVRstr1_)</f>
        <v>0</v>
      </c>
      <c r="G53" s="23">
        <f>[1]!MF_mu_mix_cP(Q_,fw_,B53,C53,PVRstr1_)</f>
        <v>1.4393420302138618</v>
      </c>
      <c r="H53" s="23" cm="1">
        <f t="array" ref="H53">[1]!PVT_mu_oil_cP(B53,C53,gamma_gas_,gamma_oil_,gamma_wat_,Rsb_,Rp_,Pb_,Tres_,Bob_,muob_)</f>
        <v>2.2099550584076959</v>
      </c>
      <c r="I53" s="23" cm="1">
        <f t="array" ref="I53">[1]!PVT_mu_wat_cP(B53,C53,gamma_gas_,gamma_oil_,gamma_wat_,Rsb_,Rp_,Pb_,Tres_,Bob_,muob_)</f>
        <v>0.47484135257517518</v>
      </c>
      <c r="J53" s="23" cm="1">
        <f t="array" ref="J53">[1]!PVT_mu_gas_cP(B53,C53,gamma_gas_,gamma_oil_,gamma_wat_,Rsb_,Rp_,Pb_,Tres_,Bob_,muob_)</f>
        <v>4.0425870556863336E-2</v>
      </c>
      <c r="P53" s="25">
        <v>1250</v>
      </c>
      <c r="Q53" s="24" t="str">
        <f>[1]!PVT_encode_string(gamma_gas_,gamma_oil_,gamma_wat_,Rsb_,P53,Pb_,Tres_,Bob_,muob_)</f>
        <v>gamma_gas:0.800;gamma_oil:0.870;gamma_wat:1.000;rsb_m3m3:80.000;rp_m3m3:1250.000;pb_atma:120.000;tres_C:100.000;bob_m3m3:1.200;muob_cP:1.000;PVTcorr:0;ksep_fr:0.000;p_ksep_atma:-1.000;t_ksep_C:-1.000;gas_only:False;</v>
      </c>
      <c r="R53" s="22">
        <f>[1]!MF_p_gas_fraction_atma(betta_gas1_,20,fw_,Q53)</f>
        <v>300</v>
      </c>
      <c r="S53" s="22">
        <f>[1]!MF_p_gas_fraction_atma(betta_gas2_,20,fw_,Q53)</f>
        <v>300</v>
      </c>
      <c r="T53" s="22">
        <f>[1]!MF_p_gas_fraction_atma(betta_gas3_,20,fw_,Q53)</f>
        <v>109.130859375</v>
      </c>
      <c r="AC53" s="26">
        <f t="shared" si="0"/>
        <v>460</v>
      </c>
      <c r="AD53" s="24" t="str">
        <f>[1]!PVT_encode_string(gamma_gas_,gamma_oil_,gamma_wat_,Rsb_,AC53,Pb_,Tres_,Bob_,muob_)</f>
        <v>gamma_gas:0.800;gamma_oil:0.870;gamma_wat:1.000;rsb_m3m3:80.000;rp_m3m3:460.000;pb_atma:120.000;tres_C:100.000;bob_m3m3:1.200;muob_cP:1.000;PVTcorr:0;ksep_fr:0.000;p_ksep_atma:-1.000;t_ksep_C:-1.000;gas_only:False;</v>
      </c>
      <c r="AE53" s="22">
        <f>[1]!MF_rp_gas_fraction_m3m3(betta_gas1_,AC53,C53,fw_,PVRstr1_)</f>
        <v>317.87109375</v>
      </c>
      <c r="AF53" s="22">
        <f>[1]!MF_rp_gas_fraction_m3m3(betta_gas2_,AC53,D53,fw_,PVRstr1_,1000)</f>
        <v>841.796875</v>
      </c>
      <c r="AG53" s="22">
        <f>[1]!MF_rp_gas_fraction_m3m3(betta_gas3_,AC53,E53,fw_,PVRstr1_,1000)</f>
        <v>1000</v>
      </c>
    </row>
    <row r="97" spans="3:12" ht="18.75" x14ac:dyDescent="0.35">
      <c r="C97" s="7" t="str">
        <f>B27</f>
        <v>P</v>
      </c>
      <c r="D97" s="7" t="str">
        <f>C27</f>
        <v>T</v>
      </c>
      <c r="E97" s="18" t="s">
        <v>12</v>
      </c>
      <c r="F97" s="18" t="s">
        <v>16</v>
      </c>
      <c r="G97" s="18" t="s">
        <v>18</v>
      </c>
      <c r="H97" s="18" t="s">
        <v>17</v>
      </c>
    </row>
    <row r="98" spans="3:12" x14ac:dyDescent="0.2">
      <c r="C98" s="21">
        <f>B28</f>
        <v>1</v>
      </c>
      <c r="D98" s="21">
        <f>C28</f>
        <v>80</v>
      </c>
      <c r="E98" s="5">
        <f>[1]!MF_mu_mix_cP(Q_,fw_,C98,D98,PVRstr1_)</f>
        <v>4.2392548526662029E-2</v>
      </c>
      <c r="F98" s="6">
        <f>[1]!PVT_mu_gas_cP(C98,D98,gamma_gas_,gamma_oil_,gamma_wat_,Rsb_,Rp_,Pb_,Tres_,Bob_,muob_)</f>
        <v>1.2105548644532123E-2</v>
      </c>
      <c r="G98" s="6">
        <f>[1]!PVT_mu_oil_cP(C98,D98,gamma_gas_,gamma_oil_,gamma_wat_,Rsb_,Rp_,Pb_,Tres_,Bob_,muob_)</f>
        <v>3.6590463605066925</v>
      </c>
      <c r="H98" s="6">
        <f>[1]!PVT_mu_wat_cP(C98,D98,gamma_gas_,gamma_oil_,gamma_wat_,Rsb_,Rp_,Pb_,Tres_,Bob_,muob_)</f>
        <v>0.33586886209810729</v>
      </c>
    </row>
    <row r="99" spans="3:12" x14ac:dyDescent="0.2">
      <c r="C99" s="21">
        <f>B29</f>
        <v>5</v>
      </c>
      <c r="D99" s="21">
        <f>C29</f>
        <v>80</v>
      </c>
      <c r="E99" s="5">
        <f>[1]!MF_mu_mix_cP(Q_,fw_,C99,D99,PVRstr1_)</f>
        <v>0.1891766863738289</v>
      </c>
      <c r="F99" s="6">
        <f>[1]!PVT_mu_gas_cP(C99,D99,gamma_gas_,gamma_oil_,gamma_wat_,Rsb_,Rp_,Pb_,Tres_,Bob_,muob_)</f>
        <v>1.2152704989797817E-2</v>
      </c>
      <c r="G99" s="6">
        <f>[1]!PVT_mu_oil_cP(C99,D99,gamma_gas_,gamma_oil_,gamma_wat_,Rsb_,Rp_,Pb_,Tres_,Bob_,muob_)</f>
        <v>3.4223996970828314</v>
      </c>
      <c r="H99" s="6">
        <f>[1]!PVT_mu_wat_cP(C99,D99,gamma_gas_,gamma_oil_,gamma_wat_,Rsb_,Rp_,Pb_,Tres_,Bob_,muob_)</f>
        <v>0.3366698582445789</v>
      </c>
    </row>
    <row r="100" spans="3:12" x14ac:dyDescent="0.2">
      <c r="C100" s="21">
        <f>B30</f>
        <v>10</v>
      </c>
      <c r="D100" s="21">
        <f>C30</f>
        <v>80</v>
      </c>
      <c r="E100" s="5">
        <f>[1]!MF_mu_mix_cP(Q_,fw_,C100,D100,PVRstr1_)</f>
        <v>0.32880483260714866</v>
      </c>
      <c r="F100" s="6">
        <f>[1]!PVT_mu_gas_cP(C100,D100,gamma_gas_,gamma_oil_,gamma_wat_,Rsb_,Rp_,Pb_,Tres_,Bob_,muob_)</f>
        <v>1.2232054201935603E-2</v>
      </c>
      <c r="G100" s="6">
        <f>[1]!PVT_mu_oil_cP(C100,D100,gamma_gas_,gamma_oil_,gamma_wat_,Rsb_,Rp_,Pb_,Tres_,Bob_,muob_)</f>
        <v>3.1210920754921987</v>
      </c>
      <c r="H100" s="6">
        <f>[1]!PVT_mu_wat_cP(C100,D100,gamma_gas_,gamma_oil_,gamma_wat_,Rsb_,Rp_,Pb_,Tres_,Bob_,muob_)</f>
        <v>0.33768124309210917</v>
      </c>
    </row>
    <row r="101" spans="3:12" x14ac:dyDescent="0.2">
      <c r="C101" s="21">
        <f>B31</f>
        <v>20</v>
      </c>
      <c r="D101" s="21">
        <f>C31</f>
        <v>80</v>
      </c>
      <c r="E101" s="5">
        <f>[1]!MF_mu_mix_cP(Q_,fw_,C101,D101,PVRstr1_)</f>
        <v>0.50864623557174782</v>
      </c>
      <c r="F101" s="6">
        <f>[1]!PVT_mu_gas_cP(C101,D101,gamma_gas_,gamma_oil_,gamma_wat_,Rsb_,Rp_,Pb_,Tres_,Bob_,muob_)</f>
        <v>1.2434456281957959E-2</v>
      </c>
      <c r="G101" s="6">
        <f>[1]!PVT_mu_oil_cP(C101,D101,gamma_gas_,gamma_oil_,gamma_wat_,Rsb_,Rp_,Pb_,Tres_,Bob_,muob_)</f>
        <v>2.610680590953983</v>
      </c>
      <c r="H101" s="6">
        <f>[1]!PVT_mu_wat_cP(C101,D101,gamma_gas_,gamma_oil_,gamma_wat_,Rsb_,Rp_,Pb_,Tres_,Bob_,muob_)</f>
        <v>0.33973781166863876</v>
      </c>
    </row>
    <row r="102" spans="3:12" x14ac:dyDescent="0.2">
      <c r="C102" s="21">
        <f>B32</f>
        <v>40</v>
      </c>
      <c r="D102" s="21">
        <f>C32</f>
        <v>80</v>
      </c>
      <c r="E102" s="5">
        <f>[1]!MF_mu_mix_cP(Q_,fw_,C102,D102,PVRstr1_)</f>
        <v>0.66877003739665741</v>
      </c>
      <c r="F102" s="6">
        <f>[1]!PVT_mu_gas_cP(C102,D102,gamma_gas_,gamma_oil_,gamma_wat_,Rsb_,Rp_,Pb_,Tres_,Bob_,muob_)</f>
        <v>1.2984176826364345E-2</v>
      </c>
      <c r="G102" s="6">
        <f>[1]!PVT_mu_oil_cP(C102,D102,gamma_gas_,gamma_oil_,gamma_wat_,Rsb_,Rp_,Pb_,Tres_,Bob_,muob_)</f>
        <v>1.9330998132345878</v>
      </c>
      <c r="H102" s="6">
        <f>[1]!PVT_mu_wat_cP(C102,D102,gamma_gas_,gamma_oil_,gamma_wat_,Rsb_,Rp_,Pb_,Tres_,Bob_,muob_)</f>
        <v>0.34398614434757446</v>
      </c>
    </row>
    <row r="103" spans="3:12" x14ac:dyDescent="0.2">
      <c r="C103" s="21">
        <f>B33</f>
        <v>60</v>
      </c>
      <c r="D103" s="21">
        <f>C33</f>
        <v>80</v>
      </c>
      <c r="E103" s="5">
        <f>[1]!MF_mu_mix_cP(Q_,fw_,C103,D103,PVRstr1_)</f>
        <v>0.72144741093366171</v>
      </c>
      <c r="F103" s="6">
        <f>[1]!PVT_mu_gas_cP(C103,D103,gamma_gas_,gamma_oil_,gamma_wat_,Rsb_,Rp_,Pb_,Tres_,Bob_,muob_)</f>
        <v>1.3731908321690887E-2</v>
      </c>
      <c r="G103" s="6">
        <f>[1]!PVT_mu_oil_cP(C103,D103,gamma_gas_,gamma_oil_,gamma_wat_,Rsb_,Rp_,Pb_,Tres_,Bob_,muob_)</f>
        <v>1.5288611204918676</v>
      </c>
      <c r="H103" s="6">
        <f>[1]!PVT_mu_wat_cP(C103,D103,gamma_gas_,gamma_oil_,gamma_wat_,Rsb_,Rp_,Pb_,Tres_,Bob_,muob_)</f>
        <v>0.34841473772767878</v>
      </c>
    </row>
    <row r="104" spans="3:12" x14ac:dyDescent="0.2">
      <c r="C104" s="21">
        <f>B34</f>
        <v>80</v>
      </c>
      <c r="D104" s="21">
        <f>C34</f>
        <v>80</v>
      </c>
      <c r="E104" s="5">
        <f>[1]!MF_mu_mix_cP(Q_,fw_,C104,D104,PVRstr1_)</f>
        <v>0.73283233134821157</v>
      </c>
      <c r="F104" s="6">
        <f>[1]!PVT_mu_gas_cP(C104,D104,gamma_gas_,gamma_oil_,gamma_wat_,Rsb_,Rp_,Pb_,Tres_,Bob_,muob_)</f>
        <v>1.4696072111725578E-2</v>
      </c>
      <c r="G104" s="6">
        <f>[1]!PVT_mu_oil_cP(C104,D104,gamma_gas_,gamma_oil_,gamma_wat_,Rsb_,Rp_,Pb_,Tres_,Bob_,muob_)</f>
        <v>1.2663335238575619</v>
      </c>
      <c r="H104" s="6">
        <f>[1]!PVT_mu_wat_cP(C104,D104,gamma_gas_,gamma_oil_,gamma_wat_,Rsb_,Rp_,Pb_,Tres_,Bob_,muob_)</f>
        <v>0.35302359180895171</v>
      </c>
    </row>
    <row r="105" spans="3:12" x14ac:dyDescent="0.2">
      <c r="C105" s="21">
        <f>B35</f>
        <v>100</v>
      </c>
      <c r="D105" s="21">
        <f>C35</f>
        <v>80</v>
      </c>
      <c r="E105" s="5">
        <f>[1]!MF_mu_mix_cP(Q_,fw_,C105,D105,PVRstr1_)</f>
        <v>0.72662732325761226</v>
      </c>
      <c r="F105" s="6">
        <f>[1]!PVT_mu_gas_cP(C105,D105,gamma_gas_,gamma_oil_,gamma_wat_,Rsb_,Rp_,Pb_,Tres_,Bob_,muob_)</f>
        <v>1.5875949307699977E-2</v>
      </c>
      <c r="G105" s="6">
        <f>[1]!PVT_mu_oil_cP(C105,D105,gamma_gas_,gamma_oil_,gamma_wat_,Rsb_,Rp_,Pb_,Tres_,Bob_,muob_)</f>
        <v>1.0835253821497086</v>
      </c>
      <c r="H105" s="6">
        <f>[1]!PVT_mu_wat_cP(C105,D105,gamma_gas_,gamma_oil_,gamma_wat_,Rsb_,Rp_,Pb_,Tres_,Bob_,muob_)</f>
        <v>0.3578127065913933</v>
      </c>
    </row>
    <row r="106" spans="3:12" x14ac:dyDescent="0.2">
      <c r="C106" s="21">
        <f>B36</f>
        <v>120</v>
      </c>
      <c r="D106" s="21">
        <f>C36</f>
        <v>80</v>
      </c>
      <c r="E106" s="5">
        <f>[1]!MF_mu_mix_cP(Q_,fw_,C106,D106,PVRstr1_)</f>
        <v>0.72872994358905807</v>
      </c>
      <c r="F106" s="6">
        <f>[1]!PVT_mu_gas_cP(C106,D106,gamma_gas_,gamma_oil_,gamma_wat_,Rsb_,Rp_,Pb_,Tres_,Bob_,muob_)</f>
        <v>1.7240992045821735E-2</v>
      </c>
      <c r="G106" s="6">
        <f>[1]!PVT_mu_oil_cP(C106,D106,gamma_gas_,gamma_oil_,gamma_wat_,Rsb_,Rp_,Pb_,Tres_,Bob_,muob_)</f>
        <v>1.0151892569483763</v>
      </c>
      <c r="H106" s="6">
        <f>[1]!PVT_mu_wat_cP(C106,D106,gamma_gas_,gamma_oil_,gamma_wat_,Rsb_,Rp_,Pb_,Tres_,Bob_,muob_)</f>
        <v>0.36278208207500345</v>
      </c>
    </row>
    <row r="107" spans="3:12" x14ac:dyDescent="0.2">
      <c r="C107" s="21">
        <f>B37</f>
        <v>140</v>
      </c>
      <c r="D107" s="21">
        <f>C37</f>
        <v>80</v>
      </c>
      <c r="E107" s="5">
        <f>[1]!MF_mu_mix_cP(Q_,fw_,C107,D107,PVRstr1_)</f>
        <v>0.75299892217304754</v>
      </c>
      <c r="F107" s="6">
        <f>[1]!PVT_mu_gas_cP(C107,D107,gamma_gas_,gamma_oil_,gamma_wat_,Rsb_,Rp_,Pb_,Tres_,Bob_,muob_)</f>
        <v>1.8739305276369276E-2</v>
      </c>
      <c r="G107" s="6">
        <f>[1]!PVT_mu_oil_cP(C107,D107,gamma_gas_,gamma_oil_,gamma_wat_,Rsb_,Rp_,Pb_,Tres_,Bob_,muob_)</f>
        <v>1.0545227206187542</v>
      </c>
      <c r="H107" s="6">
        <f>[1]!PVT_mu_wat_cP(C107,D107,gamma_gas_,gamma_oil_,gamma_wat_,Rsb_,Rp_,Pb_,Tres_,Bob_,muob_)</f>
        <v>0.36793171825978227</v>
      </c>
    </row>
    <row r="108" spans="3:12" x14ac:dyDescent="0.2">
      <c r="C108" s="21">
        <f>B38</f>
        <v>160</v>
      </c>
      <c r="D108" s="21">
        <f>C38</f>
        <v>80</v>
      </c>
      <c r="E108" s="5">
        <f>[1]!MF_mu_mix_cP(Q_,fw_,C108,D108,PVRstr1_)</f>
        <v>0.78072867379472388</v>
      </c>
      <c r="F108" s="6">
        <f>[1]!PVT_mu_gas_cP(C108,D108,gamma_gas_,gamma_oil_,gamma_wat_,Rsb_,Rp_,Pb_,Tres_,Bob_,muob_)</f>
        <v>2.0314190014666292E-2</v>
      </c>
      <c r="G108" s="6">
        <f>[1]!PVT_mu_oil_cP(C108,D108,gamma_gas_,gamma_oil_,gamma_wat_,Rsb_,Rp_,Pb_,Tres_,Bob_,muob_)</f>
        <v>1.099793905122219</v>
      </c>
      <c r="H108" s="6">
        <f>[1]!PVT_mu_wat_cP(C108,D108,gamma_gas_,gamma_oil_,gamma_wat_,Rsb_,Rp_,Pb_,Tres_,Bob_,muob_)</f>
        <v>0.3732616151457297</v>
      </c>
    </row>
    <row r="109" spans="3:12" x14ac:dyDescent="0.2">
      <c r="C109" s="21">
        <f>B39</f>
        <v>180</v>
      </c>
      <c r="D109" s="21">
        <f>C39</f>
        <v>80</v>
      </c>
      <c r="E109" s="5">
        <f>[1]!MF_mu_mix_cP(Q_,fw_,C109,D109,PVRstr1_)</f>
        <v>0.81151780609934454</v>
      </c>
      <c r="F109" s="6">
        <f>[1]!PVT_mu_gas_cP(C109,D109,gamma_gas_,gamma_oil_,gamma_wat_,Rsb_,Rp_,Pb_,Tres_,Bob_,muob_)</f>
        <v>2.1917374342552566E-2</v>
      </c>
      <c r="G109" s="6">
        <f>[1]!PVT_mu_oil_cP(C109,D109,gamma_gas_,gamma_oil_,gamma_wat_,Rsb_,Rp_,Pb_,Tres_,Bob_,muob_)</f>
        <v>1.1504276850441697</v>
      </c>
      <c r="H109" s="6">
        <f>[1]!PVT_mu_wat_cP(C109,D109,gamma_gas_,gamma_oil_,gamma_wat_,Rsb_,Rp_,Pb_,Tres_,Bob_,muob_)</f>
        <v>0.37877177273284574</v>
      </c>
    </row>
    <row r="110" spans="3:12" x14ac:dyDescent="0.2">
      <c r="C110" s="21">
        <f>B40</f>
        <v>200</v>
      </c>
      <c r="D110" s="21">
        <f>C40</f>
        <v>80</v>
      </c>
      <c r="E110" s="5">
        <f>[1]!MF_mu_mix_cP(Q_,fw_,C110,D110,PVRstr1_)</f>
        <v>0.8450599316882953</v>
      </c>
      <c r="F110" s="6">
        <f>[1]!PVT_mu_gas_cP(C110,D110,gamma_gas_,gamma_oil_,gamma_wat_,Rsb_,Rp_,Pb_,Tres_,Bob_,muob_)</f>
        <v>2.3514396112959614E-2</v>
      </c>
      <c r="G110" s="6">
        <f>[1]!PVT_mu_oil_cP(C110,D110,gamma_gas_,gamma_oil_,gamma_wat_,Rsb_,Rp_,Pb_,Tres_,Bob_,muob_)</f>
        <v>1.2059613222382559</v>
      </c>
      <c r="H110" s="6">
        <f>[1]!PVT_mu_wat_cP(C110,D110,gamma_gas_,gamma_oil_,gamma_wat_,Rsb_,Rp_,Pb_,Tres_,Bob_,muob_)</f>
        <v>0.38446219102113038</v>
      </c>
    </row>
    <row r="111" spans="3:12" x14ac:dyDescent="0.2">
      <c r="C111" s="21">
        <f>B41</f>
        <v>220</v>
      </c>
      <c r="D111" s="21">
        <f>C41</f>
        <v>80</v>
      </c>
      <c r="E111" s="5">
        <f>[1]!MF_mu_mix_cP(Q_,fw_,C111,D111,PVRstr1_)</f>
        <v>0.88110856433631757</v>
      </c>
      <c r="F111" s="6">
        <f>[1]!PVT_mu_gas_cP(C111,D111,gamma_gas_,gamma_oil_,gamma_wat_,Rsb_,Rp_,Pb_,Tres_,Bob_,muob_)</f>
        <v>2.5083831869427847E-2</v>
      </c>
      <c r="G111" s="6">
        <f>[1]!PVT_mu_oil_cP(C111,D111,gamma_gas_,gamma_oil_,gamma_wat_,Rsb_,Rp_,Pb_,Tres_,Bob_,muob_)</f>
        <v>1.2659985356650543</v>
      </c>
      <c r="H111" s="6">
        <f>[1]!PVT_mu_wat_cP(C111,D111,gamma_gas_,gamma_oil_,gamma_wat_,Rsb_,Rp_,Pb_,Tres_,Bob_,muob_)</f>
        <v>0.39033287001058364</v>
      </c>
    </row>
    <row r="112" spans="3:12" x14ac:dyDescent="0.2">
      <c r="C112" s="21">
        <f>B42</f>
        <v>240</v>
      </c>
      <c r="D112" s="21">
        <f>C42</f>
        <v>80</v>
      </c>
      <c r="E112" s="5">
        <f>[1]!MF_mu_mix_cP(Q_,fw_,C112,D112,PVRstr1_)</f>
        <v>0.91945326884539158</v>
      </c>
      <c r="F112" s="6">
        <f>[1]!PVT_mu_gas_cP(C112,D112,gamma_gas_,gamma_oil_,gamma_wat_,Rsb_,Rp_,Pb_,Tres_,Bob_,muob_)</f>
        <v>2.6613890827450862E-2</v>
      </c>
      <c r="G112" s="6">
        <f>[1]!PVT_mu_oil_cP(C112,D112,gamma_gas_,gamma_oil_,gamma_wat_,Rsb_,Rp_,Pb_,Tres_,Bob_,muob_)</f>
        <v>1.3301802347454754</v>
      </c>
      <c r="H112" s="6">
        <f>[1]!PVT_mu_wat_cP(C112,D112,gamma_gas_,gamma_oil_,gamma_wat_,Rsb_,Rp_,Pb_,Tres_,Bob_,muob_)</f>
        <v>0.39638380970120551</v>
      </c>
      <c r="L112" t="s">
        <v>5</v>
      </c>
    </row>
    <row r="113" spans="3:12" x14ac:dyDescent="0.2">
      <c r="C113" s="21">
        <f>B43</f>
        <v>260</v>
      </c>
      <c r="D113" s="21">
        <f>C43</f>
        <v>80</v>
      </c>
      <c r="E113" s="5">
        <f>[1]!MF_mu_mix_cP(Q_,fw_,C113,D113,PVRstr1_)</f>
        <v>0.9599033638717811</v>
      </c>
      <c r="F113" s="6">
        <f>[1]!PVT_mu_gas_cP(C113,D113,gamma_gas_,gamma_oil_,gamma_wat_,Rsb_,Rp_,Pb_,Tres_,Bob_,muob_)</f>
        <v>2.8098871526802589E-2</v>
      </c>
      <c r="G113" s="6">
        <f>[1]!PVT_mu_oil_cP(C113,D113,gamma_gas_,gamma_oil_,gamma_wat_,Rsb_,Rp_,Pb_,Tres_,Bob_,muob_)</f>
        <v>1.398165420235213</v>
      </c>
      <c r="H113" s="6">
        <f>[1]!PVT_mu_wat_cP(C113,D113,gamma_gas_,gamma_oil_,gamma_wat_,Rsb_,Rp_,Pb_,Tres_,Bob_,muob_)</f>
        <v>0.40261501009299605</v>
      </c>
    </row>
    <row r="114" spans="3:12" x14ac:dyDescent="0.2">
      <c r="C114" s="21">
        <f>B44</f>
        <v>280</v>
      </c>
      <c r="D114" s="21">
        <f>C44</f>
        <v>80</v>
      </c>
      <c r="E114" s="5">
        <f>[1]!MF_mu_mix_cP(Q_,fw_,C114,D114,PVRstr1_)</f>
        <v>1.0022771164795137</v>
      </c>
      <c r="F114" s="6">
        <f>[1]!PVT_mu_gas_cP(C114,D114,gamma_gas_,gamma_oil_,gamma_wat_,Rsb_,Rp_,Pb_,Tres_,Bob_,muob_)</f>
        <v>2.9536501483992422E-2</v>
      </c>
      <c r="G114" s="6">
        <f>[1]!PVT_mu_oil_cP(C114,D114,gamma_gas_,gamma_oil_,gamma_wat_,Rsb_,Rp_,Pb_,Tres_,Bob_,muob_)</f>
        <v>1.469618644016115</v>
      </c>
      <c r="H114" s="6">
        <f>[1]!PVT_mu_wat_cP(C114,D114,gamma_gas_,gamma_oil_,gamma_wat_,Rsb_,Rp_,Pb_,Tres_,Bob_,muob_)</f>
        <v>0.4090264711859552</v>
      </c>
    </row>
    <row r="115" spans="3:12" x14ac:dyDescent="0.2">
      <c r="C115" s="21">
        <f>B45</f>
        <v>300</v>
      </c>
      <c r="D115" s="21">
        <f>C45</f>
        <v>80</v>
      </c>
      <c r="E115" s="5">
        <f>[1]!MF_mu_mix_cP(Q_,fw_,C115,D115,PVRstr1_)</f>
        <v>1.0463948753376049</v>
      </c>
      <c r="F115" s="6">
        <f>[1]!PVT_mu_gas_cP(C115,D115,gamma_gas_,gamma_oil_,gamma_wat_,Rsb_,Rp_,Pb_,Tres_,Bob_,muob_)</f>
        <v>3.092626812710509E-2</v>
      </c>
      <c r="G115" s="6">
        <f>[1]!PVT_mu_oil_cP(C115,D115,gamma_gas_,gamma_oil_,gamma_wat_,Rsb_,Rp_,Pb_,Tres_,Bob_,muob_)</f>
        <v>1.5442019106882179</v>
      </c>
      <c r="H115" s="6">
        <f>[1]!PVT_mu_wat_cP(C115,D115,gamma_gas_,gamma_oil_,gamma_wat_,Rsb_,Rp_,Pb_,Tres_,Bob_,muob_)</f>
        <v>0.4156181929800829</v>
      </c>
    </row>
    <row r="116" spans="3:12" x14ac:dyDescent="0.2">
      <c r="C116" s="21">
        <f>B46</f>
        <v>320</v>
      </c>
      <c r="D116" s="21">
        <f>C46</f>
        <v>80</v>
      </c>
      <c r="E116" s="5">
        <f>[1]!MF_mu_mix_cP(Q_,fw_,C116,D116,PVRstr1_)</f>
        <v>1.0920749494796089</v>
      </c>
      <c r="F116" s="6">
        <f>[1]!PVT_mu_gas_cP(C116,D116,gamma_gas_,gamma_oil_,gamma_wat_,Rsb_,Rp_,Pb_,Tres_,Bob_,muob_)</f>
        <v>3.2268505467152347E-2</v>
      </c>
      <c r="G116" s="6">
        <f>[1]!PVT_mu_oil_cP(C116,D116,gamma_gas_,gamma_oil_,gamma_wat_,Rsb_,Rp_,Pb_,Tres_,Bob_,muob_)</f>
        <v>1.6215697162604081</v>
      </c>
      <c r="H116" s="6">
        <f>[1]!PVT_mu_wat_cP(C116,D116,gamma_gas_,gamma_oil_,gamma_wat_,Rsb_,Rp_,Pb_,Tres_,Bob_,muob_)</f>
        <v>0.42239017547537927</v>
      </c>
    </row>
    <row r="117" spans="3:12" x14ac:dyDescent="0.2">
      <c r="C117" s="21">
        <f>B47</f>
        <v>340</v>
      </c>
      <c r="D117" s="21">
        <f>C47</f>
        <v>80</v>
      </c>
      <c r="E117" s="5">
        <f>[1]!MF_mu_mix_cP(Q_,fw_,C117,D117,PVRstr1_)</f>
        <v>1.1391313710075108</v>
      </c>
      <c r="F117" s="6">
        <f>[1]!PVT_mu_gas_cP(C117,D117,gamma_gas_,gamma_oil_,gamma_wat_,Rsb_,Rp_,Pb_,Tres_,Bob_,muob_)</f>
        <v>3.3563960430461753E-2</v>
      </c>
      <c r="G117" s="6">
        <f>[1]!PVT_mu_oil_cP(C117,D117,gamma_gas_,gamma_oil_,gamma_wat_,Rsb_,Rp_,Pb_,Tres_,Bob_,muob_)</f>
        <v>1.7013663805803496</v>
      </c>
      <c r="H117" s="6">
        <f>[1]!PVT_mu_wat_cP(C117,D117,gamma_gas_,gamma_oil_,gamma_wat_,Rsb_,Rp_,Pb_,Tres_,Bob_,muob_)</f>
        <v>0.42934241867184425</v>
      </c>
    </row>
    <row r="118" spans="3:12" x14ac:dyDescent="0.2">
      <c r="C118" s="21">
        <f>B48</f>
        <v>360</v>
      </c>
      <c r="D118" s="21">
        <f>C48</f>
        <v>80</v>
      </c>
      <c r="E118" s="5">
        <f>[1]!MF_mu_mix_cP(Q_,fw_,C118,D118,PVRstr1_)</f>
        <v>1.1873729508210344</v>
      </c>
      <c r="F118" s="6">
        <f>[1]!PVT_mu_gas_cP(C118,D118,gamma_gas_,gamma_oil_,gamma_wat_,Rsb_,Rp_,Pb_,Tres_,Bob_,muob_)</f>
        <v>3.4813626743034121E-2</v>
      </c>
      <c r="G118" s="6">
        <f>[1]!PVT_mu_oil_cP(C118,D118,gamma_gas_,gamma_oil_,gamma_wat_,Rsb_,Rp_,Pb_,Tres_,Bob_,muob_)</f>
        <v>1.7832251010232323</v>
      </c>
      <c r="H118" s="6">
        <f>[1]!PVT_mu_wat_cP(C118,D118,gamma_gas_,gamma_oil_,gamma_wat_,Rsb_,Rp_,Pb_,Tres_,Bob_,muob_)</f>
        <v>0.4364749225694779</v>
      </c>
    </row>
    <row r="119" spans="3:12" x14ac:dyDescent="0.2">
      <c r="C119" s="21">
        <f>B49</f>
        <v>380</v>
      </c>
      <c r="D119" s="21">
        <f>C49</f>
        <v>80</v>
      </c>
      <c r="E119" s="5">
        <f>[1]!MF_mu_mix_cP(Q_,fw_,C119,D119,PVRstr1_)</f>
        <v>1.2366032316446527</v>
      </c>
      <c r="F119" s="6">
        <f>[1]!PVT_mu_gas_cP(C119,D119,gamma_gas_,gamma_oil_,gamma_wat_,Rsb_,Rp_,Pb_,Tres_,Bob_,muob_)</f>
        <v>3.6018709819299714E-2</v>
      </c>
      <c r="G119" s="6">
        <f>[1]!PVT_mu_oil_cP(C119,D119,gamma_gas_,gamma_oil_,gamma_wat_,Rsb_,Rp_,Pb_,Tres_,Bob_,muob_)</f>
        <v>1.8667683185510673</v>
      </c>
      <c r="H119" s="6">
        <f>[1]!PVT_mu_wat_cP(C119,D119,gamma_gas_,gamma_oil_,gamma_wat_,Rsb_,Rp_,Pb_,Tres_,Bob_,muob_)</f>
        <v>0.4437876871682801</v>
      </c>
    </row>
    <row r="120" spans="3:12" x14ac:dyDescent="0.2">
      <c r="C120" s="21">
        <f>B50</f>
        <v>400</v>
      </c>
      <c r="D120" s="21">
        <f>C50</f>
        <v>80</v>
      </c>
      <c r="E120" s="5">
        <f>[1]!MF_mu_mix_cP(Q_,fw_,C120,D120,PVRstr1_)</f>
        <v>1.2866210722223828</v>
      </c>
      <c r="F120" s="6">
        <f>[1]!PVT_mu_gas_cP(C120,D120,gamma_gas_,gamma_oil_,gamma_wat_,Rsb_,Rp_,Pb_,Tres_,Bob_,muob_)</f>
        <v>3.7180644022582574E-2</v>
      </c>
      <c r="G120" s="6">
        <f>[1]!PVT_mu_oil_cP(C120,D120,gamma_gas_,gamma_oil_,gamma_wat_,Rsb_,Rp_,Pb_,Tres_,Bob_,muob_)</f>
        <v>1.9516090887099746</v>
      </c>
      <c r="H120" s="6">
        <f>[1]!PVT_mu_wat_cP(C120,D120,gamma_gas_,gamma_oil_,gamma_wat_,Rsb_,Rp_,Pb_,Tres_,Bob_,muob_)</f>
        <v>0.45128071246825097</v>
      </c>
    </row>
    <row r="121" spans="3:12" x14ac:dyDescent="0.2">
      <c r="C121" s="21">
        <f>B51</f>
        <v>420</v>
      </c>
      <c r="D121" s="21">
        <f>C51</f>
        <v>80</v>
      </c>
      <c r="E121" s="5">
        <f>[1]!MF_mu_mix_cP(Q_,fw_,C121,D121,PVRstr1_)</f>
        <v>1.3372216785524642</v>
      </c>
      <c r="F121" s="6">
        <f>[1]!PVT_mu_gas_cP(C121,D121,gamma_gas_,gamma_oil_,gamma_wat_,Rsb_,Rp_,Pb_,Tres_,Bob_,muob_)</f>
        <v>3.8301121221605575E-2</v>
      </c>
      <c r="G121" s="6">
        <f>[1]!PVT_mu_oil_cP(C121,D121,gamma_gas_,gamma_oil_,gamma_wat_,Rsb_,Rp_,Pb_,Tres_,Bob_,muob_)</f>
        <v>2.0373532149446416</v>
      </c>
      <c r="H121" s="6">
        <f>[1]!PVT_mu_wat_cP(C121,D121,gamma_gas_,gamma_oil_,gamma_wat_,Rsb_,Rp_,Pb_,Tres_,Bob_,muob_)</f>
        <v>0.45895399846939039</v>
      </c>
    </row>
    <row r="122" spans="3:12" x14ac:dyDescent="0.2">
      <c r="C122" s="21">
        <f>B52</f>
        <v>440</v>
      </c>
      <c r="D122" s="21">
        <f>C52</f>
        <v>80</v>
      </c>
      <c r="E122" s="5">
        <f>[1]!MF_mu_mix_cP(Q_,fw_,C122,D122,PVRstr1_)</f>
        <v>1.3881979488181762</v>
      </c>
      <c r="F122" s="6">
        <f>[1]!PVT_mu_gas_cP(C122,D122,gamma_gas_,gamma_oil_,gamma_wat_,Rsb_,Rp_,Pb_,Tres_,Bob_,muob_)</f>
        <v>3.9382111695183519E-2</v>
      </c>
      <c r="G122" s="6">
        <f>[1]!PVT_mu_oil_cP(C122,D122,gamma_gas_,gamma_oil_,gamma_wat_,Rsb_,Rp_,Pb_,Tres_,Bob_,muob_)</f>
        <v>2.1236019446382008</v>
      </c>
      <c r="H122" s="6">
        <f>[1]!PVT_mu_wat_cP(C122,D122,gamma_gas_,gamma_oil_,gamma_wat_,Rsb_,Rp_,Pb_,Tres_,Bob_,muob_)</f>
        <v>0.46680754517169848</v>
      </c>
    </row>
    <row r="123" spans="3:12" x14ac:dyDescent="0.2">
      <c r="C123" s="21">
        <f>B53</f>
        <v>460</v>
      </c>
      <c r="D123" s="21">
        <f>C53</f>
        <v>80</v>
      </c>
      <c r="E123" s="5">
        <f>[1]!MF_mu_mix_cP(Q_,fw_,C123,D123,PVRstr1_)</f>
        <v>1.4393420302138618</v>
      </c>
      <c r="F123" s="6">
        <f>[1]!PVT_mu_gas_cP(C123,D123,gamma_gas_,gamma_oil_,gamma_wat_,Rsb_,Rp_,Pb_,Tres_,Bob_,muob_)</f>
        <v>4.0425870556863336E-2</v>
      </c>
      <c r="G123" s="6">
        <f>[1]!PVT_mu_oil_cP(C123,D123,gamma_gas_,gamma_oil_,gamma_wat_,Rsb_,Rp_,Pb_,Tres_,Bob_,muob_)</f>
        <v>2.2099550584076959</v>
      </c>
      <c r="H123" s="6">
        <f>[1]!PVT_mu_wat_cP(C123,D123,gamma_gas_,gamma_oil_,gamma_wat_,Rsb_,Rp_,Pb_,Tres_,Bob_,muob_)</f>
        <v>0.47484135257517518</v>
      </c>
      <c r="L123" s="3"/>
    </row>
  </sheetData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MF 1 </vt:lpstr>
      <vt:lpstr>'MF 1 '!betta_gas1_</vt:lpstr>
      <vt:lpstr>'MF 1 '!betta_gas2_</vt:lpstr>
      <vt:lpstr>'MF 1 '!betta_gas3_</vt:lpstr>
      <vt:lpstr>'MF 1 '!Bob_</vt:lpstr>
      <vt:lpstr>'MF 1 '!fw_</vt:lpstr>
      <vt:lpstr>'MF 1 '!gamma_gas_</vt:lpstr>
      <vt:lpstr>'MF 1 '!gamma_oil_</vt:lpstr>
      <vt:lpstr>'MF 1 '!gamma_wat_</vt:lpstr>
      <vt:lpstr>'MF 1 '!muob_</vt:lpstr>
      <vt:lpstr>'MF 1 '!Pb_</vt:lpstr>
      <vt:lpstr>PVRstr1_</vt:lpstr>
      <vt:lpstr>'MF 1 '!Q_</vt:lpstr>
      <vt:lpstr>'MF 1 '!Rp_</vt:lpstr>
      <vt:lpstr>'MF 1 '!Rsb_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2020-04-04T17:41:47Z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