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updateLinks="always" codeName="ЭтаКнига" hidePivotFieldList="1"/>
  <mc:AlternateContent xmlns:mc="http://schemas.openxmlformats.org/markup-compatibility/2006">
    <mc:Choice Requires="x15">
      <x15ac:absPath xmlns:x15ac="http://schemas.microsoft.com/office/spreadsheetml/2010/11/ac" url="D:\rnt\unifloc_vba\exercises\"/>
    </mc:Choice>
  </mc:AlternateContent>
  <xr:revisionPtr revIDLastSave="0" documentId="13_ncr:1_{DC5C88FF-B0BA-4EC3-B140-D130AAA92BC5}" xr6:coauthVersionLast="45" xr6:coauthVersionMax="45" xr10:uidLastSave="{00000000-0000-0000-0000-000000000000}"/>
  <bookViews>
    <workbookView xWindow="-38520" yWindow="-120" windowWidth="38640" windowHeight="21240" tabRatio="591" xr2:uid="{00000000-000D-0000-FFFF-FFFF00000000}"/>
  </bookViews>
  <sheets>
    <sheet name="MF 1 " sheetId="118" r:id="rId1"/>
  </sheets>
  <externalReferences>
    <externalReference r:id="rId2"/>
  </externalReferences>
  <definedNames>
    <definedName name="betta_gas1_" localSheetId="0">'MF 1 '!#REF!</definedName>
    <definedName name="betta_gas2_" localSheetId="0">'MF 1 '!#REF!</definedName>
    <definedName name="betta_gas3_" localSheetId="0">'MF 1 '!#REF!</definedName>
    <definedName name="Bob_" localSheetId="0">'MF 1 '!$C$14</definedName>
    <definedName name="fw_" localSheetId="0">'MF 1 '!$C$19</definedName>
    <definedName name="gamma_gas_" localSheetId="0">'MF 1 '!$C$9</definedName>
    <definedName name="gamma_oil_" localSheetId="0">'MF 1 '!$C$7</definedName>
    <definedName name="gamma_wat_" localSheetId="0">'MF 1 '!$C$8</definedName>
    <definedName name="Hydr_corr_">'MF 1 '!$H$21</definedName>
    <definedName name="id_">'MF 1 '!$C$22</definedName>
    <definedName name="L_">'MF 1 '!$C$21</definedName>
    <definedName name="l_test_">'MF 1 '!$V$33:$V$58</definedName>
    <definedName name="l0_">'MF 1 '!$C$33</definedName>
    <definedName name="muob_" localSheetId="0">'MF 1 '!$C$15</definedName>
    <definedName name="n_">'MF 1 '!$A$58</definedName>
    <definedName name="p_test_">'MF 1 '!$W$33:$W$58</definedName>
    <definedName name="p0_">'MF 1 '!$C$24</definedName>
    <definedName name="p1_">'MF 1 '!$C$25</definedName>
    <definedName name="Pb_" localSheetId="0">'MF 1 '!$C$12</definedName>
    <definedName name="PVRstr1_">'MF 1 '!$C$29</definedName>
    <definedName name="Q_" localSheetId="0">'MF 1 '!$C$17</definedName>
    <definedName name="Q_gas_free_">'MF 1 '!$C$18</definedName>
    <definedName name="Rp_" localSheetId="0">'MF 1 '!$C$11</definedName>
    <definedName name="Rsb_" localSheetId="0">'MF 1 '!$C$10</definedName>
    <definedName name="t0_">'MF 1 '!$C$26</definedName>
    <definedName name="t1_">'MF 1 '!$C$27</definedName>
    <definedName name="theta_">'MF 1 '!$C$23</definedName>
    <definedName name="Tres_" localSheetId="0">'MF 1 '!$C$13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58" i="118" l="1"/>
  <c r="G58" i="118"/>
  <c r="C58" i="118"/>
  <c r="C57" i="118"/>
  <c r="C56" i="118"/>
  <c r="C55" i="118"/>
  <c r="C54" i="118"/>
  <c r="C53" i="118"/>
  <c r="C52" i="118"/>
  <c r="C51" i="118"/>
  <c r="C50" i="118"/>
  <c r="C49" i="118"/>
  <c r="C48" i="118"/>
  <c r="C47" i="118"/>
  <c r="C46" i="118"/>
  <c r="C45" i="118"/>
  <c r="C44" i="118"/>
  <c r="C43" i="118"/>
  <c r="C42" i="118"/>
  <c r="C41" i="118"/>
  <c r="C40" i="118"/>
  <c r="C39" i="118"/>
  <c r="C38" i="118"/>
  <c r="C37" i="118"/>
  <c r="C36" i="118"/>
  <c r="C35" i="118"/>
  <c r="C34" i="118"/>
  <c r="F33" i="118"/>
  <c r="E33" i="118"/>
  <c r="E13" i="118"/>
  <c r="E12" i="118"/>
  <c r="E11" i="118"/>
  <c r="E10" i="118"/>
  <c r="E9" i="118"/>
  <c r="E8" i="118"/>
  <c r="E7" i="118"/>
  <c r="W18" i="118" a="1"/>
  <c r="W11" i="118" a="1"/>
  <c r="W15" i="118" a="1"/>
  <c r="G1" i="118"/>
  <c r="C29" i="118"/>
  <c r="E43" i="118" a="1"/>
  <c r="E58" i="118" a="1"/>
  <c r="G57" i="118" a="1"/>
  <c r="G40" i="118" a="1"/>
  <c r="E39" i="118" a="1"/>
  <c r="E57" i="118" a="1"/>
  <c r="E34" i="118" a="1"/>
  <c r="E48" i="118" a="1"/>
  <c r="E36" i="118" a="1"/>
  <c r="E35" i="118" a="1"/>
  <c r="E42" i="118" a="1"/>
  <c r="E53" i="118" a="1"/>
  <c r="G48" i="118" a="1"/>
  <c r="G51" i="118" a="1"/>
  <c r="G52" i="118" a="1"/>
  <c r="G35" i="118" a="1"/>
  <c r="E54" i="118" a="1"/>
  <c r="G53" i="118" a="1"/>
  <c r="E45" i="118" a="1"/>
  <c r="G56" i="118" a="1"/>
  <c r="E44" i="118" a="1"/>
  <c r="G49" i="118" a="1"/>
  <c r="G41" i="118" a="1"/>
  <c r="E41" i="118" a="1"/>
  <c r="G50" i="118" a="1"/>
  <c r="E46" i="118" a="1"/>
  <c r="E56" i="118" a="1"/>
  <c r="G37" i="118" a="1"/>
  <c r="G47" i="118" a="1"/>
  <c r="E37" i="118" a="1"/>
  <c r="E38" i="118" a="1"/>
  <c r="G55" i="118" a="1"/>
  <c r="E52" i="118" a="1"/>
  <c r="G46" i="118" a="1"/>
  <c r="G39" i="118" a="1"/>
  <c r="G54" i="118" a="1"/>
  <c r="G36" i="118" a="1"/>
  <c r="E55" i="118" a="1"/>
  <c r="E40" i="118" a="1"/>
  <c r="E51" i="118" a="1"/>
  <c r="G42" i="118" a="1"/>
  <c r="G33" i="118" a="1"/>
  <c r="G34" i="118" a="1"/>
  <c r="E49" i="118" a="1"/>
  <c r="G44" i="118" a="1"/>
  <c r="E50" i="118" a="1"/>
  <c r="G43" i="118" a="1"/>
  <c r="G45" i="118" a="1"/>
  <c r="G38" i="118" a="1"/>
  <c r="E47" i="118" a="1"/>
  <c r="Y18" i="118" l="1"/>
  <c r="Y19" i="118"/>
  <c r="Z18" i="118"/>
  <c r="Z19" i="118"/>
  <c r="AA18" i="118"/>
  <c r="AA19" i="118"/>
  <c r="AB18" i="118"/>
  <c r="AB19" i="118"/>
  <c r="AC18" i="118"/>
  <c r="AC19" i="118"/>
  <c r="AD18" i="118"/>
  <c r="AD19" i="118"/>
  <c r="AE18" i="118"/>
  <c r="AE19" i="118"/>
  <c r="AF18" i="118"/>
  <c r="AF19" i="118"/>
  <c r="AG18" i="118"/>
  <c r="AG19" i="118"/>
  <c r="AH18" i="118"/>
  <c r="AH19" i="118"/>
  <c r="W18" i="118"/>
  <c r="W19" i="118"/>
  <c r="X19" i="118"/>
  <c r="X18" i="118"/>
  <c r="W11" i="118"/>
  <c r="Y15" i="118"/>
  <c r="Z15" i="118"/>
  <c r="W15" i="118"/>
  <c r="X15" i="118"/>
  <c r="H56" i="118"/>
  <c r="H52" i="118"/>
  <c r="H48" i="118"/>
  <c r="H44" i="118"/>
  <c r="G40" i="118"/>
  <c r="G43" i="118"/>
  <c r="F40" i="118"/>
  <c r="E52" i="118"/>
  <c r="H36" i="118"/>
  <c r="E37" i="118"/>
  <c r="F41" i="118"/>
  <c r="F45" i="118"/>
  <c r="E49" i="118"/>
  <c r="F53" i="118"/>
  <c r="F57" i="118"/>
  <c r="H57" i="118"/>
  <c r="H45" i="118"/>
  <c r="H33" i="118"/>
  <c r="F46" i="118"/>
  <c r="F38" i="118"/>
  <c r="G47" i="118"/>
  <c r="H41" i="118"/>
  <c r="H53" i="118"/>
  <c r="E34" i="118"/>
  <c r="F42" i="118"/>
  <c r="E50" i="118"/>
  <c r="F58" i="118"/>
  <c r="H38" i="118"/>
  <c r="H42" i="118"/>
  <c r="G46" i="118"/>
  <c r="H50" i="118"/>
  <c r="H54" i="118"/>
  <c r="H37" i="118"/>
  <c r="H49" i="118"/>
  <c r="F54" i="118"/>
  <c r="G34" i="118"/>
  <c r="F35" i="118"/>
  <c r="F39" i="118"/>
  <c r="E43" i="118"/>
  <c r="F47" i="118"/>
  <c r="F51" i="118"/>
  <c r="E55" i="118"/>
  <c r="G55" i="118"/>
  <c r="H39" i="118"/>
  <c r="E56" i="118"/>
  <c r="E44" i="118"/>
  <c r="H35" i="118"/>
  <c r="H51" i="118"/>
  <c r="F36" i="118"/>
  <c r="F48" i="118"/>
  <c r="F34" i="118"/>
  <c r="E42" i="118"/>
  <c r="F37" i="118"/>
  <c r="G54" i="118"/>
  <c r="H47" i="118"/>
  <c r="H55" i="118"/>
  <c r="E47" i="118"/>
  <c r="G44" i="118"/>
  <c r="F50" i="118"/>
  <c r="G50" i="118"/>
  <c r="H40" i="118"/>
  <c r="G53" i="118"/>
  <c r="F56" i="118"/>
  <c r="H34" i="118"/>
  <c r="E38" i="118"/>
  <c r="F43" i="118"/>
  <c r="G35" i="118"/>
  <c r="G42" i="118"/>
  <c r="G41" i="118"/>
  <c r="H43" i="118"/>
  <c r="H46" i="118"/>
  <c r="F49" i="118"/>
  <c r="G38" i="118"/>
  <c r="F52" i="118"/>
  <c r="F44" i="118"/>
  <c r="G52" i="118"/>
  <c r="F55" i="118"/>
  <c r="G36" i="118"/>
  <c r="E45" i="118"/>
  <c r="G48" i="118"/>
  <c r="E57" i="118"/>
  <c r="E40" i="118"/>
  <c r="E35" i="118"/>
  <c r="G33" i="118"/>
  <c r="G45" i="118"/>
  <c r="E54" i="118"/>
  <c r="G57" i="118"/>
  <c r="E39" i="118"/>
  <c r="E51" i="118"/>
  <c r="G37" i="118"/>
  <c r="E46" i="118"/>
  <c r="G49" i="118"/>
  <c r="E58" i="118"/>
  <c r="E41" i="118"/>
  <c r="E53" i="118"/>
  <c r="G56" i="118"/>
  <c r="E36" i="118"/>
  <c r="G39" i="118"/>
  <c r="E48" i="118"/>
  <c r="G51" i="11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<sst xmlns="http://schemas.openxmlformats.org/spreadsheetml/2006/main" count="59" uniqueCount="47">
  <si>
    <t>ID</t>
  </si>
  <si>
    <t>Физико - химические свойства флюида   PVT</t>
  </si>
  <si>
    <t>С</t>
  </si>
  <si>
    <t>%</t>
  </si>
  <si>
    <t>сП</t>
  </si>
  <si>
    <t>атмa</t>
  </si>
  <si>
    <t>МПа</t>
  </si>
  <si>
    <t>Ф</t>
  </si>
  <si>
    <t>Параметры потока флюида</t>
  </si>
  <si>
    <t>PVT строка</t>
  </si>
  <si>
    <t>Упражнения по работе с макросами Unifloc VBA</t>
  </si>
  <si>
    <t>версия</t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</si>
  <si>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</si>
  <si>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γ</t>
    </r>
    <r>
      <rPr>
        <vertAlign val="subscript"/>
        <sz val="11"/>
        <color theme="1"/>
        <rFont val="Calibri"/>
        <family val="2"/>
        <charset val="204"/>
      </rPr>
      <t>o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</si>
  <si>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</si>
  <si>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</si>
  <si>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sb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</si>
  <si>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</si>
  <si>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 cal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</si>
  <si>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res</t>
    </r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</si>
  <si>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ob cal</t>
    </r>
  </si>
  <si>
    <r>
      <t>μ</t>
    </r>
    <r>
      <rPr>
        <vertAlign val="subscript"/>
        <sz val="11"/>
        <color theme="1"/>
        <rFont val="Calibri"/>
        <family val="2"/>
        <charset val="204"/>
      </rPr>
      <t>ob cal</t>
    </r>
  </si>
  <si>
    <r>
      <t>Q</t>
    </r>
    <r>
      <rPr>
        <vertAlign val="subscript"/>
        <sz val="10"/>
        <rFont val="Arial Cyr"/>
        <charset val="204"/>
      </rPr>
      <t>l</t>
    </r>
  </si>
  <si>
    <r>
      <t>м</t>
    </r>
    <r>
      <rPr>
        <vertAlign val="superscript"/>
        <sz val="10"/>
        <rFont val="Arial Cyr"/>
        <charset val="204"/>
      </rPr>
      <t>3</t>
    </r>
    <r>
      <rPr>
        <sz val="10"/>
        <rFont val="Arial Cyr"/>
        <charset val="204"/>
      </rPr>
      <t>/сут</t>
    </r>
  </si>
  <si>
    <r>
      <t>кг/м</t>
    </r>
    <r>
      <rPr>
        <vertAlign val="superscript"/>
        <sz val="11"/>
        <rFont val="Calibri"/>
        <family val="2"/>
        <charset val="204"/>
        <scheme val="minor"/>
      </rPr>
      <t>3</t>
    </r>
  </si>
  <si>
    <r>
      <t>м</t>
    </r>
    <r>
      <rPr>
        <vertAlign val="superscript"/>
        <sz val="1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/т</t>
    </r>
  </si>
  <si>
    <r>
      <t>f</t>
    </r>
    <r>
      <rPr>
        <vertAlign val="subscript"/>
        <sz val="10"/>
        <rFont val="Arial Cyr"/>
        <charset val="204"/>
      </rPr>
      <t>w</t>
    </r>
  </si>
  <si>
    <t>Расчет свойств многофазного потока в трубе</t>
  </si>
  <si>
    <t>Параметры трубы</t>
  </si>
  <si>
    <t>L</t>
  </si>
  <si>
    <t>θ</t>
  </si>
  <si>
    <t>м</t>
  </si>
  <si>
    <t>мм</t>
  </si>
  <si>
    <t>°</t>
  </si>
  <si>
    <t>P0</t>
  </si>
  <si>
    <t>P1</t>
  </si>
  <si>
    <t>T0</t>
  </si>
  <si>
    <t>T1</t>
  </si>
  <si>
    <t>°C</t>
  </si>
  <si>
    <t>P2</t>
  </si>
  <si>
    <t>T2</t>
  </si>
  <si>
    <t>T</t>
  </si>
  <si>
    <t>Корреляция</t>
  </si>
  <si>
    <t>P</t>
  </si>
  <si>
    <t>Тестовые данные для подгонки</t>
  </si>
  <si>
    <r>
      <t>Q</t>
    </r>
    <r>
      <rPr>
        <vertAlign val="subscript"/>
        <sz val="11"/>
        <color theme="1"/>
        <rFont val="Calibri"/>
        <family val="2"/>
        <charset val="204"/>
      </rPr>
      <t>gas free</t>
    </r>
  </si>
  <si>
    <r>
      <t>нм</t>
    </r>
    <r>
      <rPr>
        <vertAlign val="superscript"/>
        <sz val="10"/>
        <rFont val="Arial Cyr"/>
        <charset val="204"/>
      </rPr>
      <t>3</t>
    </r>
    <r>
      <rPr>
        <sz val="10"/>
        <rFont val="Arial Cyr"/>
        <charset val="204"/>
      </rPr>
      <t>/сут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</si>
</sst>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"/>
  </numFmts>
  <fonts count="20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sz val="10"/>
      <name val="Arial Cyr"/>
      <charset val="204"/>
    </font>
    <font>
      <sz val="10"/>
      <color indexed="8"/>
      <name val="Arial"/>
      <family val="2"/>
      <charset val="204"/>
    </font>
    <font>
      <sz val="12"/>
      <name val="Arial Cyr"/>
      <charset val="204"/>
    </font>
    <font>
      <sz val="10"/>
      <color rgb="FFFF0000"/>
      <name val="Arial Cyr"/>
      <charset val="204"/>
    </font>
    <font>
      <vertAlign val="superscript"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  <scheme val="minor"/>
    </font>
    <font>
      <vertAlign val="subscript"/>
      <sz val="10"/>
      <name val="Arial Cyr"/>
      <charset val="204"/>
    </font>
    <font>
      <vertAlign val="superscript"/>
      <sz val="10"/>
      <name val="Arial Cyr"/>
      <charset val="204"/>
    </font>
    <font>
      <vertAlign val="superscript"/>
      <sz val="11"/>
      <name val="Calibri"/>
      <family val="2"/>
      <charset val="204"/>
      <scheme val="minor"/>
    </font>
    <font>
      <sz val="8"/>
      <name val="Arial Cyr"/>
      <charset val="204"/>
    </font>
    <font>
      <sz val="10"/>
      <color theme="0" tint="-0.14999847407452621"/>
      <name val="Arial Cyr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4" fillId="0" borderId="1"/>
    <xf numFmtId="0" fontId="5" fillId="0" borderId="0"/>
    <xf numFmtId="0" fontId="3" fillId="0" borderId="0"/>
    <xf numFmtId="0" fontId="2" fillId="0" borderId="0"/>
    <xf numFmtId="43" fontId="7" fillId="0" borderId="0" applyFont="0" applyFill="0" applyBorder="0" applyAlignment="0" applyProtection="0"/>
    <xf numFmtId="0" fontId="8" fillId="0" borderId="0"/>
    <xf numFmtId="0" fontId="1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6" fillId="0" borderId="0" xfId="0" applyFont="1"/>
    <xf numFmtId="0" fontId="0" fillId="2" borderId="2" xfId="0" applyFill="1" applyBorder="1" applyAlignment="1">
      <alignment horizontal="center"/>
    </xf>
    <xf numFmtId="0" fontId="0" fillId="0" borderId="0" xfId="0" applyAlignment="1">
      <alignment wrapText="1"/>
    </xf>
    <xf numFmtId="0" fontId="10" fillId="0" borderId="0" xfId="0" applyFont="1"/>
    <xf numFmtId="2" fontId="0" fillId="3" borderId="2" xfId="0" applyNumberForma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1" fontId="0" fillId="3" borderId="2" xfId="0" applyNumberFormat="1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12" fillId="5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 wrapText="1"/>
    </xf>
    <xf numFmtId="0" fontId="12" fillId="5" borderId="2" xfId="0" applyFont="1" applyFill="1" applyBorder="1" applyAlignment="1">
      <alignment horizontal="center" wrapText="1"/>
    </xf>
    <xf numFmtId="0" fontId="9" fillId="4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 wrapText="1"/>
    </xf>
    <xf numFmtId="0" fontId="0" fillId="3" borderId="2" xfId="0" applyFill="1" applyBorder="1"/>
    <xf numFmtId="0" fontId="19" fillId="0" borderId="0" xfId="0" applyFont="1"/>
    <xf numFmtId="1" fontId="0" fillId="2" borderId="2" xfId="0" applyNumberFormat="1" applyFill="1" applyBorder="1" applyAlignment="1">
      <alignment horizontal="center"/>
    </xf>
    <xf numFmtId="2" fontId="0" fillId="6" borderId="2" xfId="0" applyNumberForma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164" fontId="0" fillId="0" borderId="0" xfId="0" applyNumberFormat="1"/>
  </cellXfs>
  <cellStyles count="9">
    <cellStyle name="Iau?iue_AA_1" xfId="1" xr:uid="{00000000-0005-0000-0000-000000000000}"/>
    <cellStyle name="Normal_Sheet2" xfId="6" xr:uid="{00000000-0005-0000-0000-000001000000}"/>
    <cellStyle name="Обычный" xfId="0" builtinId="0"/>
    <cellStyle name="Обычный 2" xfId="2" xr:uid="{00000000-0005-0000-0000-000003000000}"/>
    <cellStyle name="Обычный 3" xfId="3" xr:uid="{00000000-0005-0000-0000-000004000000}"/>
    <cellStyle name="Обычный 3 2" xfId="4" xr:uid="{00000000-0005-0000-0000-000005000000}"/>
    <cellStyle name="Обычный 4" xfId="7" xr:uid="{00000000-0005-0000-0000-000006000000}"/>
    <cellStyle name="Процентный 2" xfId="8" xr:uid="{00000000-0005-0000-0000-000007000000}"/>
    <cellStyle name="Финансовый 2" xfId="5" xr:uid="{00000000-0005-0000-0000-000008000000}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Распределение давления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'MF 1 '!$E$32</c:f>
              <c:strCache>
                <c:ptCount val="1"/>
                <c:pt idx="0">
                  <c:v>P1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'MF 1 '!$C$33:$C$58</c:f>
              <c:numCache>
                <c:formatCode>0</c:formatCode>
                <c:ptCount val="26"/>
                <c:pt idx="0" formatCode="General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320</c:v>
                </c:pt>
                <c:pt idx="5">
                  <c:v>400</c:v>
                </c:pt>
                <c:pt idx="6">
                  <c:v>480</c:v>
                </c:pt>
                <c:pt idx="7">
                  <c:v>560</c:v>
                </c:pt>
                <c:pt idx="8">
                  <c:v>640</c:v>
                </c:pt>
                <c:pt idx="9">
                  <c:v>720</c:v>
                </c:pt>
                <c:pt idx="10">
                  <c:v>800</c:v>
                </c:pt>
                <c:pt idx="11">
                  <c:v>880</c:v>
                </c:pt>
                <c:pt idx="12">
                  <c:v>960</c:v>
                </c:pt>
                <c:pt idx="13">
                  <c:v>1040</c:v>
                </c:pt>
                <c:pt idx="14">
                  <c:v>1120</c:v>
                </c:pt>
                <c:pt idx="15">
                  <c:v>1200</c:v>
                </c:pt>
                <c:pt idx="16">
                  <c:v>1280</c:v>
                </c:pt>
                <c:pt idx="17">
                  <c:v>1360</c:v>
                </c:pt>
                <c:pt idx="18">
                  <c:v>1440</c:v>
                </c:pt>
                <c:pt idx="19">
                  <c:v>1520</c:v>
                </c:pt>
                <c:pt idx="20">
                  <c:v>1600</c:v>
                </c:pt>
                <c:pt idx="21">
                  <c:v>1680</c:v>
                </c:pt>
                <c:pt idx="22">
                  <c:v>1760</c:v>
                </c:pt>
                <c:pt idx="23">
                  <c:v>1840</c:v>
                </c:pt>
                <c:pt idx="24">
                  <c:v>1920</c:v>
                </c:pt>
                <c:pt idx="25">
                  <c:v>2000</c:v>
                </c:pt>
              </c:numCache>
            </c:numRef>
          </c:xVal>
          <c:yVal>
            <c:numRef>
              <c:f>'MF 1 '!$E$33:$E$58</c:f>
              <c:numCache>
                <c:formatCode>0.00</c:formatCode>
                <c:ptCount val="26"/>
                <c:pt idx="0">
                  <c:v>25.6</c:v>
                </c:pt>
                <c:pt idx="1">
                  <c:v>33.305974942894721</c:v>
                </c:pt>
                <c:pt idx="2">
                  <c:v>41.006258969478829</c:v>
                </c:pt>
                <c:pt idx="3">
                  <c:v>48.700813876216692</c:v>
                </c:pt>
                <c:pt idx="4">
                  <c:v>56.389602001269829</c:v>
                </c:pt>
                <c:pt idx="5">
                  <c:v>64.072586236529133</c:v>
                </c:pt>
                <c:pt idx="6">
                  <c:v>71.749730038066104</c:v>
                </c:pt>
                <c:pt idx="7">
                  <c:v>79.420997435288086</c:v>
                </c:pt>
                <c:pt idx="8">
                  <c:v>87.086353039021716</c:v>
                </c:pt>
                <c:pt idx="9">
                  <c:v>94.745762048702815</c:v>
                </c:pt>
                <c:pt idx="10">
                  <c:v>102.39919025881672</c:v>
                </c:pt>
                <c:pt idx="11">
                  <c:v>110.04660406470354</c:v>
                </c:pt>
                <c:pt idx="12">
                  <c:v>117.68797046782333</c:v>
                </c:pt>
                <c:pt idx="13">
                  <c:v>125.32325708055757</c:v>
                </c:pt>
                <c:pt idx="14">
                  <c:v>132.95243213061082</c:v>
                </c:pt>
                <c:pt idx="15">
                  <c:v>140.5754644650651</c:v>
                </c:pt>
                <c:pt idx="16">
                  <c:v>148.19232355413098</c:v>
                </c:pt>
                <c:pt idx="17">
                  <c:v>155.80297949463173</c:v>
                </c:pt>
                <c:pt idx="18">
                  <c:v>163.40740301325221</c:v>
                </c:pt>
                <c:pt idx="19">
                  <c:v>171.00556546957841</c:v>
                </c:pt>
                <c:pt idx="20">
                  <c:v>178.59743885895034</c:v>
                </c:pt>
                <c:pt idx="21">
                  <c:v>186.18299581514665</c:v>
                </c:pt>
                <c:pt idx="22">
                  <c:v>193.76220961291872</c:v>
                </c:pt>
                <c:pt idx="23">
                  <c:v>201.3350541703872</c:v>
                </c:pt>
                <c:pt idx="24">
                  <c:v>208.90150405131422</c:v>
                </c:pt>
                <c:pt idx="25">
                  <c:v>216.46153446726163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26-415A-BD0E-47AF963584B2}"/>
            </c:ext>
          </c:extLst>
        </c:ser>
        <c:ser>
          <c:idx val="0"/>
          <c:order val="1"/>
          <c:tx>
            <c:strRef>
              <c:f>'MF 1 '!$G$32</c:f>
              <c:strCache>
                <c:ptCount val="1"/>
                <c:pt idx="0">
                  <c:v>P2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'MF 1 '!$C$33:$C$58</c:f>
              <c:numCache>
                <c:formatCode>0</c:formatCode>
                <c:ptCount val="26"/>
                <c:pt idx="0" formatCode="General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320</c:v>
                </c:pt>
                <c:pt idx="5">
                  <c:v>400</c:v>
                </c:pt>
                <c:pt idx="6">
                  <c:v>480</c:v>
                </c:pt>
                <c:pt idx="7">
                  <c:v>560</c:v>
                </c:pt>
                <c:pt idx="8">
                  <c:v>640</c:v>
                </c:pt>
                <c:pt idx="9">
                  <c:v>720</c:v>
                </c:pt>
                <c:pt idx="10">
                  <c:v>800</c:v>
                </c:pt>
                <c:pt idx="11">
                  <c:v>880</c:v>
                </c:pt>
                <c:pt idx="12">
                  <c:v>960</c:v>
                </c:pt>
                <c:pt idx="13">
                  <c:v>1040</c:v>
                </c:pt>
                <c:pt idx="14">
                  <c:v>1120</c:v>
                </c:pt>
                <c:pt idx="15">
                  <c:v>1200</c:v>
                </c:pt>
                <c:pt idx="16">
                  <c:v>1280</c:v>
                </c:pt>
                <c:pt idx="17">
                  <c:v>1360</c:v>
                </c:pt>
                <c:pt idx="18">
                  <c:v>1440</c:v>
                </c:pt>
                <c:pt idx="19">
                  <c:v>1520</c:v>
                </c:pt>
                <c:pt idx="20">
                  <c:v>1600</c:v>
                </c:pt>
                <c:pt idx="21">
                  <c:v>1680</c:v>
                </c:pt>
                <c:pt idx="22">
                  <c:v>1760</c:v>
                </c:pt>
                <c:pt idx="23">
                  <c:v>1840</c:v>
                </c:pt>
                <c:pt idx="24">
                  <c:v>1920</c:v>
                </c:pt>
                <c:pt idx="25">
                  <c:v>2000</c:v>
                </c:pt>
              </c:numCache>
            </c:numRef>
          </c:xVal>
          <c:yVal>
            <c:numRef>
              <c:f>'MF 1 '!$G$33:$G$58</c:f>
              <c:numCache>
                <c:formatCode>0.00</c:formatCode>
                <c:ptCount val="26"/>
                <c:pt idx="0">
                  <c:v>25.140410546943794</c:v>
                </c:pt>
                <c:pt idx="1">
                  <c:v>32.846347102325254</c:v>
                </c:pt>
                <c:pt idx="2">
                  <c:v>40.546589531270754</c:v>
                </c:pt>
                <c:pt idx="3">
                  <c:v>48.241099620842</c:v>
                </c:pt>
                <c:pt idx="4">
                  <c:v>55.929839699758077</c:v>
                </c:pt>
                <c:pt idx="5">
                  <c:v>63.612772650423793</c:v>
                </c:pt>
                <c:pt idx="6">
                  <c:v>71.289861919377827</c:v>
                </c:pt>
                <c:pt idx="7">
                  <c:v>78.96107152644592</c:v>
                </c:pt>
                <c:pt idx="8">
                  <c:v>86.626366072820062</c:v>
                </c:pt>
                <c:pt idx="9">
                  <c:v>94.285710748247183</c:v>
                </c:pt>
                <c:pt idx="10">
                  <c:v>101.93907133746575</c:v>
                </c:pt>
                <c:pt idx="11">
                  <c:v>109.58641422600849</c:v>
                </c:pt>
                <c:pt idx="12">
                  <c:v>117.22770640546543</c:v>
                </c:pt>
                <c:pt idx="13">
                  <c:v>124.86291547828164</c:v>
                </c:pt>
                <c:pt idx="14">
                  <c:v>132.49200966215744</c:v>
                </c:pt>
                <c:pt idx="15">
                  <c:v>140.1149577940995</c:v>
                </c:pt>
                <c:pt idx="16">
                  <c:v>147.73172933416879</c:v>
                </c:pt>
                <c:pt idx="17">
                  <c:v>155.34229436896345</c:v>
                </c:pt>
                <c:pt idx="18">
                  <c:v>162.9466236148634</c:v>
                </c:pt>
                <c:pt idx="19">
                  <c:v>170.54468842106854</c:v>
                </c:pt>
                <c:pt idx="20">
                  <c:v>178.13646077244812</c:v>
                </c:pt>
                <c:pt idx="21">
                  <c:v>185.72191329222275</c:v>
                </c:pt>
                <c:pt idx="22">
                  <c:v>193.30101924449647</c:v>
                </c:pt>
                <c:pt idx="23">
                  <c:v>200.87375253664919</c:v>
                </c:pt>
                <c:pt idx="24">
                  <c:v>208.44008772160774</c:v>
                </c:pt>
                <c:pt idx="25">
                  <c:v>216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BC-45DC-ADF9-CC8E864881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7505088"/>
        <c:axId val="251715584"/>
      </c:scatterChart>
      <c:valAx>
        <c:axId val="217505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Длина</a:t>
                </a:r>
                <a:r>
                  <a:rPr lang="ru-RU" baseline="0"/>
                  <a:t> 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51715584"/>
        <c:crosses val="autoZero"/>
        <c:crossBetween val="midCat"/>
      </c:valAx>
      <c:valAx>
        <c:axId val="25171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 атма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7505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490125</xdr:colOff>
      <xdr:row>31</xdr:row>
      <xdr:rowOff>385464</xdr:rowOff>
    </xdr:from>
    <xdr:to>
      <xdr:col>15</xdr:col>
      <xdr:colOff>369793</xdr:colOff>
      <xdr:row>58</xdr:row>
      <xdr:rowOff>130951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29805</xdr:colOff>
      <xdr:row>5</xdr:row>
      <xdr:rowOff>17370</xdr:rowOff>
    </xdr:from>
    <xdr:to>
      <xdr:col>18</xdr:col>
      <xdr:colOff>414618</xdr:colOff>
      <xdr:row>18</xdr:row>
      <xdr:rowOff>64674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5957717" y="801782"/>
          <a:ext cx="6929048" cy="275912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Постройте зависимость распределение давления в трубе снизу вверх и сверху вниз</a:t>
          </a:r>
        </a:p>
        <a:p>
          <a:pPr marL="171450" indent="-171450">
            <a:buFont typeface="Arial" panose="020B0604020202020204" pitchFamily="34" charset="0"/>
            <a:buChar char="•"/>
          </a:pPr>
          <a:endParaRPr lang="en-US" sz="1100"/>
        </a:p>
        <a:p>
          <a:r>
            <a:rPr lang="ru-RU" sz="1100"/>
            <a:t>Вопросы</a:t>
          </a:r>
          <a:r>
            <a:rPr lang="ru-RU" sz="1100" baseline="0"/>
            <a:t> по упражению </a:t>
          </a:r>
        </a:p>
        <a:p>
          <a:endParaRPr lang="ru-RU" sz="1100" baseline="0"/>
        </a:p>
        <a:p>
          <a:r>
            <a:rPr lang="ru-RU" sz="1100" baseline="0"/>
            <a:t>1. Какие параметры влияют на перепад давления в трубе?</a:t>
          </a:r>
        </a:p>
        <a:p>
          <a:r>
            <a:rPr lang="ru-RU" sz="1100" baseline="0"/>
            <a:t>2. Может ли в трубопроводе давление ниже по потоку (на выходе) быть больше чем выше по потоку (на входе)?</a:t>
          </a:r>
          <a:endParaRPr lang="en-US" sz="1100" baseline="0"/>
        </a:p>
        <a:p>
          <a:r>
            <a:rPr lang="en-US" sz="1100" baseline="0"/>
            <a:t>3. </a:t>
          </a:r>
          <a:r>
            <a:rPr lang="ru-RU" sz="1100" baseline="0"/>
            <a:t>Насколько сильно влияет на расчет выбор гидравлической корреляции?</a:t>
          </a:r>
        </a:p>
        <a:p>
          <a:r>
            <a:rPr lang="ru-RU" sz="1100" baseline="0"/>
            <a:t>4. Насколько сильно влияет на расчет температура?</a:t>
          </a:r>
        </a:p>
        <a:p>
          <a:endParaRPr lang="ru-RU" sz="1100" baseline="0"/>
        </a:p>
        <a:p>
          <a:endParaRPr lang="ru-RU" sz="1100" baseline="0"/>
        </a:p>
        <a:p>
          <a:endParaRPr lang="ru-RU" sz="1100" baseline="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</sheetNames>
    <definedNames>
      <definedName name="getUFVersion"/>
      <definedName name="MF_calibr_pipe"/>
      <definedName name="MF_p_pipe_atma"/>
      <definedName name="PVT_encode_string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Worksheet_MF1">
    <outlinePr summaryBelow="0"/>
  </sheetPr>
  <dimension ref="A1:AH59"/>
  <sheetViews>
    <sheetView tabSelected="1" zoomScaleNormal="100" workbookViewId="0">
      <selection activeCell="X22" sqref="X22"/>
    </sheetView>
  </sheetViews>
  <sheetFormatPr defaultRowHeight="12.75" outlineLevelRow="1" x14ac:dyDescent="0.2"/>
  <cols>
    <col min="2" max="2" width="26.28515625" customWidth="1"/>
    <col min="3" max="3" width="12.28515625" customWidth="1"/>
    <col min="4" max="4" width="9.85546875" customWidth="1"/>
    <col min="5" max="5" width="11.28515625" customWidth="1"/>
    <col min="6" max="6" width="9.85546875" customWidth="1"/>
    <col min="7" max="7" width="12.7109375" customWidth="1"/>
    <col min="8" max="8" width="12.28515625" customWidth="1"/>
    <col min="10" max="10" width="13.85546875" customWidth="1"/>
    <col min="11" max="11" width="11.28515625" customWidth="1"/>
    <col min="12" max="13" width="10.140625" customWidth="1"/>
    <col min="23" max="26" width="9.140625" customWidth="1"/>
    <col min="27" max="27" width="5.85546875" customWidth="1"/>
    <col min="28" max="28" width="6.5703125" customWidth="1"/>
    <col min="29" max="33" width="9.140625" customWidth="1"/>
  </cols>
  <sheetData>
    <row r="1" spans="1:27" x14ac:dyDescent="0.2">
      <c r="A1" s="1" t="s">
        <v>10</v>
      </c>
      <c r="F1" t="s">
        <v>11</v>
      </c>
      <c r="G1" t="str">
        <f>[1]!getUFVersion()</f>
        <v>7.16</v>
      </c>
    </row>
    <row r="2" spans="1:27" x14ac:dyDescent="0.2">
      <c r="A2" t="s">
        <v>27</v>
      </c>
    </row>
    <row r="6" spans="1:27" x14ac:dyDescent="0.2">
      <c r="A6" s="1" t="s">
        <v>1</v>
      </c>
    </row>
    <row r="7" spans="1:27" ht="18.75" outlineLevel="1" x14ac:dyDescent="0.35">
      <c r="B7" s="11" t="s">
        <v>13</v>
      </c>
      <c r="C7" s="2">
        <v>0.86</v>
      </c>
      <c r="D7" s="6"/>
      <c r="E7" s="7">
        <f>gamma_oil_*1000</f>
        <v>860</v>
      </c>
      <c r="F7" s="9" t="s">
        <v>24</v>
      </c>
    </row>
    <row r="8" spans="1:27" ht="18.75" outlineLevel="1" x14ac:dyDescent="0.35">
      <c r="B8" s="9" t="s">
        <v>14</v>
      </c>
      <c r="C8" s="2">
        <v>1</v>
      </c>
      <c r="D8" s="6"/>
      <c r="E8" s="7">
        <f>gamma_wat_*1000</f>
        <v>1000</v>
      </c>
      <c r="F8" s="9" t="s">
        <v>24</v>
      </c>
    </row>
    <row r="9" spans="1:27" ht="18.75" outlineLevel="1" x14ac:dyDescent="0.35">
      <c r="B9" s="9" t="s">
        <v>15</v>
      </c>
      <c r="C9" s="2">
        <v>0.8</v>
      </c>
      <c r="D9" s="6"/>
      <c r="E9" s="7">
        <f>gamma_gas_*1.22</f>
        <v>0.97599999999999998</v>
      </c>
      <c r="F9" s="9" t="s">
        <v>24</v>
      </c>
    </row>
    <row r="10" spans="1:27" ht="18.75" outlineLevel="1" x14ac:dyDescent="0.35">
      <c r="B10" s="12" t="s">
        <v>16</v>
      </c>
      <c r="C10" s="2">
        <v>80</v>
      </c>
      <c r="D10" s="9" t="s">
        <v>12</v>
      </c>
      <c r="E10" s="8">
        <f>Rsb_/gamma_oil_</f>
        <v>93.023255813953483</v>
      </c>
      <c r="F10" s="9" t="s">
        <v>25</v>
      </c>
    </row>
    <row r="11" spans="1:27" ht="18.75" outlineLevel="1" x14ac:dyDescent="0.35">
      <c r="B11" s="12" t="s">
        <v>17</v>
      </c>
      <c r="C11" s="2">
        <v>80</v>
      </c>
      <c r="D11" s="9" t="s">
        <v>12</v>
      </c>
      <c r="E11" s="8">
        <f>Rsb_/gamma_oil_</f>
        <v>93.023255813953483</v>
      </c>
      <c r="F11" s="9" t="s">
        <v>25</v>
      </c>
      <c r="W11" cm="1">
        <f t="array" ref="W11:AA12">[1]!MF_calibr_pipe(Q_,fw_,C58,G58,E33,1,PVRstr1_,theta_,id_,Hydr_corr_,D58,D33)</f>
        <v>0.997589111328125</v>
      </c>
      <c r="X11" t="str">
        <v>calibr_grav</v>
      </c>
      <c r="Y11">
        <v>-3.1883701333512704E-4</v>
      </c>
      <c r="Z11">
        <v>15</v>
      </c>
      <c r="AA11" t="str">
        <v>solve_equation_bisection: done by  15 iterations, tolerance 0.001</v>
      </c>
    </row>
    <row r="12" spans="1:27" ht="18" outlineLevel="1" x14ac:dyDescent="0.35">
      <c r="B12" s="9" t="s">
        <v>18</v>
      </c>
      <c r="C12" s="2">
        <v>120</v>
      </c>
      <c r="D12" s="6" t="s">
        <v>5</v>
      </c>
      <c r="E12" s="8">
        <f>Pb_*1.01325</f>
        <v>121.59</v>
      </c>
      <c r="F12" s="10" t="s">
        <v>6</v>
      </c>
      <c r="W12" t="str">
        <v>solution</v>
      </c>
      <c r="X12" t="str">
        <v>cal_type</v>
      </c>
      <c r="Y12" t="str">
        <v>y_solution</v>
      </c>
      <c r="Z12" t="str">
        <v>iterations</v>
      </c>
      <c r="AA12" t="str">
        <v>description</v>
      </c>
    </row>
    <row r="13" spans="1:27" ht="18" outlineLevel="1" x14ac:dyDescent="0.35">
      <c r="B13" s="9" t="s">
        <v>19</v>
      </c>
      <c r="C13" s="2">
        <v>100</v>
      </c>
      <c r="D13" s="6" t="s">
        <v>2</v>
      </c>
      <c r="E13" s="8">
        <f>Tres_*9/5+32</f>
        <v>212</v>
      </c>
      <c r="F13" s="10" t="s">
        <v>7</v>
      </c>
    </row>
    <row r="14" spans="1:27" ht="18.75" outlineLevel="1" x14ac:dyDescent="0.35">
      <c r="B14" s="12" t="s">
        <v>20</v>
      </c>
      <c r="C14" s="2">
        <v>1.2</v>
      </c>
      <c r="D14" s="9" t="s">
        <v>12</v>
      </c>
    </row>
    <row r="15" spans="1:27" ht="18" outlineLevel="1" x14ac:dyDescent="0.35">
      <c r="B15" s="13" t="s">
        <v>21</v>
      </c>
      <c r="C15" s="2">
        <v>1</v>
      </c>
      <c r="D15" s="6" t="s">
        <v>4</v>
      </c>
      <c r="W15" s="21">
        <f t="array" ref="W15:Z15">[1]!MF_calibr_pipe(Q_,fw_,C58,G58,E33,1,PVRstr1_,theta_,id_,Hydr_corr_,D58,D33)</f>
        <v>0.997589111328125</v>
      </c>
      <c r="X15" t="str">
        <v>calibr_grav</v>
      </c>
      <c r="Y15">
        <v>-3.1883701333512704E-4</v>
      </c>
      <c r="Z15">
        <v>15</v>
      </c>
    </row>
    <row r="16" spans="1:27" x14ac:dyDescent="0.2">
      <c r="A16" s="1" t="s">
        <v>8</v>
      </c>
    </row>
    <row r="17" spans="1:34" ht="15.75" x14ac:dyDescent="0.3">
      <c r="B17" s="13" t="s">
        <v>22</v>
      </c>
      <c r="C17" s="2">
        <v>20</v>
      </c>
      <c r="D17" s="9" t="s">
        <v>23</v>
      </c>
    </row>
    <row r="18" spans="1:34" ht="18" x14ac:dyDescent="0.35">
      <c r="B18" s="13" t="s">
        <v>45</v>
      </c>
      <c r="C18" s="2">
        <v>0</v>
      </c>
      <c r="D18" s="9" t="s">
        <v>46</v>
      </c>
      <c r="W18" t="str">
        <f t="array" ref="W18:AH19">[1]!MF_calibr_pipe(Q_,fw_,C58,E33,E58,1,PVRstr1_,theta_,id_,Hydr_corr_,F33,F58)</f>
        <v>no solution</v>
      </c>
      <c r="X18" t="str">
        <v>calibr_grav</v>
      </c>
      <c r="Y18">
        <v>0</v>
      </c>
      <c r="Z18">
        <v>0</v>
      </c>
      <c r="AA18" t="str">
        <v>solve_equation_bisection: values at segment's ends must have a different sign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</row>
    <row r="19" spans="1:34" ht="15.75" x14ac:dyDescent="0.3">
      <c r="B19" s="13" t="s">
        <v>26</v>
      </c>
      <c r="C19" s="2">
        <v>100</v>
      </c>
      <c r="D19" s="6" t="s">
        <v>3</v>
      </c>
      <c r="W19" t="str">
        <v>solution</v>
      </c>
      <c r="X19" t="str">
        <v>cal_type</v>
      </c>
      <c r="Y19" t="str">
        <v>y_solution</v>
      </c>
      <c r="Z19" t="str">
        <v>iterations</v>
      </c>
      <c r="AA19" t="str">
        <v>description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</row>
    <row r="20" spans="1:34" x14ac:dyDescent="0.2">
      <c r="A20" t="s">
        <v>28</v>
      </c>
      <c r="B20" s="3"/>
    </row>
    <row r="21" spans="1:34" ht="15" x14ac:dyDescent="0.25">
      <c r="B21" s="13" t="s">
        <v>29</v>
      </c>
      <c r="C21" s="2">
        <v>2000</v>
      </c>
      <c r="D21" s="9" t="s">
        <v>31</v>
      </c>
      <c r="G21" s="13" t="s">
        <v>42</v>
      </c>
      <c r="H21" s="2">
        <v>0</v>
      </c>
    </row>
    <row r="22" spans="1:34" ht="15" x14ac:dyDescent="0.25">
      <c r="B22" s="13" t="s">
        <v>0</v>
      </c>
      <c r="C22" s="2">
        <v>62</v>
      </c>
      <c r="D22" s="9" t="s">
        <v>32</v>
      </c>
    </row>
    <row r="23" spans="1:34" ht="15" x14ac:dyDescent="0.25">
      <c r="B23" s="13" t="s">
        <v>30</v>
      </c>
      <c r="C23" s="2">
        <v>90</v>
      </c>
      <c r="D23" s="9" t="s">
        <v>33</v>
      </c>
    </row>
    <row r="24" spans="1:34" ht="15" x14ac:dyDescent="0.25">
      <c r="B24" s="13" t="s">
        <v>34</v>
      </c>
      <c r="C24" s="2">
        <v>25.6</v>
      </c>
      <c r="D24" s="9" t="s">
        <v>5</v>
      </c>
    </row>
    <row r="25" spans="1:34" ht="15" x14ac:dyDescent="0.25">
      <c r="B25" s="13" t="s">
        <v>35</v>
      </c>
      <c r="C25" s="20">
        <v>216</v>
      </c>
      <c r="D25" s="9" t="s">
        <v>5</v>
      </c>
    </row>
    <row r="26" spans="1:34" ht="15" x14ac:dyDescent="0.25">
      <c r="B26" s="13" t="s">
        <v>36</v>
      </c>
      <c r="C26" s="2">
        <v>40</v>
      </c>
      <c r="D26" s="9" t="s">
        <v>38</v>
      </c>
    </row>
    <row r="27" spans="1:34" ht="15" x14ac:dyDescent="0.25">
      <c r="B27" s="13" t="s">
        <v>37</v>
      </c>
      <c r="C27" s="2">
        <v>30</v>
      </c>
      <c r="D27" s="9" t="s">
        <v>38</v>
      </c>
    </row>
    <row r="29" spans="1:34" x14ac:dyDescent="0.2">
      <c r="B29" s="15" t="s">
        <v>9</v>
      </c>
      <c r="C29" s="16" t="str">
        <f>[1]!PVT_encode_string(gamma_gas_,gamma_oil_,gamma_wat_,Rsb_,Rp_,Pb_,Tres_,Bob_,muob_,,,,,0)</f>
        <v>gamma_gas:0.800;gamma_oil:0.860;gamma_wat:1.000;rsb_m3m3:80.000;rp_m3m3:80.000;pb_atma:120.000;tres_C:100.000;bob_m3m3:1.200;muob_cP:1.000;PVTcorr:0;ksep_fr:0.000;p_ksep_atma:-1.000;t_ksep_C:-1.000;gas_only:False;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</row>
    <row r="30" spans="1:34" outlineLevel="1" x14ac:dyDescent="0.2"/>
    <row r="31" spans="1:34" outlineLevel="1" x14ac:dyDescent="0.2">
      <c r="V31" t="s">
        <v>44</v>
      </c>
    </row>
    <row r="32" spans="1:34" ht="32.1" customHeight="1" outlineLevel="1" x14ac:dyDescent="0.2">
      <c r="C32" s="14" t="s">
        <v>29</v>
      </c>
      <c r="D32" s="14" t="s">
        <v>41</v>
      </c>
      <c r="E32" s="14" t="s">
        <v>35</v>
      </c>
      <c r="F32" s="14" t="s">
        <v>37</v>
      </c>
      <c r="G32" s="14" t="s">
        <v>39</v>
      </c>
      <c r="H32" s="14" t="s">
        <v>40</v>
      </c>
      <c r="J32" s="4"/>
      <c r="K32" s="4"/>
      <c r="V32" t="s">
        <v>29</v>
      </c>
      <c r="W32" t="s">
        <v>43</v>
      </c>
    </row>
    <row r="33" spans="1:23" outlineLevel="1" x14ac:dyDescent="0.2">
      <c r="A33" s="17">
        <v>1</v>
      </c>
      <c r="C33" s="2">
        <v>0</v>
      </c>
      <c r="D33" s="2">
        <v>30</v>
      </c>
      <c r="E33" s="19">
        <f>p0_</f>
        <v>25.6</v>
      </c>
      <c r="F33" s="19">
        <f>D33</f>
        <v>30</v>
      </c>
      <c r="G33" s="5">
        <f t="array" ref="G33:H33">[1]!MF_p_pipe_atma(Q_,fw_,$C$58-C33,$G$58,1,PVRstr1_,theta_,id_,Hydr_corr_,$D$58,D33,,,,Q_gas_free_)</f>
        <v>25.140410546943794</v>
      </c>
      <c r="H33" s="5">
        <v>30</v>
      </c>
      <c r="J33" s="4"/>
      <c r="K33" s="4"/>
      <c r="V33">
        <v>0</v>
      </c>
      <c r="W33">
        <v>30</v>
      </c>
    </row>
    <row r="34" spans="1:23" outlineLevel="1" x14ac:dyDescent="0.2">
      <c r="A34" s="17">
        <v>2</v>
      </c>
      <c r="C34" s="18">
        <f t="shared" ref="C34:C58" si="0">C33+L_/(n_-1)</f>
        <v>80</v>
      </c>
      <c r="D34" s="2">
        <v>32</v>
      </c>
      <c r="E34" s="5">
        <f t="array" ref="E34:F34">[1]!MF_p_pipe_atma(Q_,fw_,C34-l0_,$E$33,0,PVRstr1_,theta_,id_,Hydr_corr_,$D$33,D34,,,,Q_gas_free_)</f>
        <v>33.305974942894721</v>
      </c>
      <c r="F34" s="5">
        <v>32</v>
      </c>
      <c r="G34" s="5">
        <f t="array" ref="G34:H34">[1]!MF_p_pipe_atma(Q_,fw_,$C$58-C34,$G$58,1,PVRstr1_,theta_,id_,Hydr_corr_,$D$58,D34,,,,Q_gas_free_)</f>
        <v>32.846347102325254</v>
      </c>
      <c r="H34" s="5">
        <v>32</v>
      </c>
      <c r="J34" s="4"/>
      <c r="K34" s="4"/>
      <c r="V34">
        <v>80</v>
      </c>
      <c r="W34">
        <v>34.45830697683477</v>
      </c>
    </row>
    <row r="35" spans="1:23" outlineLevel="1" x14ac:dyDescent="0.2">
      <c r="A35" s="17">
        <v>3</v>
      </c>
      <c r="C35" s="18">
        <f t="shared" si="0"/>
        <v>160</v>
      </c>
      <c r="D35" s="2">
        <v>34</v>
      </c>
      <c r="E35" s="5">
        <f t="array" ref="E35:F35">[1]!MF_p_pipe_atma(Q_,fw_,C35-l0_,$E$33,0,PVRstr1_,theta_,id_,Hydr_corr_,$D$33,D35,,,,Q_gas_free_)</f>
        <v>41.006258969478829</v>
      </c>
      <c r="F35" s="5">
        <v>34</v>
      </c>
      <c r="G35" s="5">
        <f t="array" ref="G35:H35">[1]!MF_p_pipe_atma(Q_,fw_,$C$58-C35,$G$58,1,PVRstr1_,theta_,id_,Hydr_corr_,$D$58,D35,,,,Q_gas_free_)</f>
        <v>40.546589531270754</v>
      </c>
      <c r="H35" s="5">
        <v>34</v>
      </c>
      <c r="J35" s="4"/>
      <c r="K35" s="4"/>
      <c r="V35">
        <v>160</v>
      </c>
      <c r="W35">
        <v>39.201054561688416</v>
      </c>
    </row>
    <row r="36" spans="1:23" outlineLevel="1" x14ac:dyDescent="0.2">
      <c r="A36" s="17">
        <v>4</v>
      </c>
      <c r="C36" s="18">
        <f t="shared" si="0"/>
        <v>240</v>
      </c>
      <c r="D36" s="2">
        <v>36</v>
      </c>
      <c r="E36" s="5">
        <f t="array" ref="E36:F36">[1]!MF_p_pipe_atma(Q_,fw_,C36-l0_,$E$33,0,PVRstr1_,theta_,id_,Hydr_corr_,$D$33,D36,,,,Q_gas_free_)</f>
        <v>48.700813876216692</v>
      </c>
      <c r="F36" s="5">
        <v>36</v>
      </c>
      <c r="G36" s="5">
        <f t="array" ref="G36:H36">[1]!MF_p_pipe_atma(Q_,fw_,$C$58-C36,$G$58,1,PVRstr1_,theta_,id_,Hydr_corr_,$D$58,D36,,,,Q_gas_free_)</f>
        <v>48.241099620842</v>
      </c>
      <c r="H36" s="5">
        <v>36</v>
      </c>
      <c r="J36" s="4"/>
      <c r="K36" s="4"/>
      <c r="V36">
        <v>240</v>
      </c>
      <c r="W36">
        <v>44.206549861766042</v>
      </c>
    </row>
    <row r="37" spans="1:23" outlineLevel="1" x14ac:dyDescent="0.2">
      <c r="A37" s="17">
        <v>5</v>
      </c>
      <c r="C37" s="18">
        <f t="shared" si="0"/>
        <v>320</v>
      </c>
      <c r="D37" s="2">
        <v>38</v>
      </c>
      <c r="E37" s="5">
        <f t="array" ref="E37:F37">[1]!MF_p_pipe_atma(Q_,fw_,C37-l0_,$E$33,0,PVRstr1_,theta_,id_,Hydr_corr_,$D$33,D37,,,,Q_gas_free_)</f>
        <v>56.389602001269829</v>
      </c>
      <c r="F37" s="5">
        <v>38</v>
      </c>
      <c r="G37" s="5">
        <f t="array" ref="G37:H37">[1]!MF_p_pipe_atma(Q_,fw_,$C$58-C37,$G$58,1,PVRstr1_,theta_,id_,Hydr_corr_,$D$58,D37,,,,Q_gas_free_)</f>
        <v>55.929839699758077</v>
      </c>
      <c r="H37" s="5">
        <v>38</v>
      </c>
      <c r="J37" s="4"/>
      <c r="K37" s="4"/>
      <c r="V37">
        <v>320</v>
      </c>
      <c r="W37">
        <v>49.452514971698584</v>
      </c>
    </row>
    <row r="38" spans="1:23" outlineLevel="1" x14ac:dyDescent="0.2">
      <c r="A38" s="17">
        <v>6</v>
      </c>
      <c r="C38" s="18">
        <f t="shared" si="0"/>
        <v>400</v>
      </c>
      <c r="D38" s="2">
        <v>40</v>
      </c>
      <c r="E38" s="5">
        <f t="array" ref="E38:F38">[1]!MF_p_pipe_atma(Q_,fw_,C38-l0_,$E$33,0,PVRstr1_,theta_,id_,Hydr_corr_,$D$33,D38,,,,Q_gas_free_)</f>
        <v>64.072586236529133</v>
      </c>
      <c r="F38" s="5">
        <v>40</v>
      </c>
      <c r="G38" s="5">
        <f t="array" ref="G38:H38">[1]!MF_p_pipe_atma(Q_,fw_,$C$58-C38,$G$58,1,PVRstr1_,theta_,id_,Hydr_corr_,$D$58,D38,,,,Q_gas_free_)</f>
        <v>63.612772650423793</v>
      </c>
      <c r="H38" s="5">
        <v>40</v>
      </c>
      <c r="J38" s="4"/>
      <c r="K38" s="4"/>
      <c r="V38">
        <v>400</v>
      </c>
      <c r="W38">
        <v>54.926764369512021</v>
      </c>
    </row>
    <row r="39" spans="1:23" outlineLevel="1" x14ac:dyDescent="0.2">
      <c r="A39" s="17">
        <v>7</v>
      </c>
      <c r="C39" s="18">
        <f t="shared" si="0"/>
        <v>480</v>
      </c>
      <c r="D39" s="2">
        <v>42</v>
      </c>
      <c r="E39" s="5">
        <f t="array" ref="E39:F39">[1]!MF_p_pipe_atma(Q_,fw_,C39-l0_,$E$33,0,PVRstr1_,theta_,id_,Hydr_corr_,$D$33,D39,,,,Q_gas_free_)</f>
        <v>71.749730038066104</v>
      </c>
      <c r="F39" s="5">
        <v>42</v>
      </c>
      <c r="G39" s="5">
        <f t="array" ref="G39:H39">[1]!MF_p_pipe_atma(Q_,fw_,$C$58-C39,$G$58,1,PVRstr1_,theta_,id_,Hydr_corr_,$D$58,D39,,,,Q_gas_free_)</f>
        <v>71.289861919377827</v>
      </c>
      <c r="H39" s="5">
        <v>42</v>
      </c>
      <c r="J39" s="4"/>
      <c r="K39" s="4"/>
      <c r="V39">
        <v>480</v>
      </c>
      <c r="W39">
        <v>60.603492224912486</v>
      </c>
    </row>
    <row r="40" spans="1:23" outlineLevel="1" x14ac:dyDescent="0.2">
      <c r="A40" s="17">
        <v>8</v>
      </c>
      <c r="C40" s="18">
        <f t="shared" si="0"/>
        <v>560</v>
      </c>
      <c r="D40" s="2">
        <v>44</v>
      </c>
      <c r="E40" s="5">
        <f t="array" ref="E40:F40">[1]!MF_p_pipe_atma(Q_,fw_,C40-l0_,$E$33,0,PVRstr1_,theta_,id_,Hydr_corr_,$D$33,D40,,,,Q_gas_free_)</f>
        <v>79.420997435288086</v>
      </c>
      <c r="F40" s="5">
        <v>44</v>
      </c>
      <c r="G40" s="5">
        <f t="array" ref="G40:H40">[1]!MF_p_pipe_atma(Q_,fw_,$C$58-C40,$G$58,1,PVRstr1_,theta_,id_,Hydr_corr_,$D$58,D40,,,,Q_gas_free_)</f>
        <v>78.96107152644592</v>
      </c>
      <c r="H40" s="5">
        <v>44</v>
      </c>
      <c r="J40" s="4"/>
      <c r="K40" s="4"/>
      <c r="V40">
        <v>560</v>
      </c>
      <c r="W40">
        <v>66.456648393632904</v>
      </c>
    </row>
    <row r="41" spans="1:23" outlineLevel="1" x14ac:dyDescent="0.2">
      <c r="A41" s="17">
        <v>9</v>
      </c>
      <c r="C41" s="18">
        <f t="shared" si="0"/>
        <v>640</v>
      </c>
      <c r="D41" s="2">
        <v>46</v>
      </c>
      <c r="E41" s="5">
        <f t="array" ref="E41:F41">[1]!MF_p_pipe_atma(Q_,fw_,C41-l0_,$E$33,0,PVRstr1_,theta_,id_,Hydr_corr_,$D$33,D41,,,,Q_gas_free_)</f>
        <v>87.086353039021716</v>
      </c>
      <c r="F41" s="5">
        <v>46</v>
      </c>
      <c r="G41" s="5">
        <f t="array" ref="G41:H41">[1]!MF_p_pipe_atma(Q_,fw_,$C$58-C41,$G$58,1,PVRstr1_,theta_,id_,Hydr_corr_,$D$58,D41,,,,Q_gas_free_)</f>
        <v>86.626366072820062</v>
      </c>
      <c r="H41" s="5">
        <v>46</v>
      </c>
      <c r="J41" s="4"/>
      <c r="K41" s="4"/>
      <c r="V41">
        <v>640</v>
      </c>
      <c r="W41">
        <v>72.46759278041938</v>
      </c>
    </row>
    <row r="42" spans="1:23" outlineLevel="1" x14ac:dyDescent="0.2">
      <c r="A42" s="17">
        <v>10</v>
      </c>
      <c r="C42" s="18">
        <f t="shared" si="0"/>
        <v>720</v>
      </c>
      <c r="D42" s="2">
        <v>48</v>
      </c>
      <c r="E42" s="5">
        <f t="array" ref="E42:F42">[1]!MF_p_pipe_atma(Q_,fw_,C42-l0_,$E$33,0,PVRstr1_,theta_,id_,Hydr_corr_,$D$33,D42,,,,Q_gas_free_)</f>
        <v>94.745762048702815</v>
      </c>
      <c r="F42" s="5">
        <v>48</v>
      </c>
      <c r="G42" s="5">
        <f t="array" ref="G42:H42">[1]!MF_p_pipe_atma(Q_,fw_,$C$58-C42,$G$58,1,PVRstr1_,theta_,id_,Hydr_corr_,$D$58,D42,,,,Q_gas_free_)</f>
        <v>94.285710748247183</v>
      </c>
      <c r="H42" s="5">
        <v>48</v>
      </c>
      <c r="J42" s="4"/>
      <c r="K42" s="4"/>
      <c r="V42">
        <v>720</v>
      </c>
      <c r="W42">
        <v>78.61928674074862</v>
      </c>
    </row>
    <row r="43" spans="1:23" outlineLevel="1" x14ac:dyDescent="0.2">
      <c r="A43" s="17">
        <v>11</v>
      </c>
      <c r="C43" s="18">
        <f t="shared" si="0"/>
        <v>800</v>
      </c>
      <c r="D43" s="2">
        <v>50</v>
      </c>
      <c r="E43" s="5">
        <f t="array" ref="E43:F43">[1]!MF_p_pipe_atma(Q_,fw_,C43-l0_,$E$33,0,PVRstr1_,theta_,id_,Hydr_corr_,$D$33,D43,,,,Q_gas_free_)</f>
        <v>102.39919025881672</v>
      </c>
      <c r="F43" s="5">
        <v>50</v>
      </c>
      <c r="G43" s="5">
        <f t="array" ref="G43:H43">[1]!MF_p_pipe_atma(Q_,fw_,$C$58-C43,$G$58,1,PVRstr1_,theta_,id_,Hydr_corr_,$D$58,D43,,,,Q_gas_free_)</f>
        <v>101.93907133746575</v>
      </c>
      <c r="H43" s="5">
        <v>50</v>
      </c>
      <c r="J43" s="4"/>
      <c r="K43" s="4"/>
      <c r="V43">
        <v>800</v>
      </c>
      <c r="W43">
        <v>84.896267708752504</v>
      </c>
    </row>
    <row r="44" spans="1:23" outlineLevel="1" x14ac:dyDescent="0.2">
      <c r="A44" s="17">
        <v>12</v>
      </c>
      <c r="C44" s="18">
        <f t="shared" si="0"/>
        <v>880</v>
      </c>
      <c r="D44" s="2">
        <v>52</v>
      </c>
      <c r="E44" s="5">
        <f t="array" ref="E44:F44">[1]!MF_p_pipe_atma(Q_,fw_,C44-l0_,$E$33,0,PVRstr1_,theta_,id_,Hydr_corr_,$D$33,D44,,,,Q_gas_free_)</f>
        <v>110.04660406470354</v>
      </c>
      <c r="F44" s="5">
        <v>52</v>
      </c>
      <c r="G44" s="5">
        <f t="array" ref="G44:H44">[1]!MF_p_pipe_atma(Q_,fw_,$C$58-C44,$G$58,1,PVRstr1_,theta_,id_,Hydr_corr_,$D$58,D44,,,,Q_gas_free_)</f>
        <v>109.58641422600849</v>
      </c>
      <c r="H44" s="5">
        <v>52</v>
      </c>
      <c r="J44" s="4"/>
      <c r="K44" s="4"/>
      <c r="V44">
        <v>880</v>
      </c>
      <c r="W44">
        <v>91.284594842496034</v>
      </c>
    </row>
    <row r="45" spans="1:23" outlineLevel="1" x14ac:dyDescent="0.2">
      <c r="A45" s="17">
        <v>13</v>
      </c>
      <c r="C45" s="18">
        <f t="shared" si="0"/>
        <v>960</v>
      </c>
      <c r="D45" s="2">
        <v>54</v>
      </c>
      <c r="E45" s="5">
        <f t="array" ref="E45:F45">[1]!MF_p_pipe_atma(Q_,fw_,C45-l0_,$E$33,0,PVRstr1_,theta_,id_,Hydr_corr_,$D$33,D45,,,,Q_gas_free_)</f>
        <v>117.68797046782333</v>
      </c>
      <c r="F45" s="5">
        <v>54</v>
      </c>
      <c r="G45" s="5">
        <f t="array" ref="G45:H45">[1]!MF_p_pipe_atma(Q_,fw_,$C$58-C45,$G$58,1,PVRstr1_,theta_,id_,Hydr_corr_,$D$58,D45,,,,Q_gas_free_)</f>
        <v>117.22770640546543</v>
      </c>
      <c r="H45" s="5">
        <v>54</v>
      </c>
      <c r="J45" s="4"/>
      <c r="K45" s="4"/>
      <c r="V45">
        <v>960</v>
      </c>
      <c r="W45">
        <v>97.771928575101001</v>
      </c>
    </row>
    <row r="46" spans="1:23" outlineLevel="1" x14ac:dyDescent="0.2">
      <c r="A46" s="17">
        <v>14</v>
      </c>
      <c r="C46" s="18">
        <f t="shared" si="0"/>
        <v>1040</v>
      </c>
      <c r="D46" s="2">
        <v>56</v>
      </c>
      <c r="E46" s="5">
        <f t="array" ref="E46:F46">[1]!MF_p_pipe_atma(Q_,fw_,C46-l0_,$E$33,0,PVRstr1_,theta_,id_,Hydr_corr_,$D$33,D46,,,,Q_gas_free_)</f>
        <v>125.32325708055757</v>
      </c>
      <c r="F46" s="5">
        <v>56</v>
      </c>
      <c r="G46" s="5">
        <f t="array" ref="G46:H46">[1]!MF_p_pipe_atma(Q_,fw_,$C$58-C46,$G$58,1,PVRstr1_,theta_,id_,Hydr_corr_,$D$58,D46,,,,Q_gas_free_)</f>
        <v>124.86291547828164</v>
      </c>
      <c r="H46" s="5">
        <v>56</v>
      </c>
      <c r="J46" s="4"/>
      <c r="K46" s="4"/>
      <c r="V46">
        <v>1040</v>
      </c>
      <c r="W46">
        <v>104.34146471104317</v>
      </c>
    </row>
    <row r="47" spans="1:23" outlineLevel="1" x14ac:dyDescent="0.2">
      <c r="A47" s="17">
        <v>15</v>
      </c>
      <c r="C47" s="18">
        <f t="shared" si="0"/>
        <v>1120</v>
      </c>
      <c r="D47" s="2">
        <v>58</v>
      </c>
      <c r="E47" s="5">
        <f t="array" ref="E47:F47">[1]!MF_p_pipe_atma(Q_,fw_,C47-l0_,$E$33,0,PVRstr1_,theta_,id_,Hydr_corr_,$D$33,D47,,,,Q_gas_free_)</f>
        <v>132.95243213061082</v>
      </c>
      <c r="F47" s="5">
        <v>58</v>
      </c>
      <c r="G47" s="5">
        <f t="array" ref="G47:H47">[1]!MF_p_pipe_atma(Q_,fw_,$C$58-C47,$G$58,1,PVRstr1_,theta_,id_,Hydr_corr_,$D$58,D47,,,,Q_gas_free_)</f>
        <v>132.49200966215744</v>
      </c>
      <c r="H47" s="5">
        <v>58</v>
      </c>
      <c r="J47" s="4"/>
      <c r="K47" s="4"/>
      <c r="V47">
        <v>1120</v>
      </c>
      <c r="W47">
        <v>110.92446493153147</v>
      </c>
    </row>
    <row r="48" spans="1:23" outlineLevel="1" x14ac:dyDescent="0.2">
      <c r="A48" s="17">
        <v>16</v>
      </c>
      <c r="C48" s="18">
        <f t="shared" si="0"/>
        <v>1200</v>
      </c>
      <c r="D48" s="2">
        <v>60</v>
      </c>
      <c r="E48" s="5">
        <f t="array" ref="E48:F48">[1]!MF_p_pipe_atma(Q_,fw_,C48-l0_,$E$33,0,PVRstr1_,theta_,id_,Hydr_corr_,$D$33,D48,,,,Q_gas_free_)</f>
        <v>140.5754644650651</v>
      </c>
      <c r="F48" s="5">
        <v>60</v>
      </c>
      <c r="G48" s="5">
        <f t="array" ref="G48:H48">[1]!MF_p_pipe_atma(Q_,fw_,$C$58-C48,$G$58,1,PVRstr1_,theta_,id_,Hydr_corr_,$D$58,D48,,,,Q_gas_free_)</f>
        <v>140.1149577940995</v>
      </c>
      <c r="H48" s="5">
        <v>60</v>
      </c>
      <c r="J48" s="4"/>
      <c r="K48" s="4"/>
      <c r="V48">
        <v>1200</v>
      </c>
      <c r="W48">
        <v>117.50618752236585</v>
      </c>
    </row>
    <row r="49" spans="1:23" outlineLevel="1" x14ac:dyDescent="0.2">
      <c r="A49" s="17">
        <v>17</v>
      </c>
      <c r="C49" s="18">
        <f t="shared" si="0"/>
        <v>1280</v>
      </c>
      <c r="D49" s="2">
        <v>62</v>
      </c>
      <c r="E49" s="5">
        <f t="array" ref="E49:F49">[1]!MF_p_pipe_atma(Q_,fw_,C49-l0_,$E$33,0,PVRstr1_,theta_,id_,Hydr_corr_,$D$33,D49,,,,Q_gas_free_)</f>
        <v>148.19232355413098</v>
      </c>
      <c r="F49" s="5">
        <v>62</v>
      </c>
      <c r="G49" s="5">
        <f t="array" ref="G49:H49">[1]!MF_p_pipe_atma(Q_,fw_,$C$58-C49,$G$58,1,PVRstr1_,theta_,id_,Hydr_corr_,$D$58,D49,,,,Q_gas_free_)</f>
        <v>147.73172933416879</v>
      </c>
      <c r="H49" s="5">
        <v>62</v>
      </c>
      <c r="J49" s="4"/>
      <c r="K49" s="4"/>
      <c r="V49">
        <v>1280</v>
      </c>
      <c r="W49">
        <v>124.08562038174215</v>
      </c>
    </row>
    <row r="50" spans="1:23" outlineLevel="1" x14ac:dyDescent="0.2">
      <c r="A50" s="17">
        <v>18</v>
      </c>
      <c r="C50" s="18">
        <f t="shared" si="0"/>
        <v>1360</v>
      </c>
      <c r="D50" s="2">
        <v>64</v>
      </c>
      <c r="E50" s="5">
        <f t="array" ref="E50:F50">[1]!MF_p_pipe_atma(Q_,fw_,C50-l0_,$E$33,0,PVRstr1_,theta_,id_,Hydr_corr_,$D$33,D50,,,,Q_gas_free_)</f>
        <v>155.80297949463173</v>
      </c>
      <c r="F50" s="5">
        <v>64</v>
      </c>
      <c r="G50" s="5">
        <f t="array" ref="G50:H50">[1]!MF_p_pipe_atma(Q_,fw_,$C$58-C50,$G$58,1,PVRstr1_,theta_,id_,Hydr_corr_,$D$58,D50,,,,Q_gas_free_)</f>
        <v>155.34229436896345</v>
      </c>
      <c r="H50" s="5">
        <v>64</v>
      </c>
      <c r="J50" s="4"/>
      <c r="K50" s="4"/>
      <c r="V50">
        <v>1360</v>
      </c>
      <c r="W50">
        <v>130.66240608327078</v>
      </c>
    </row>
    <row r="51" spans="1:23" outlineLevel="1" x14ac:dyDescent="0.2">
      <c r="A51" s="17">
        <v>19</v>
      </c>
      <c r="C51" s="18">
        <f t="shared" si="0"/>
        <v>1440</v>
      </c>
      <c r="D51" s="2">
        <v>66</v>
      </c>
      <c r="E51" s="5">
        <f t="array" ref="E51:F51">[1]!MF_p_pipe_atma(Q_,fw_,C51-l0_,$E$33,0,PVRstr1_,theta_,id_,Hydr_corr_,$D$33,D51,,,,Q_gas_free_)</f>
        <v>163.40740301325221</v>
      </c>
      <c r="F51" s="5">
        <v>66</v>
      </c>
      <c r="G51" s="5">
        <f t="array" ref="G51:H51">[1]!MF_p_pipe_atma(Q_,fw_,$C$58-C51,$G$58,1,PVRstr1_,theta_,id_,Hydr_corr_,$D$58,D51,,,,Q_gas_free_)</f>
        <v>162.9466236148634</v>
      </c>
      <c r="H51" s="5">
        <v>66</v>
      </c>
      <c r="J51" s="4"/>
      <c r="K51" s="4"/>
      <c r="V51">
        <v>1440</v>
      </c>
      <c r="W51">
        <v>137.23623866706461</v>
      </c>
    </row>
    <row r="52" spans="1:23" outlineLevel="1" x14ac:dyDescent="0.2">
      <c r="A52" s="17">
        <v>20</v>
      </c>
      <c r="C52" s="18">
        <f t="shared" si="0"/>
        <v>1520</v>
      </c>
      <c r="D52" s="2">
        <v>68</v>
      </c>
      <c r="E52" s="5">
        <f t="array" ref="E52:F52">[1]!MF_p_pipe_atma(Q_,fw_,C52-l0_,$E$33,0,PVRstr1_,theta_,id_,Hydr_corr_,$D$33,D52,,,,Q_gas_free_)</f>
        <v>171.00556546957841</v>
      </c>
      <c r="F52" s="5">
        <v>68</v>
      </c>
      <c r="G52" s="5">
        <f t="array" ref="G52:H52">[1]!MF_p_pipe_atma(Q_,fw_,$C$58-C52,$G$58,1,PVRstr1_,theta_,id_,Hydr_corr_,$D$58,D52,,,,Q_gas_free_)</f>
        <v>170.54468842106854</v>
      </c>
      <c r="H52" s="5">
        <v>68</v>
      </c>
      <c r="J52" s="4"/>
      <c r="K52" s="4"/>
      <c r="V52">
        <v>1520</v>
      </c>
      <c r="W52">
        <v>143.80685408794315</v>
      </c>
    </row>
    <row r="53" spans="1:23" outlineLevel="1" x14ac:dyDescent="0.2">
      <c r="A53" s="17">
        <v>21</v>
      </c>
      <c r="C53" s="18">
        <f t="shared" si="0"/>
        <v>1600</v>
      </c>
      <c r="D53" s="2">
        <v>70</v>
      </c>
      <c r="E53" s="5">
        <f t="array" ref="E53:F53">[1]!MF_p_pipe_atma(Q_,fw_,C53-l0_,$E$33,0,PVRstr1_,theta_,id_,Hydr_corr_,$D$33,D53,,,,Q_gas_free_)</f>
        <v>178.59743885895034</v>
      </c>
      <c r="F53" s="5">
        <v>70</v>
      </c>
      <c r="G53" s="5">
        <f t="array" ref="G53:H53">[1]!MF_p_pipe_atma(Q_,fw_,$C$58-C53,$G$58,1,PVRstr1_,theta_,id_,Hydr_corr_,$D$58,D53,,,,Q_gas_free_)</f>
        <v>178.13646077244812</v>
      </c>
      <c r="H53" s="5">
        <v>70</v>
      </c>
      <c r="J53" s="4"/>
      <c r="K53" s="4"/>
      <c r="V53">
        <v>1600</v>
      </c>
      <c r="W53">
        <v>150.3740227845376</v>
      </c>
    </row>
    <row r="54" spans="1:23" outlineLevel="1" x14ac:dyDescent="0.2">
      <c r="A54" s="17">
        <v>22</v>
      </c>
      <c r="C54" s="18">
        <f t="shared" si="0"/>
        <v>1680</v>
      </c>
      <c r="D54" s="2">
        <v>72</v>
      </c>
      <c r="E54" s="5">
        <f t="array" ref="E54:F54">[1]!MF_p_pipe_atma(Q_,fw_,C54-l0_,$E$33,0,PVRstr1_,theta_,id_,Hydr_corr_,$D$33,D54,,,,Q_gas_free_)</f>
        <v>186.18299581514665</v>
      </c>
      <c r="F54" s="5">
        <v>72</v>
      </c>
      <c r="G54" s="5">
        <f t="array" ref="G54:H54">[1]!MF_p_pipe_atma(Q_,fw_,$C$58-C54,$G$58,1,PVRstr1_,theta_,id_,Hydr_corr_,$D$58,D54,,,,Q_gas_free_)</f>
        <v>185.72191329222275</v>
      </c>
      <c r="H54" s="5">
        <v>72</v>
      </c>
      <c r="J54" s="4"/>
      <c r="K54" s="4"/>
      <c r="V54">
        <v>1680</v>
      </c>
      <c r="W54">
        <v>156.93754382843179</v>
      </c>
    </row>
    <row r="55" spans="1:23" outlineLevel="1" x14ac:dyDescent="0.2">
      <c r="A55" s="17">
        <v>23</v>
      </c>
      <c r="C55" s="18">
        <f t="shared" si="0"/>
        <v>1760</v>
      </c>
      <c r="D55" s="2">
        <v>74</v>
      </c>
      <c r="E55" s="5">
        <f t="array" ref="E55:F55">[1]!MF_p_pipe_atma(Q_,fw_,C55-l0_,$E$33,0,PVRstr1_,theta_,id_,Hydr_corr_,$D$33,D55,,,,Q_gas_free_)</f>
        <v>193.76220961291872</v>
      </c>
      <c r="F55" s="5">
        <v>74</v>
      </c>
      <c r="G55" s="5">
        <f t="array" ref="G55:H55">[1]!MF_p_pipe_atma(Q_,fw_,$C$58-C55,$G$58,1,PVRstr1_,theta_,id_,Hydr_corr_,$D$58,D55,,,,Q_gas_free_)</f>
        <v>193.30101924449647</v>
      </c>
      <c r="H55" s="5">
        <v>74</v>
      </c>
      <c r="J55" s="4"/>
      <c r="K55" s="4"/>
      <c r="V55">
        <v>1760</v>
      </c>
      <c r="W55">
        <v>163.4972402668358</v>
      </c>
    </row>
    <row r="56" spans="1:23" outlineLevel="1" x14ac:dyDescent="0.2">
      <c r="A56" s="17">
        <v>24</v>
      </c>
      <c r="C56" s="18">
        <f t="shared" si="0"/>
        <v>1840</v>
      </c>
      <c r="D56" s="2">
        <v>76</v>
      </c>
      <c r="E56" s="5">
        <f t="array" ref="E56:F56">[1]!MF_p_pipe_atma(Q_,fw_,C56-l0_,$E$33,0,PVRstr1_,theta_,id_,Hydr_corr_,$D$33,D56,,,,Q_gas_free_)</f>
        <v>201.3350541703872</v>
      </c>
      <c r="F56" s="5">
        <v>76</v>
      </c>
      <c r="G56" s="5">
        <f t="array" ref="G56:H56">[1]!MF_p_pipe_atma(Q_,fw_,$C$58-C56,$G$58,1,PVRstr1_,theta_,id_,Hydr_corr_,$D$58,D56,,,,Q_gas_free_)</f>
        <v>200.87375253664919</v>
      </c>
      <c r="H56" s="5">
        <v>76</v>
      </c>
      <c r="J56" s="4"/>
      <c r="K56" s="4"/>
      <c r="V56">
        <v>1840</v>
      </c>
      <c r="W56">
        <v>170.05295537854172</v>
      </c>
    </row>
    <row r="57" spans="1:23" outlineLevel="1" x14ac:dyDescent="0.2">
      <c r="A57" s="17">
        <v>25</v>
      </c>
      <c r="C57" s="18">
        <f t="shared" si="0"/>
        <v>1920</v>
      </c>
      <c r="D57" s="2">
        <v>78</v>
      </c>
      <c r="E57" s="5">
        <f t="array" ref="E57:F57">[1]!MF_p_pipe_atma(Q_,fw_,C57-l0_,$E$33,0,PVRstr1_,theta_,id_,Hydr_corr_,$D$33,D57,,,,Q_gas_free_)</f>
        <v>208.90150405131422</v>
      </c>
      <c r="F57" s="5">
        <v>78</v>
      </c>
      <c r="G57" s="5">
        <f t="array" ref="G57:H57">[1]!MF_p_pipe_atma(Q_,fw_,$C$58-C57,$G$58,1,PVRstr1_,theta_,id_,Hydr_corr_,$D$58,D57,,,,Q_gas_free_)</f>
        <v>208.44008772160774</v>
      </c>
      <c r="H57" s="5">
        <v>78</v>
      </c>
      <c r="J57" s="4"/>
      <c r="K57" s="4"/>
      <c r="V57">
        <v>1920</v>
      </c>
      <c r="W57">
        <v>176.6045496362195</v>
      </c>
    </row>
    <row r="58" spans="1:23" outlineLevel="1" x14ac:dyDescent="0.2">
      <c r="A58" s="17">
        <v>26</v>
      </c>
      <c r="C58" s="18">
        <f t="shared" si="0"/>
        <v>2000</v>
      </c>
      <c r="D58" s="2">
        <v>80</v>
      </c>
      <c r="E58" s="5">
        <f t="array" ref="E58:F58">[1]!MF_p_pipe_atma(Q_,fw_,C58-l0_,$E$33,0,PVRstr1_,theta_,id_,Hydr_corr_,$D$33,D58,,,,Q_gas_free_)</f>
        <v>216.46153446726163</v>
      </c>
      <c r="F58" s="5">
        <v>80</v>
      </c>
      <c r="G58" s="19">
        <f>p1_</f>
        <v>216</v>
      </c>
      <c r="H58" s="19">
        <f>D58</f>
        <v>80</v>
      </c>
      <c r="J58" s="4"/>
      <c r="K58" s="4"/>
      <c r="V58">
        <v>2000</v>
      </c>
      <c r="W58">
        <v>183.15189822125632</v>
      </c>
    </row>
    <row r="59" spans="1:23" outlineLevel="1" x14ac:dyDescent="0.2"/>
  </sheetData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25</vt:i4>
      </vt:variant>
    </vt:vector>
  </HeadingPairs>
  <TitlesOfParts>
    <vt:vector size="26" baseType="lpstr">
      <vt:lpstr>MF 1 </vt:lpstr>
      <vt:lpstr>'MF 1 '!Bob_</vt:lpstr>
      <vt:lpstr>'MF 1 '!fw_</vt:lpstr>
      <vt:lpstr>'MF 1 '!gamma_gas_</vt:lpstr>
      <vt:lpstr>'MF 1 '!gamma_oil_</vt:lpstr>
      <vt:lpstr>'MF 1 '!gamma_wat_</vt:lpstr>
      <vt:lpstr>Hydr_corr_</vt:lpstr>
      <vt:lpstr>id_</vt:lpstr>
      <vt:lpstr>L_</vt:lpstr>
      <vt:lpstr>l_test_</vt:lpstr>
      <vt:lpstr>l0_</vt:lpstr>
      <vt:lpstr>'MF 1 '!muob_</vt:lpstr>
      <vt:lpstr>n_</vt:lpstr>
      <vt:lpstr>p_test_</vt:lpstr>
      <vt:lpstr>p0_</vt:lpstr>
      <vt:lpstr>p1_</vt:lpstr>
      <vt:lpstr>'MF 1 '!Pb_</vt:lpstr>
      <vt:lpstr>PVRstr1_</vt:lpstr>
      <vt:lpstr>'MF 1 '!Q_</vt:lpstr>
      <vt:lpstr>Q_gas_free_</vt:lpstr>
      <vt:lpstr>'MF 1 '!Rp_</vt:lpstr>
      <vt:lpstr>'MF 1 '!Rsb_</vt:lpstr>
      <vt:lpstr>t0_</vt:lpstr>
      <vt:lpstr>t1_</vt:lpstr>
      <vt:lpstr>theta_</vt:lpstr>
      <vt:lpstr>'MF 1 '!Tres_</vt:lpstr>
    </vt:vector>
  </TitlesOfParts>
  <Company>CAF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Ринат Хабибуллин</cp:lastModifiedBy>
  <cp:lastPrinted>2007-08-27T05:31:44Z</cp:lastPrinted>
  <dcterms:created xsi:type="dcterms:W3CDTF">2005-04-11T05:46:28Z</dcterms:created>
  <dcterms:modified xsi:type="dcterms:W3CDTF">2020-04-03T09:32:25Z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