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ercises\"/>
    </mc:Choice>
  </mc:AlternateContent>
  <xr:revisionPtr revIDLastSave="0" documentId="13_ncr:1_{4D128C0B-4766-4C95-B925-E5EC6D15F0BE}" xr6:coauthVersionLast="45" xr6:coauthVersionMax="45" xr10:uidLastSave="{00000000-0000-0000-0000-000000000000}"/>
  <bookViews>
    <workbookView xWindow="-37125" yWindow="375" windowWidth="33720" windowHeight="19815" tabRatio="591" xr2:uid="{00000000-000D-0000-FFFF-FFFF00000000}"/>
  </bookViews>
  <sheets>
    <sheet name="PVT" sheetId="112" r:id="rId1"/>
  </sheets>
  <externalReferences>
    <externalReference r:id="rId2"/>
  </externalReferences>
  <definedNames>
    <definedName name="Bob_" localSheetId="0">PVT!$C$14</definedName>
    <definedName name="gamma_gas_" localSheetId="0">PVT!$C$9</definedName>
    <definedName name="gamma_oil_" localSheetId="0">PVT!$C$7</definedName>
    <definedName name="gamma_wat_">PVT!$C$8</definedName>
    <definedName name="muob_">PVT!$C$15</definedName>
    <definedName name="Pb_" localSheetId="0">PVT!$C$12</definedName>
    <definedName name="PVT_str_">PVT!$C$19</definedName>
    <definedName name="Rp_" localSheetId="0">PVT!$C$11</definedName>
    <definedName name="Rsb_" localSheetId="0">PVT!$C$10</definedName>
    <definedName name="Tres_" localSheetId="0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C19" i="112"/>
  <c r="G1" i="112"/>
  <c r="C24" i="112" l="1"/>
  <c r="C25" i="112" l="1"/>
  <c r="E13" i="112"/>
  <c r="C26" i="112" l="1"/>
  <c r="E11" i="112"/>
  <c r="E10" i="112"/>
  <c r="E9" i="112"/>
  <c r="E7" i="112"/>
  <c r="C27" i="112" l="1"/>
  <c r="C28" i="112" l="1"/>
  <c r="C29" i="112" l="1"/>
  <c r="C30" i="112" l="1"/>
  <c r="C31" i="112" l="1"/>
  <c r="C32" i="112" l="1"/>
  <c r="C33" i="112" l="1"/>
  <c r="C34" i="112" l="1"/>
  <c r="C35" i="112" l="1"/>
  <c r="C36" i="112" l="1"/>
  <c r="C37" i="112" l="1"/>
  <c r="C38" i="112" l="1"/>
  <c r="C39" i="112" l="1"/>
  <c r="C40" i="112" l="1"/>
  <c r="C41" i="112" l="1"/>
  <c r="C42" i="112" l="1"/>
  <c r="C43" i="112" l="1"/>
  <c r="C44" i="112" l="1"/>
  <c r="C45" i="112" l="1"/>
  <c r="C46" i="112" l="1"/>
  <c r="C47" i="112" l="1"/>
  <c r="C48" i="112" l="1"/>
</calcChain>
</file>

<file path=xl/sharedStrings.xml><?xml version="1.0" encoding="utf-8"?>
<sst xmlns="http://schemas.openxmlformats.org/spreadsheetml/2006/main" count="39" uniqueCount="35">
  <si>
    <t>P</t>
  </si>
  <si>
    <t>Физико - химические свойства флюида   PVT</t>
  </si>
  <si>
    <t>м3/м3</t>
  </si>
  <si>
    <t>С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</si>
  <si>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</si>
  <si>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</si>
  <si>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</si>
  <si>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</si>
  <si>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</si>
  <si>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</si>
  <si>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</si>
  <si>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</si>
  <si>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</si>
  <si>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</si>
  <si>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</si>
  <si>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</si>
  <si>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</si>
  <si>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</si>
  <si>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</si>
  <si>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</si>
  <si>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</si>
  <si>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</si>
  <si>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</si>
  <si>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</si>
  <si>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</si>
  <si>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</si>
  <si>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</si>
  <si>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</si>
  <si>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</si>
  <si>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</si>
  <si>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</si>
  <si>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версия</t>
  </si>
  <si>
    <t>PVT строка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</si>
  <si>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color theme="1"/>
        <rFont val="Arial Cyr"/>
        <charset val="204"/>
      </rPr>
      <t>/т</t>
    </r>
  </si>
  <si>
    <r>
      <t>B</t>
    </r>
    <r>
      <rPr>
        <vertAlign val="subscript"/>
        <sz val="10"/>
        <rFont val="Arial Cyr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</si>
</sst>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9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charset val="204"/>
    </font>
    <font>
      <vertAlign val="subscript"/>
      <sz val="10"/>
      <name val="Arial Cy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43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0" fillId="3" borderId="2" xfId="0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4" borderId="0" xfId="0" applyFill="1"/>
    <xf numFmtId="0" fontId="17" fillId="4" borderId="2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1" fontId="17" fillId="4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6" borderId="2" xfId="0" applyNumberFormat="1" applyFill="1" applyBorder="1" applyAlignment="1">
      <alignment horizontal="center" vertical="center"/>
    </xf>
    <xf numFmtId="2" fontId="0" fillId="6" borderId="2" xfId="0" applyNumberForma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</a:t>
            </a:r>
            <a:r>
              <a:rPr lang="en-US" sz="1400" b="0" i="0" u="none" strike="noStrike" baseline="0">
                <a:effectLst/>
              </a:rPr>
              <a:t>𝑅𝑠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PVT!$D$23:$D$48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 </a:t>
                </a:r>
                <a:r>
                  <a:rPr lang="en-US" sz="1000" b="0" i="0" u="none" strike="noStrike" baseline="0">
                    <a:effectLst/>
                  </a:rPr>
                  <a:t>𝑅𝑠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</a:t>
            </a:r>
            <a:r>
              <a:rPr lang="ru-RU" baseline="0"/>
              <a:t> коэффициент нефти и газа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PVT!$E$22</c:f>
              <c:strCache>
                <c:ptCount val="1"/>
                <c:pt idx="0">
                  <c:v>Bo</c:v>
                </c:pt>
              </c:strCache>
            </c:strRef>
          </c:tx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PVT!$E$23:$E$48</c:f>
              <c:numCache>
                <c:formatCode>0.00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A5-4A77-839B-79ECB530B165}"/>
            </c:ext>
          </c:extLst>
        </c:ser>
        <c:ser>
          <c:idx val="2"/>
          <c:order val="1"/>
          <c:tx>
            <c:strRef>
              <c:f>PVT!$L$22</c:f>
              <c:strCache>
                <c:ptCount val="1"/>
                <c:pt idx="0">
                  <c:v>Bg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PVT!$L$23:$L$48</c:f>
              <c:numCache>
                <c:formatCode>0.000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5-4A77-839B-79ECB530B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Объемный коэффициент газа </a:t>
                </a:r>
                <a:r>
                  <a:rPr lang="en-US" baseline="0"/>
                  <a:t>Bg</a:t>
                </a:r>
                <a:r>
                  <a:rPr lang="ru-RU" baseline="0"/>
                  <a:t>, м3/м3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5B9BD5">
        <a:lumMod val="20000"/>
        <a:lumOff val="8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PVT!$F$22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PVT!$F$23:$F$48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7-4FB9-B3B8-BAB97121B84D}"/>
            </c:ext>
          </c:extLst>
        </c:ser>
        <c:ser>
          <c:idx val="1"/>
          <c:order val="1"/>
          <c:tx>
            <c:strRef>
              <c:f>PVT!$H$22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PVT!$H$23:$H$48</c:f>
              <c:numCache>
                <c:formatCode>0.00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7-4FB9-B3B8-BAB97121B84D}"/>
            </c:ext>
          </c:extLst>
        </c:ser>
        <c:ser>
          <c:idx val="2"/>
          <c:order val="2"/>
          <c:tx>
            <c:strRef>
              <c:f>PVT!$G$22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PVT!$G$23:$G$48</c:f>
              <c:numCache>
                <c:formatCode>0.000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7-4FB9-B3B8-BAB97121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</a:t>
                </a:r>
                <a:r>
                  <a:rPr lang="ru-RU" baseline="0"/>
                  <a:t>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5B9BD5">
        <a:lumMod val="20000"/>
        <a:lumOff val="8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PVT!$K$22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PVT!$K$23:$K$48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89-42D8-9EA6-343B8676FD88}"/>
            </c:ext>
          </c:extLst>
        </c:ser>
        <c:ser>
          <c:idx val="1"/>
          <c:order val="1"/>
          <c:tx>
            <c:strRef>
              <c:f>PVT!$J$22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PVT!$J$23:$J$48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89-42D8-9EA6-343B8676FD88}"/>
            </c:ext>
          </c:extLst>
        </c:ser>
        <c:ser>
          <c:idx val="2"/>
          <c:order val="2"/>
          <c:tx>
            <c:strRef>
              <c:f>PVT!$I$22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PVT!$I$23:$I$48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89-42D8-9EA6-343B8676F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5B9BD5">
        <a:lumMod val="20000"/>
        <a:lumOff val="8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11134</xdr:colOff>
      <xdr:row>48</xdr:row>
      <xdr:rowOff>78459</xdr:rowOff>
    </xdr:from>
    <xdr:to>
      <xdr:col>6</xdr:col>
      <xdr:colOff>659197</xdr:colOff>
      <xdr:row>71</xdr:row>
      <xdr:rowOff>47941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2414</xdr:colOff>
      <xdr:row>48</xdr:row>
      <xdr:rowOff>78166</xdr:rowOff>
    </xdr:from>
    <xdr:to>
      <xdr:col>13</xdr:col>
      <xdr:colOff>484945</xdr:colOff>
      <xdr:row>71</xdr:row>
      <xdr:rowOff>42056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556631</xdr:colOff>
      <xdr:row>0</xdr:row>
      <xdr:rowOff>12165</xdr:rowOff>
    </xdr:from>
    <xdr:to>
      <xdr:col>14</xdr:col>
      <xdr:colOff>496957</xdr:colOff>
      <xdr:row>17</xdr:row>
      <xdr:rowOff>114300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4673088" y="12165"/>
              <a:ext cx="5332304" cy="355598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>
                <a:buFont typeface="Arial" panose="020B0604020202020204" pitchFamily="34" charset="0"/>
                <a:buNone/>
              </a:pPr>
              <a:r>
                <a:rPr lang="ru-RU" sz="1100"/>
                <a:t>Упражнение показывает как можно рассчитать </a:t>
              </a:r>
              <a:r>
                <a:rPr lang="en-US" sz="1100"/>
                <a:t>PVT </a:t>
              </a:r>
              <a:r>
                <a:rPr lang="ru-RU" sz="1100"/>
                <a:t>свойства</a:t>
              </a:r>
              <a:r>
                <a:rPr lang="ru-RU" sz="1100" baseline="0"/>
                <a:t> пластовых флюидов и позволяет проанализировать получившиеся зависимости.</a:t>
              </a:r>
            </a:p>
            <a:p>
              <a:pPr marL="0" indent="0">
                <a:buFont typeface="Arial" panose="020B0604020202020204" pitchFamily="34" charset="0"/>
                <a:buNone/>
              </a:pPr>
              <a:endParaRPr lang="ru-RU" sz="1100" baseline="0"/>
            </a:p>
            <a:p>
              <a:pPr marL="0" indent="0">
                <a:buFont typeface="Arial" panose="020B0604020202020204" pitchFamily="34" charset="0"/>
                <a:buNone/>
              </a:pPr>
              <a:r>
                <a:rPr lang="ru-RU" sz="1100" baseline="0"/>
                <a:t>Выполните следующие задания</a:t>
              </a:r>
              <a:endParaRPr lang="ru-RU" sz="1100"/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𝑜</m:t>
                      </m:r>
                    </m:sub>
                  </m:sSub>
                </m:oMath>
              </a14:m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плотности газа </a:t>
              </a:r>
              <a:r>
                <a:rPr lang="el-GR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ρ</a:t>
              </a:r>
              <a:r>
                <a:rPr lang="en-US" sz="1100" b="0" i="0" u="none" strike="noStrike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g</a:t>
              </a:r>
              <a:r>
                <a:rPr lang="en-US"/>
                <a:t> </a:t>
              </a:r>
              <a:r>
                <a:rPr lang="ru-RU"/>
                <a:t>,</a:t>
              </a:r>
              <a:r>
                <a:rPr lang="ru-RU" baseline="0"/>
                <a:t> воды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ρ</a:t>
              </a:r>
              <a:r>
                <a:rPr lang="en-US" sz="1100" b="0" i="0" u="none" strike="noStrike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</a:t>
              </a:r>
              <a:r>
                <a:rPr lang="en-US"/>
                <a:t> </a:t>
              </a:r>
              <a:r>
                <a:rPr lang="ru-RU"/>
                <a:t>и нефти</a:t>
              </a:r>
              <a:r>
                <a:rPr lang="ru-RU" baseline="0"/>
                <a:t> </a:t>
              </a:r>
              <a:r>
                <a:rPr lang="el-GR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ρ</a:t>
              </a:r>
              <a:r>
                <a:rPr lang="en-US" sz="1100" b="0" i="0" u="none" strike="noStrike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</a:t>
              </a:r>
              <a:r>
                <a:rPr lang="en-US"/>
                <a:t>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 и объемного коэффициента газа 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en-US" sz="1100" b="0" i="0" u="none" strike="noStrike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g</a:t>
              </a:r>
              <a:r>
                <a:rPr lang="en-US"/>
                <a:t> </a:t>
              </a:r>
              <a:r>
                <a:rPr lang="ru-RU" sz="1100" baseline="0"/>
                <a:t>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  <a:endParaRPr lang="en-US" sz="1100"/>
            </a:p>
            <a:p>
              <a:r>
                <a:rPr lang="ru-RU" sz="1100"/>
                <a:t>Используйте</a:t>
              </a:r>
              <a:r>
                <a:rPr lang="ru-RU" sz="1100" baseline="0"/>
                <a:t> функции</a:t>
              </a:r>
              <a:r>
                <a:rPr lang="en-US" sz="1100" baseline="0"/>
                <a:t>:</a:t>
              </a:r>
              <a:r>
                <a:rPr lang="ru-RU" sz="1100" baseline="0"/>
                <a:t> </a:t>
              </a: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PVT_rs_m3m3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PVT_bo_m3m3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PVT_mu_oil_cP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PVT_mu_gas_cP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PVT_mu_wat_cP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PVT_rho_gas_kgm3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PVT_rho_wat_kgm3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PVT_rho_oil_kgm3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PVT_bg_m3m3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PVT_encode_string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endParaRPr lang="ru-RU" sz="1100" baseline="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4673088" y="12165"/>
              <a:ext cx="5332304" cy="355598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>
                <a:buFont typeface="Arial" panose="020B0604020202020204" pitchFamily="34" charset="0"/>
                <a:buNone/>
              </a:pPr>
              <a:r>
                <a:rPr lang="ru-RU" sz="1100"/>
                <a:t>Упражнение показывает как можно рассчитать </a:t>
              </a:r>
              <a:r>
                <a:rPr lang="en-US" sz="1100"/>
                <a:t>PVT </a:t>
              </a:r>
              <a:r>
                <a:rPr lang="ru-RU" sz="1100"/>
                <a:t>свойства</a:t>
              </a:r>
              <a:r>
                <a:rPr lang="ru-RU" sz="1100" baseline="0"/>
                <a:t> пластовых флюидов и позволяет проанализировать получившиеся зависимости.</a:t>
              </a:r>
            </a:p>
            <a:p>
              <a:pPr marL="0" indent="0">
                <a:buFont typeface="Arial" panose="020B0604020202020204" pitchFamily="34" charset="0"/>
                <a:buNone/>
              </a:pPr>
              <a:endParaRPr lang="ru-RU" sz="1100" baseline="0"/>
            </a:p>
            <a:p>
              <a:pPr marL="0" indent="0">
                <a:buFont typeface="Arial" panose="020B0604020202020204" pitchFamily="34" charset="0"/>
                <a:buNone/>
              </a:pPr>
              <a:r>
                <a:rPr lang="ru-RU" sz="1100" baseline="0"/>
                <a:t>Выполните следующие задания</a:t>
              </a:r>
              <a:endParaRPr lang="ru-RU" sz="1100"/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𝑅_𝑠</a:t>
              </a:r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𝐵_𝑜</a:t>
              </a:r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𝜇_𝑜</a:t>
              </a:r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𝜇_𝑔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𝜇_𝑤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плотности газа </a:t>
              </a:r>
              <a:r>
                <a:rPr lang="el-GR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ρ</a:t>
              </a:r>
              <a:r>
                <a:rPr lang="en-US" sz="1100" b="0" i="0" u="none" strike="noStrike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g</a:t>
              </a:r>
              <a:r>
                <a:rPr lang="en-US"/>
                <a:t> </a:t>
              </a:r>
              <a:r>
                <a:rPr lang="ru-RU"/>
                <a:t>,</a:t>
              </a:r>
              <a:r>
                <a:rPr lang="ru-RU" baseline="0"/>
                <a:t> воды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ρ</a:t>
              </a:r>
              <a:r>
                <a:rPr lang="en-US" sz="1100" b="0" i="0" u="none" strike="noStrike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</a:t>
              </a:r>
              <a:r>
                <a:rPr lang="en-US"/>
                <a:t> </a:t>
              </a:r>
              <a:r>
                <a:rPr lang="ru-RU"/>
                <a:t>и нефти</a:t>
              </a:r>
              <a:r>
                <a:rPr lang="ru-RU" baseline="0"/>
                <a:t> </a:t>
              </a:r>
              <a:r>
                <a:rPr lang="el-GR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ρ</a:t>
              </a:r>
              <a:r>
                <a:rPr lang="en-US" sz="1100" b="0" i="0" u="none" strike="noStrike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</a:t>
              </a:r>
              <a:r>
                <a:rPr lang="en-US"/>
                <a:t>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 и объемного коэффициента газа 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en-US" sz="1100" b="0" i="0" u="none" strike="noStrike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g</a:t>
              </a:r>
              <a:r>
                <a:rPr lang="en-US"/>
                <a:t> </a:t>
              </a:r>
              <a:r>
                <a:rPr lang="ru-RU" sz="1100" baseline="0"/>
                <a:t>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  <a:endParaRPr lang="en-US" sz="1100"/>
            </a:p>
            <a:p>
              <a:r>
                <a:rPr lang="ru-RU" sz="1100"/>
                <a:t>Используйте</a:t>
              </a:r>
              <a:r>
                <a:rPr lang="ru-RU" sz="1100" baseline="0"/>
                <a:t> функции</a:t>
              </a:r>
              <a:r>
                <a:rPr lang="en-US" sz="1100" baseline="0"/>
                <a:t>:</a:t>
              </a:r>
              <a:r>
                <a:rPr lang="ru-RU" sz="1100" baseline="0"/>
                <a:t> </a:t>
              </a: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PVT_rs_m3m3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PVT_bo_m3m3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PVT_mu_oil_cP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PVT_mu_gas_cP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PVT_mu_wat_cP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PVT_rho_gas_kgm3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PVT_rho_wat_kgm3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PVT_rho_oil_kgm3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PVT_bg_m3m3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r>
                <a:rPr lang="en-US" sz="1100">
                  <a:latin typeface="Courier New" panose="02070309020205020404" pitchFamily="49" charset="0"/>
                  <a:cs typeface="Courier New" panose="02070309020205020404" pitchFamily="49" charset="0"/>
                </a:rPr>
                <a:t>PVT_encode_string</a:t>
              </a:r>
              <a:endParaRPr lang="ru-RU" sz="1100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endParaRPr lang="ru-RU" sz="1100" baseline="0"/>
            </a:p>
          </xdr:txBody>
        </xdr:sp>
      </mc:Fallback>
    </mc:AlternateContent>
    <xdr:clientData/>
  </xdr:twoCellAnchor>
  <xdr:twoCellAnchor>
    <xdr:from>
      <xdr:col>13</xdr:col>
      <xdr:colOff>531260</xdr:colOff>
      <xdr:row>48</xdr:row>
      <xdr:rowOff>95213</xdr:rowOff>
    </xdr:from>
    <xdr:to>
      <xdr:col>20</xdr:col>
      <xdr:colOff>557490</xdr:colOff>
      <xdr:row>71</xdr:row>
      <xdr:rowOff>78962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606243</xdr:colOff>
      <xdr:row>0</xdr:row>
      <xdr:rowOff>1449</xdr:rowOff>
    </xdr:from>
    <xdr:to>
      <xdr:col>26</xdr:col>
      <xdr:colOff>24848</xdr:colOff>
      <xdr:row>17</xdr:row>
      <xdr:rowOff>106018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0114678" y="1449"/>
          <a:ext cx="6773561" cy="355841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Вопросы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по упражению: 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Можно ли глядя на графические зависимости отпределить параметры нефти? Если да, то какие?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Всегда ли заданное значение давления насыщения совпадает со значением давления насыщения считанным с графиков?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</a:r>
          <a:endParaRPr lang="ru-RU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Как изменяться зависимости при смене набора корреляций для расчета?</a:t>
          </a:r>
          <a:endParaRPr lang="ru-RU">
            <a:effectLst/>
          </a:endParaRPr>
        </a:p>
        <a:p>
          <a:endParaRPr lang="ru-RU" sz="1100" baseline="0"/>
        </a:p>
        <a:p>
          <a:r>
            <a:rPr lang="ru-RU" sz="1100" baseline="0"/>
            <a:t>Дополнительные вопросы и задания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и сравните зависимости </a:t>
          </a:r>
          <a:r>
            <a:rPr lang="en-US" sz="1100" baseline="0"/>
            <a:t>PVT </a:t>
          </a:r>
          <a:r>
            <a:rPr lang="ru-RU" sz="1100" baseline="0"/>
            <a:t>параметров от давления с учетом калибровки и без учета калибровки с использованием различных корреляций.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Оцените насколько сильно влияет выбор корреляции в случае наличия и отсутствия калибровки параметров?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*Проверьте себя, насколько точно вы можете оценить параметры нефти по частично известным данным? Какой минимальный набор данных надо знать? Проверьте коллег попросив их оценить/угадать свойства нефти по частичным данным.</a:t>
          </a:r>
        </a:p>
      </xdr:txBody>
    </xdr:sp>
    <xdr:clientData/>
  </xdr:twoCellAnchor>
  <xdr:twoCellAnchor>
    <xdr:from>
      <xdr:col>20</xdr:col>
      <xdr:colOff>598793</xdr:colOff>
      <xdr:row>48</xdr:row>
      <xdr:rowOff>86797</xdr:rowOff>
    </xdr:from>
    <xdr:to>
      <xdr:col>28</xdr:col>
      <xdr:colOff>385140</xdr:colOff>
      <xdr:row>71</xdr:row>
      <xdr:rowOff>91109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47624</xdr:colOff>
      <xdr:row>28</xdr:row>
      <xdr:rowOff>95250</xdr:rowOff>
    </xdr:from>
    <xdr:to>
      <xdr:col>17</xdr:col>
      <xdr:colOff>209549</xdr:colOff>
      <xdr:row>38</xdr:row>
      <xdr:rowOff>76200</xdr:rowOff>
    </xdr:to>
    <xdr:sp macro="" textlink="">
      <xdr:nvSpPr>
        <xdr:cNvPr id="16" name="Стрелка: влево 15">
          <a:extLst>
            <a:ext uri="{FF2B5EF4-FFF2-40B4-BE49-F238E27FC236}">
              <a16:creationId xmlns:a16="http://schemas.microsoft.com/office/drawing/2014/main" id="{7A5A7038-CF1A-4390-B6D1-A8230B3708C8}"/>
            </a:ext>
          </a:extLst>
        </xdr:cNvPr>
        <xdr:cNvSpPr/>
      </xdr:nvSpPr>
      <xdr:spPr>
        <a:xfrm>
          <a:off x="8330233" y="5404402"/>
          <a:ext cx="3226490" cy="1637472"/>
        </a:xfrm>
        <a:prstGeom prst="leftArrow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</a:t>
          </a:r>
          <a:r>
            <a:rPr lang="ru-RU" sz="1100"/>
            <a:t>Рассчитайте</a:t>
          </a:r>
          <a:r>
            <a:rPr lang="ru-RU" sz="1100" baseline="0"/>
            <a:t> необходимые значения в этой таблице.</a:t>
          </a:r>
        </a:p>
        <a:p>
          <a:pPr algn="l"/>
          <a:r>
            <a:rPr lang="ru-RU" sz="1100" baseline="0"/>
            <a:t>Ниже автоматом должны отобразиться графики, если все сделать правильно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definedNames>
      <definedName name="getUFVersion"/>
      <definedName name="PVT_encode_strin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4">
    <outlinePr summaryBelow="0"/>
  </sheetPr>
  <dimension ref="A1:V118"/>
  <sheetViews>
    <sheetView tabSelected="1" zoomScale="115" zoomScaleNormal="115" workbookViewId="0">
      <selection activeCell="S40" sqref="S40"/>
    </sheetView>
  </sheetViews>
  <sheetFormatPr defaultRowHeight="12.75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1" t="s">
        <v>21</v>
      </c>
      <c r="F1" t="s">
        <v>31</v>
      </c>
      <c r="G1" t="str">
        <f>[1]!getUFVersion()</f>
        <v>7.17</v>
      </c>
    </row>
    <row r="2" spans="1:7" x14ac:dyDescent="0.2">
      <c r="A2" t="s">
        <v>22</v>
      </c>
    </row>
    <row r="6" spans="1:7" x14ac:dyDescent="0.2">
      <c r="A6" s="1" t="s">
        <v>1</v>
      </c>
    </row>
    <row r="7" spans="1:7" ht="18.75" x14ac:dyDescent="0.35">
      <c r="B7" s="5" t="s">
        <v>10</v>
      </c>
      <c r="C7" s="2">
        <v>0.88</v>
      </c>
      <c r="D7" s="6"/>
      <c r="E7" s="14">
        <f>gamma_oil_*1000</f>
        <v>880</v>
      </c>
      <c r="F7" s="15" t="s">
        <v>20</v>
      </c>
    </row>
    <row r="8" spans="1:7" ht="18.75" x14ac:dyDescent="0.35">
      <c r="B8" s="4" t="s">
        <v>12</v>
      </c>
      <c r="C8" s="2">
        <v>1</v>
      </c>
      <c r="D8" s="6"/>
      <c r="E8" s="14">
        <f>gamma_wat_*1000</f>
        <v>1000</v>
      </c>
      <c r="F8" s="15" t="s">
        <v>20</v>
      </c>
    </row>
    <row r="9" spans="1:7" ht="18.75" x14ac:dyDescent="0.35">
      <c r="B9" s="4" t="s">
        <v>11</v>
      </c>
      <c r="C9" s="2">
        <v>0.81</v>
      </c>
      <c r="D9" s="6"/>
      <c r="E9" s="14">
        <f>gamma_gas_*1.22</f>
        <v>0.98820000000000008</v>
      </c>
      <c r="F9" s="15" t="s">
        <v>20</v>
      </c>
    </row>
    <row r="10" spans="1:7" ht="18.75" x14ac:dyDescent="0.35">
      <c r="B10" s="7" t="s">
        <v>13</v>
      </c>
      <c r="C10" s="2">
        <v>80</v>
      </c>
      <c r="D10" s="4" t="s">
        <v>14</v>
      </c>
      <c r="E10" s="16">
        <f>Rsb_/gamma_oil_</f>
        <v>90.909090909090907</v>
      </c>
      <c r="F10" s="15" t="s">
        <v>33</v>
      </c>
    </row>
    <row r="11" spans="1:7" ht="18.75" x14ac:dyDescent="0.35">
      <c r="B11" s="7" t="s">
        <v>15</v>
      </c>
      <c r="C11" s="2">
        <v>80</v>
      </c>
      <c r="D11" s="4" t="s">
        <v>14</v>
      </c>
      <c r="E11" s="16">
        <f>Rsb_/gamma_oil_</f>
        <v>90.909090909090907</v>
      </c>
      <c r="F11" s="15" t="s">
        <v>33</v>
      </c>
    </row>
    <row r="12" spans="1:7" ht="18" x14ac:dyDescent="0.35">
      <c r="B12" s="4" t="s">
        <v>17</v>
      </c>
      <c r="C12" s="2">
        <v>120</v>
      </c>
      <c r="D12" s="4" t="s">
        <v>7</v>
      </c>
      <c r="E12" s="16">
        <f>Pb_*1.01325/10</f>
        <v>12.159000000000001</v>
      </c>
      <c r="F12" s="15" t="s">
        <v>8</v>
      </c>
    </row>
    <row r="13" spans="1:7" ht="18" x14ac:dyDescent="0.35">
      <c r="B13" s="4" t="s">
        <v>16</v>
      </c>
      <c r="C13" s="2">
        <v>100</v>
      </c>
      <c r="D13" s="4" t="s">
        <v>3</v>
      </c>
      <c r="E13" s="16">
        <f>Tres_*9/5+32</f>
        <v>212</v>
      </c>
      <c r="F13" s="15" t="s">
        <v>9</v>
      </c>
    </row>
    <row r="14" spans="1:7" ht="18" x14ac:dyDescent="0.35">
      <c r="B14" s="7" t="s">
        <v>18</v>
      </c>
      <c r="C14" s="2">
        <v>1.2</v>
      </c>
      <c r="D14" s="4" t="s">
        <v>2</v>
      </c>
      <c r="E14" s="17"/>
      <c r="F14" s="6"/>
    </row>
    <row r="15" spans="1:7" ht="18" x14ac:dyDescent="0.35">
      <c r="B15" s="8" t="s">
        <v>19</v>
      </c>
      <c r="C15" s="2">
        <v>1</v>
      </c>
      <c r="D15" s="4" t="s">
        <v>6</v>
      </c>
      <c r="E15" s="17"/>
      <c r="F15" s="6"/>
    </row>
    <row r="19" spans="2:22" x14ac:dyDescent="0.2">
      <c r="B19" s="12" t="s">
        <v>32</v>
      </c>
      <c r="C19" s="13" t="str">
        <f>[1]!PVT_encode_string(gamma_gas_,gamma_oil_,gamma_wat_,Rsb_,Rp_,Pb_,Tres_,Bob_,muob_)</f>
        <v>gamma_gas:0.810;gamma_oil:0.880;gamma_wat:1.000;rsb_m3m3:80.000;rp_m3m3:80.000;pb_atma:120.000;tres_C:100.000;bob_m3m3:1.200;muob_cP:1.000;PVTcorr:0;ksep_fr:0.000;p_ksep_atma:-1.000;t_ksep_C:-1.000;gas_only:False;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2" spans="2:22" ht="15.75" x14ac:dyDescent="0.2">
      <c r="B22" s="9" t="s">
        <v>0</v>
      </c>
      <c r="C22" s="9" t="s">
        <v>4</v>
      </c>
      <c r="D22" s="9" t="s">
        <v>23</v>
      </c>
      <c r="E22" s="9" t="s">
        <v>24</v>
      </c>
      <c r="F22" s="10" t="s">
        <v>25</v>
      </c>
      <c r="G22" s="11" t="s">
        <v>26</v>
      </c>
      <c r="H22" s="11" t="s">
        <v>27</v>
      </c>
      <c r="I22" s="9" t="s">
        <v>28</v>
      </c>
      <c r="J22" s="9" t="s">
        <v>29</v>
      </c>
      <c r="K22" s="9" t="s">
        <v>30</v>
      </c>
      <c r="L22" s="9" t="s">
        <v>34</v>
      </c>
    </row>
    <row r="23" spans="2:22" x14ac:dyDescent="0.2">
      <c r="B23" s="22">
        <v>1</v>
      </c>
      <c r="C23" s="22">
        <v>80</v>
      </c>
      <c r="D23" s="18"/>
      <c r="E23" s="19"/>
      <c r="F23" s="18"/>
      <c r="G23" s="20"/>
      <c r="H23" s="19"/>
      <c r="I23" s="18"/>
      <c r="J23" s="18"/>
      <c r="K23" s="18"/>
      <c r="L23" s="21"/>
    </row>
    <row r="24" spans="2:22" x14ac:dyDescent="0.2">
      <c r="B24" s="22">
        <v>5</v>
      </c>
      <c r="C24" s="22">
        <f>C23</f>
        <v>80</v>
      </c>
      <c r="D24" s="18"/>
      <c r="E24" s="19"/>
      <c r="F24" s="18"/>
      <c r="G24" s="20"/>
      <c r="H24" s="19"/>
      <c r="I24" s="18"/>
      <c r="J24" s="18"/>
      <c r="K24" s="18"/>
      <c r="L24" s="21"/>
    </row>
    <row r="25" spans="2:22" x14ac:dyDescent="0.2">
      <c r="B25" s="22">
        <v>10</v>
      </c>
      <c r="C25" s="22">
        <f t="shared" ref="C25:C48" si="0">C24</f>
        <v>80</v>
      </c>
      <c r="D25" s="18"/>
      <c r="E25" s="19"/>
      <c r="F25" s="18"/>
      <c r="G25" s="20"/>
      <c r="H25" s="19"/>
      <c r="I25" s="18"/>
      <c r="J25" s="18"/>
      <c r="K25" s="18"/>
      <c r="L25" s="21"/>
    </row>
    <row r="26" spans="2:22" x14ac:dyDescent="0.2">
      <c r="B26" s="22">
        <v>20</v>
      </c>
      <c r="C26" s="22">
        <f t="shared" si="0"/>
        <v>80</v>
      </c>
      <c r="D26" s="18"/>
      <c r="E26" s="19"/>
      <c r="F26" s="18"/>
      <c r="G26" s="20"/>
      <c r="H26" s="19"/>
      <c r="I26" s="18"/>
      <c r="J26" s="18"/>
      <c r="K26" s="18"/>
      <c r="L26" s="21"/>
    </row>
    <row r="27" spans="2:22" x14ac:dyDescent="0.2">
      <c r="B27" s="22">
        <v>40</v>
      </c>
      <c r="C27" s="22">
        <f t="shared" si="0"/>
        <v>80</v>
      </c>
      <c r="D27" s="18"/>
      <c r="E27" s="19"/>
      <c r="F27" s="18"/>
      <c r="G27" s="20"/>
      <c r="H27" s="19"/>
      <c r="I27" s="18"/>
      <c r="J27" s="18"/>
      <c r="K27" s="18"/>
      <c r="L27" s="21"/>
    </row>
    <row r="28" spans="2:22" x14ac:dyDescent="0.2">
      <c r="B28" s="22">
        <v>60</v>
      </c>
      <c r="C28" s="22">
        <f t="shared" si="0"/>
        <v>80</v>
      </c>
      <c r="D28" s="18"/>
      <c r="E28" s="19"/>
      <c r="F28" s="18"/>
      <c r="G28" s="20"/>
      <c r="H28" s="19"/>
      <c r="I28" s="18"/>
      <c r="J28" s="18"/>
      <c r="K28" s="18"/>
      <c r="L28" s="21"/>
    </row>
    <row r="29" spans="2:22" x14ac:dyDescent="0.2">
      <c r="B29" s="22">
        <v>80</v>
      </c>
      <c r="C29" s="22">
        <f t="shared" si="0"/>
        <v>80</v>
      </c>
      <c r="D29" s="18"/>
      <c r="E29" s="19"/>
      <c r="F29" s="18"/>
      <c r="G29" s="20"/>
      <c r="H29" s="19"/>
      <c r="I29" s="18"/>
      <c r="J29" s="18"/>
      <c r="K29" s="18"/>
      <c r="L29" s="21"/>
    </row>
    <row r="30" spans="2:22" x14ac:dyDescent="0.2">
      <c r="B30" s="22">
        <v>100</v>
      </c>
      <c r="C30" s="22">
        <f t="shared" si="0"/>
        <v>80</v>
      </c>
      <c r="D30" s="18"/>
      <c r="E30" s="19"/>
      <c r="F30" s="18"/>
      <c r="G30" s="20"/>
      <c r="H30" s="19"/>
      <c r="I30" s="18"/>
      <c r="J30" s="18"/>
      <c r="K30" s="18"/>
      <c r="L30" s="21"/>
    </row>
    <row r="31" spans="2:22" x14ac:dyDescent="0.2">
      <c r="B31" s="22">
        <v>120</v>
      </c>
      <c r="C31" s="22">
        <f t="shared" si="0"/>
        <v>80</v>
      </c>
      <c r="D31" s="18"/>
      <c r="E31" s="19"/>
      <c r="F31" s="18"/>
      <c r="G31" s="20"/>
      <c r="H31" s="19"/>
      <c r="I31" s="18"/>
      <c r="J31" s="18"/>
      <c r="K31" s="18"/>
      <c r="L31" s="21"/>
    </row>
    <row r="32" spans="2:22" x14ac:dyDescent="0.2">
      <c r="B32" s="22">
        <v>140</v>
      </c>
      <c r="C32" s="22">
        <f t="shared" si="0"/>
        <v>80</v>
      </c>
      <c r="D32" s="18"/>
      <c r="E32" s="19"/>
      <c r="F32" s="18"/>
      <c r="G32" s="20"/>
      <c r="H32" s="19"/>
      <c r="I32" s="18"/>
      <c r="J32" s="18"/>
      <c r="K32" s="18"/>
      <c r="L32" s="21"/>
    </row>
    <row r="33" spans="2:12" x14ac:dyDescent="0.2">
      <c r="B33" s="22">
        <v>160</v>
      </c>
      <c r="C33" s="22">
        <f t="shared" si="0"/>
        <v>80</v>
      </c>
      <c r="D33" s="18"/>
      <c r="E33" s="19"/>
      <c r="F33" s="18"/>
      <c r="G33" s="20"/>
      <c r="H33" s="19"/>
      <c r="I33" s="18"/>
      <c r="J33" s="18"/>
      <c r="K33" s="18"/>
      <c r="L33" s="21"/>
    </row>
    <row r="34" spans="2:12" x14ac:dyDescent="0.2">
      <c r="B34" s="22">
        <v>180</v>
      </c>
      <c r="C34" s="22">
        <f t="shared" si="0"/>
        <v>80</v>
      </c>
      <c r="D34" s="18"/>
      <c r="E34" s="19"/>
      <c r="F34" s="18"/>
      <c r="G34" s="20"/>
      <c r="H34" s="19"/>
      <c r="I34" s="18"/>
      <c r="J34" s="18"/>
      <c r="K34" s="18"/>
      <c r="L34" s="21"/>
    </row>
    <row r="35" spans="2:12" x14ac:dyDescent="0.2">
      <c r="B35" s="22">
        <v>200</v>
      </c>
      <c r="C35" s="22">
        <f t="shared" si="0"/>
        <v>80</v>
      </c>
      <c r="D35" s="18"/>
      <c r="E35" s="19"/>
      <c r="F35" s="18"/>
      <c r="G35" s="20"/>
      <c r="H35" s="19"/>
      <c r="I35" s="18"/>
      <c r="J35" s="18"/>
      <c r="K35" s="18"/>
      <c r="L35" s="21"/>
    </row>
    <row r="36" spans="2:12" x14ac:dyDescent="0.2">
      <c r="B36" s="22">
        <v>220</v>
      </c>
      <c r="C36" s="22">
        <f t="shared" si="0"/>
        <v>80</v>
      </c>
      <c r="D36" s="18"/>
      <c r="E36" s="19"/>
      <c r="F36" s="18"/>
      <c r="G36" s="20"/>
      <c r="H36" s="19"/>
      <c r="I36" s="18"/>
      <c r="J36" s="18"/>
      <c r="K36" s="18"/>
      <c r="L36" s="21"/>
    </row>
    <row r="37" spans="2:12" x14ac:dyDescent="0.2">
      <c r="B37" s="22">
        <v>240</v>
      </c>
      <c r="C37" s="22">
        <f t="shared" si="0"/>
        <v>80</v>
      </c>
      <c r="D37" s="18"/>
      <c r="E37" s="19"/>
      <c r="F37" s="18"/>
      <c r="G37" s="20"/>
      <c r="H37" s="19"/>
      <c r="I37" s="18"/>
      <c r="J37" s="18"/>
      <c r="K37" s="18"/>
      <c r="L37" s="21"/>
    </row>
    <row r="38" spans="2:12" x14ac:dyDescent="0.2">
      <c r="B38" s="22">
        <v>260</v>
      </c>
      <c r="C38" s="22">
        <f t="shared" si="0"/>
        <v>80</v>
      </c>
      <c r="D38" s="18"/>
      <c r="E38" s="19"/>
      <c r="F38" s="18"/>
      <c r="G38" s="20"/>
      <c r="H38" s="19"/>
      <c r="I38" s="18"/>
      <c r="J38" s="18"/>
      <c r="K38" s="18"/>
      <c r="L38" s="21"/>
    </row>
    <row r="39" spans="2:12" x14ac:dyDescent="0.2">
      <c r="B39" s="22">
        <v>280</v>
      </c>
      <c r="C39" s="22">
        <f t="shared" si="0"/>
        <v>80</v>
      </c>
      <c r="D39" s="18"/>
      <c r="E39" s="19"/>
      <c r="F39" s="18"/>
      <c r="G39" s="20"/>
      <c r="H39" s="19"/>
      <c r="I39" s="18"/>
      <c r="J39" s="18"/>
      <c r="K39" s="18"/>
      <c r="L39" s="21"/>
    </row>
    <row r="40" spans="2:12" x14ac:dyDescent="0.2">
      <c r="B40" s="22">
        <v>300</v>
      </c>
      <c r="C40" s="22">
        <f t="shared" si="0"/>
        <v>80</v>
      </c>
      <c r="D40" s="18"/>
      <c r="E40" s="19"/>
      <c r="F40" s="18"/>
      <c r="G40" s="20"/>
      <c r="H40" s="19"/>
      <c r="I40" s="18"/>
      <c r="J40" s="18"/>
      <c r="K40" s="18"/>
      <c r="L40" s="21"/>
    </row>
    <row r="41" spans="2:12" x14ac:dyDescent="0.2">
      <c r="B41" s="22">
        <v>320</v>
      </c>
      <c r="C41" s="22">
        <f t="shared" si="0"/>
        <v>80</v>
      </c>
      <c r="D41" s="18"/>
      <c r="E41" s="19"/>
      <c r="F41" s="18"/>
      <c r="G41" s="20"/>
      <c r="H41" s="19"/>
      <c r="I41" s="18"/>
      <c r="J41" s="18"/>
      <c r="K41" s="18"/>
      <c r="L41" s="21"/>
    </row>
    <row r="42" spans="2:12" x14ac:dyDescent="0.2">
      <c r="B42" s="22">
        <v>340</v>
      </c>
      <c r="C42" s="22">
        <f t="shared" si="0"/>
        <v>80</v>
      </c>
      <c r="D42" s="18"/>
      <c r="E42" s="19"/>
      <c r="F42" s="18"/>
      <c r="G42" s="20"/>
      <c r="H42" s="19"/>
      <c r="I42" s="18"/>
      <c r="J42" s="18"/>
      <c r="K42" s="18"/>
      <c r="L42" s="21"/>
    </row>
    <row r="43" spans="2:12" x14ac:dyDescent="0.2">
      <c r="B43" s="22">
        <v>360</v>
      </c>
      <c r="C43" s="22">
        <f t="shared" si="0"/>
        <v>80</v>
      </c>
      <c r="D43" s="18"/>
      <c r="E43" s="19"/>
      <c r="F43" s="18"/>
      <c r="G43" s="20"/>
      <c r="H43" s="19"/>
      <c r="I43" s="18"/>
      <c r="J43" s="18"/>
      <c r="K43" s="18"/>
      <c r="L43" s="21"/>
    </row>
    <row r="44" spans="2:12" x14ac:dyDescent="0.2">
      <c r="B44" s="22">
        <v>380</v>
      </c>
      <c r="C44" s="22">
        <f t="shared" si="0"/>
        <v>80</v>
      </c>
      <c r="D44" s="18"/>
      <c r="E44" s="19"/>
      <c r="F44" s="18"/>
      <c r="G44" s="20"/>
      <c r="H44" s="19"/>
      <c r="I44" s="18"/>
      <c r="J44" s="18"/>
      <c r="K44" s="18"/>
      <c r="L44" s="21"/>
    </row>
    <row r="45" spans="2:12" x14ac:dyDescent="0.2">
      <c r="B45" s="22">
        <v>400</v>
      </c>
      <c r="C45" s="22">
        <f t="shared" si="0"/>
        <v>80</v>
      </c>
      <c r="D45" s="18"/>
      <c r="E45" s="19"/>
      <c r="F45" s="18"/>
      <c r="G45" s="20"/>
      <c r="H45" s="19"/>
      <c r="I45" s="18"/>
      <c r="J45" s="18"/>
      <c r="K45" s="18"/>
      <c r="L45" s="21"/>
    </row>
    <row r="46" spans="2:12" x14ac:dyDescent="0.2">
      <c r="B46" s="22">
        <v>420</v>
      </c>
      <c r="C46" s="22">
        <f t="shared" si="0"/>
        <v>80</v>
      </c>
      <c r="D46" s="18"/>
      <c r="E46" s="19"/>
      <c r="F46" s="18"/>
      <c r="G46" s="20"/>
      <c r="H46" s="19"/>
      <c r="I46" s="18"/>
      <c r="J46" s="18"/>
      <c r="K46" s="18"/>
      <c r="L46" s="21"/>
    </row>
    <row r="47" spans="2:12" x14ac:dyDescent="0.2">
      <c r="B47" s="22">
        <v>440</v>
      </c>
      <c r="C47" s="22">
        <f t="shared" si="0"/>
        <v>80</v>
      </c>
      <c r="D47" s="18"/>
      <c r="E47" s="19"/>
      <c r="F47" s="18"/>
      <c r="G47" s="20"/>
      <c r="H47" s="19"/>
      <c r="I47" s="18"/>
      <c r="J47" s="18"/>
      <c r="K47" s="18"/>
      <c r="L47" s="21"/>
    </row>
    <row r="48" spans="2:12" x14ac:dyDescent="0.2">
      <c r="B48" s="22">
        <v>460</v>
      </c>
      <c r="C48" s="22">
        <f t="shared" si="0"/>
        <v>80</v>
      </c>
      <c r="D48" s="18"/>
      <c r="E48" s="19"/>
      <c r="F48" s="18"/>
      <c r="G48" s="20"/>
      <c r="H48" s="19"/>
      <c r="I48" s="18"/>
      <c r="J48" s="18"/>
      <c r="K48" s="18"/>
      <c r="L48" s="21"/>
    </row>
    <row r="107" spans="11:11" x14ac:dyDescent="0.2">
      <c r="K107" t="s">
        <v>5</v>
      </c>
    </row>
    <row r="118" spans="11:11" x14ac:dyDescent="0.2">
      <c r="K118" s="3"/>
    </row>
  </sheetData>
  <dataConsolidate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PVT</vt:lpstr>
      <vt:lpstr>PVT!Bob_</vt:lpstr>
      <vt:lpstr>PVT!gamma_gas_</vt:lpstr>
      <vt:lpstr>PVT!gamma_oil_</vt:lpstr>
      <vt:lpstr>gamma_wat_</vt:lpstr>
      <vt:lpstr>muob_</vt:lpstr>
      <vt:lpstr>PVT!Pb_</vt:lpstr>
      <vt:lpstr>PVT_str_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2020-04-04T20:04:01Z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