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46FE3E6E-F795-475B-85CF-2546DD799FFD}" xr6:coauthVersionLast="45" xr6:coauthVersionMax="45" xr10:uidLastSave="{00000000-0000-0000-0000-000000000000}"/>
  <bookViews>
    <workbookView xWindow="-36435" yWindow="960" windowWidth="33720" windowHeight="19815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etta_gas1_" localSheetId="0">'MF 1 '!$R$26</definedName>
    <definedName name="betta_gas2_" localSheetId="0">'MF 1 '!$S$26</definedName>
    <definedName name="betta_gas3_" localSheetId="0">'MF 1 '!$T$26</definedName>
    <definedName name="Bob_" localSheetId="0">'MF 1 '!$C$14</definedName>
    <definedName name="fw_" localSheetId="0">'MF 1 '!$C$18</definedName>
    <definedName name="gamma_gas_" localSheetId="0">'MF 1 '!$C$9</definedName>
    <definedName name="gamma_oil_" localSheetId="0">'MF 1 '!$C$7</definedName>
    <definedName name="gamma_wat_" localSheetId="0">'MF 1 '!$C$8</definedName>
    <definedName name="muob_" localSheetId="0">'MF 1 '!$C$15</definedName>
    <definedName name="Pb_" localSheetId="0">'MF 1 '!$C$12</definedName>
    <definedName name="PVRstr1_">'MF 1 '!$C$20</definedName>
    <definedName name="Q_" localSheetId="0">'MF 1 '!$C$17</definedName>
    <definedName name="Rp_" localSheetId="0">'MF 1 '!$C$11</definedName>
    <definedName name="Rsb_" localSheetId="0">'MF 1 '!$C$10</definedName>
    <definedName name="Tres_" localSheetId="0">'MF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6" i="118" l="1"/>
  <c r="AF26" i="118"/>
  <c r="AE26" i="118"/>
  <c r="AC29" i="118"/>
  <c r="AC30" i="118"/>
  <c r="AC31" i="118"/>
  <c r="AC32" i="118"/>
  <c r="AC33" i="118"/>
  <c r="AC34" i="118"/>
  <c r="AC35" i="118"/>
  <c r="AC36" i="118"/>
  <c r="AC37" i="118"/>
  <c r="AC38" i="118"/>
  <c r="AC39" i="118"/>
  <c r="AC40" i="118"/>
  <c r="AC41" i="118"/>
  <c r="AC42" i="118"/>
  <c r="AC43" i="118"/>
  <c r="AC44" i="118"/>
  <c r="AC45" i="118"/>
  <c r="AC46" i="118"/>
  <c r="AC47" i="118"/>
  <c r="AC48" i="118"/>
  <c r="AC49" i="118"/>
  <c r="AC50" i="118"/>
  <c r="AC51" i="118"/>
  <c r="AC52" i="118"/>
  <c r="AC53" i="118"/>
  <c r="AC28" i="118"/>
  <c r="AG27" i="118"/>
  <c r="AF27" i="118"/>
  <c r="AE27" i="118"/>
  <c r="D29" i="118"/>
  <c r="D30" i="118"/>
  <c r="D31" i="118"/>
  <c r="D32" i="118"/>
  <c r="D33" i="118"/>
  <c r="D34" i="118"/>
  <c r="D35" i="118"/>
  <c r="D36" i="118"/>
  <c r="D37" i="118"/>
  <c r="D38" i="118"/>
  <c r="D39" i="118"/>
  <c r="D40" i="118"/>
  <c r="D41" i="118"/>
  <c r="D42" i="118"/>
  <c r="D43" i="118"/>
  <c r="D44" i="118"/>
  <c r="D45" i="118"/>
  <c r="D46" i="118"/>
  <c r="D47" i="118"/>
  <c r="D48" i="118"/>
  <c r="D49" i="118"/>
  <c r="D50" i="118"/>
  <c r="D51" i="118"/>
  <c r="D52" i="118"/>
  <c r="D53" i="118"/>
  <c r="D28" i="118"/>
  <c r="R27" i="118" l="1"/>
  <c r="C20" i="118"/>
  <c r="E8" i="118" l="1"/>
  <c r="G1" i="118"/>
  <c r="C29" i="118" l="1"/>
  <c r="C30" i="118" l="1"/>
  <c r="T27" i="118"/>
  <c r="S27" i="118"/>
  <c r="E13" i="118"/>
  <c r="E12" i="118"/>
  <c r="E11" i="118"/>
  <c r="E10" i="118"/>
  <c r="E9" i="118"/>
  <c r="E7" i="118"/>
  <c r="C31" i="118" l="1"/>
  <c r="C32" i="118" l="1"/>
  <c r="C33" i="118" l="1"/>
  <c r="C34" i="118" l="1"/>
  <c r="C35" i="118" l="1"/>
  <c r="C36" i="118" l="1"/>
  <c r="C37" i="118" l="1"/>
  <c r="C38" i="118" l="1"/>
  <c r="C39" i="118" l="1"/>
  <c r="C40" i="118" l="1"/>
  <c r="C41" i="118" l="1"/>
  <c r="C42" i="118" l="1"/>
  <c r="C43" i="118" l="1"/>
  <c r="C44" i="118" l="1"/>
  <c r="C45" i="118" l="1"/>
  <c r="C46" i="118" l="1"/>
  <c r="C47" i="118" l="1"/>
  <c r="C48" i="118" l="1"/>
  <c r="C49" i="118" l="1"/>
  <c r="C50" i="118" l="1"/>
  <c r="C51" i="118" l="1"/>
  <c r="C52" i="118" l="1"/>
  <c r="C53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Q27" authorId="0" shapeId="0" xr:uid="{1DC10997-CA32-4D5B-80EF-F9944BE87E71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Создайте отдельную PVT строку для каждого значения газового фактора и используйте ее при расчетах</t>
        </r>
      </text>
    </comment>
    <comment ref="AD27" authorId="0" shapeId="0" xr:uid="{003A6E9E-2398-44CF-8BF8-F44003A9BD8C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Создайте отдельную PVT строку для каждого значения газового фактора и используйте ее при расчетах</t>
        </r>
      </text>
    </comment>
  </commentList>
</comments>
</file>

<file path=xl/sharedStrings.xml><?xml version="1.0" encoding="utf-8"?>
<sst xmlns="http://schemas.openxmlformats.org/spreadsheetml/2006/main" count="45" uniqueCount="38">
  <si>
    <t>P</t>
  </si>
  <si>
    <t>Физико - химические свойства флюида   PVT</t>
  </si>
  <si>
    <t>С</t>
  </si>
  <si>
    <t>%</t>
  </si>
  <si>
    <t>T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</si>
  <si>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</si>
  <si>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</si>
  <si>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</si>
  <si>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</si>
  <si>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</si>
  <si>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</si>
  <si>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</si>
  <si>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</si>
  <si>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</si>
  <si>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</si>
  <si>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</si>
  <si>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</si>
  <si>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</si>
  <si>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</si>
  <si>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</si>
  <si>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</si>
  <si>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</si>
  <si>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</si>
  <si>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</si>
  <si>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</si>
  <si>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</si>
  <si>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</si>
  <si>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</si>
  <si>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</si>
  <si>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</si>
  <si>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</si>
  <si>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</si>
  <si>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</si>
  <si>
    <r>
      <t>μ</t>
    </r>
    <r>
      <rPr>
        <vertAlign val="subscript"/>
        <sz val="12"/>
        <rFont val="Calibri"/>
        <family val="2"/>
        <charset val="204"/>
      </rPr>
      <t>mix</t>
    </r>
  </si>
  <si>
    <r>
      <t>μ</t>
    </r>
    <r>
      <rPr>
        <vertAlign val="subscript"/>
        <sz val="12"/>
        <rFont val="Calibri"/>
        <family val="2"/>
        <charset val="204"/>
      </rPr>
      <t>oil</t>
    </r>
  </si>
  <si>
    <r>
      <t>μ</t>
    </r>
    <r>
      <rPr>
        <vertAlign val="subscript"/>
        <sz val="12"/>
        <rFont val="Calibri"/>
        <family val="2"/>
        <charset val="204"/>
      </rPr>
      <t>wat</t>
    </r>
  </si>
  <si>
    <r>
      <t>μ</t>
    </r>
    <r>
      <rPr>
        <vertAlign val="subscript"/>
        <sz val="12"/>
        <rFont val="Calibri"/>
        <family val="2"/>
        <charset val="204"/>
      </rPr>
      <t>gas</t>
    </r>
  </si>
  <si>
    <t>Qliq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</si>
</sst>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0" fillId="6" borderId="2" xfId="0" applyFont="1" applyFill="1" applyBorder="1" applyAlignment="1">
      <alignment horizontal="center"/>
    </xf>
    <xf numFmtId="1" fontId="0" fillId="6" borderId="2" xfId="0" applyNumberFormat="1" applyFon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 </a:t>
            </a:r>
            <a:r>
              <a:rPr lang="en-US" sz="1400" b="0" i="0" u="none" strike="noStrike" baseline="0">
                <a:effectLst/>
              </a:rPr>
              <a:t>Q</a:t>
            </a:r>
            <a:r>
              <a:rPr lang="en-US" sz="1400" b="0" i="0" u="none" strike="noStrike" baseline="-25000">
                <a:effectLst/>
              </a:rPr>
              <a:t>mix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'!$D$27</c:f>
              <c:strCache>
                <c:ptCount val="1"/>
                <c:pt idx="0">
                  <c:v>Qliq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'!$B$28:$B$52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</c:numCache>
            </c:numRef>
          </c:xVal>
          <c:yVal>
            <c:numRef>
              <c:f>'MF 1 '!$D$28:$D$52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'!$B$28:$B$52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</c:numCache>
            </c:numRef>
          </c:xVal>
          <c:yVal>
            <c:numRef>
              <c:f>'MF 1 '!$E$28:$E$52</c:f>
              <c:numCache>
                <c:formatCode>0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F-4307-B73A-A51216375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</a:t>
            </a:r>
            <a:r>
              <a:rPr lang="el-GR" sz="1400" b="0" i="0" u="none" strike="noStrike" baseline="0">
                <a:effectLst/>
              </a:rPr>
              <a:t>β</a:t>
            </a:r>
            <a:r>
              <a:rPr lang="en-US" sz="1400" b="0" i="0" u="none" strike="noStrike" baseline="-25000">
                <a:effectLst/>
              </a:rPr>
              <a:t>gas</a:t>
            </a:r>
            <a:r>
              <a:rPr lang="en-US" sz="1400" b="0" i="0" u="none" strike="noStrike" baseline="0"/>
              <a:t> </a:t>
            </a:r>
            <a:r>
              <a:rPr lang="ru-RU"/>
              <a:t>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'!$B$28:$B$53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'!$F$28:$F$53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'!$B$28:$B$53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'!$G$28:$G$53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'MF 1 '!$H$27</c:f>
              <c:strCache>
                <c:ptCount val="1"/>
                <c:pt idx="0">
                  <c:v>μoil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'!$B$28:$B$53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'!$H$28:$H$53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8-4376-89A5-000ABEE68CEF}"/>
            </c:ext>
          </c:extLst>
        </c:ser>
        <c:ser>
          <c:idx val="1"/>
          <c:order val="2"/>
          <c:tx>
            <c:strRef>
              <c:f>'MF 1 '!$I$27</c:f>
              <c:strCache>
                <c:ptCount val="1"/>
                <c:pt idx="0">
                  <c:v>μwat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'!$B$28:$B$53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'!$I$28:$I$53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8-4376-89A5-000ABEE68CEF}"/>
            </c:ext>
          </c:extLst>
        </c:ser>
        <c:ser>
          <c:idx val="3"/>
          <c:order val="3"/>
          <c:tx>
            <c:strRef>
              <c:f>'MF 1 '!$J$27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'MF 1 '!$B$28:$B$53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'!$J$28:$J$53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8-4376-89A5-000ABEE6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фикс</a:t>
            </a:r>
            <a:r>
              <a:rPr lang="ru-RU" baseline="0"/>
              <a:t> доли газа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'!$R$27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'!$P$28:$P$53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'!$R$28:$R$53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'!$S$27</c:f>
              <c:strCache>
                <c:ptCount val="1"/>
                <c:pt idx="0">
                  <c:v>Р при 
βgas 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'!$P$28:$P$53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'!$S$28:$S$53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'MF 1 '!$T$27</c:f>
              <c:strCache>
                <c:ptCount val="1"/>
                <c:pt idx="0">
                  <c:v>Р при 
βgas =0.75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'!$P$28:$P$53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'!$T$28:$T$53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фикс</a:t>
            </a:r>
            <a:r>
              <a:rPr lang="ru-RU" baseline="0"/>
              <a:t> доли газа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'!$AE$27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'!$AC$28:$AC$53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'!$AE$28:$AE$53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6-4BE1-940C-04C55A5B1E7F}"/>
            </c:ext>
          </c:extLst>
        </c:ser>
        <c:ser>
          <c:idx val="0"/>
          <c:order val="1"/>
          <c:tx>
            <c:strRef>
              <c:f>'MF 1 '!$AF$27</c:f>
              <c:strCache>
                <c:ptCount val="1"/>
                <c:pt idx="0">
                  <c:v>Р при 
βgas 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'!$AC$28:$AC$53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'!$AF$28:$AF$53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6-4BE1-940C-04C55A5B1E7F}"/>
            </c:ext>
          </c:extLst>
        </c:ser>
        <c:ser>
          <c:idx val="2"/>
          <c:order val="2"/>
          <c:tx>
            <c:strRef>
              <c:f>'MF 1 '!$AG$27</c:f>
              <c:strCache>
                <c:ptCount val="1"/>
                <c:pt idx="0">
                  <c:v>Р при 
βgas =0.75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'!$AC$28:$AC$53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'!$AG$28:$AG$53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6-4BE1-940C-04C55A5B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348651</xdr:colOff>
      <xdr:row>53</xdr:row>
      <xdr:rowOff>90469</xdr:rowOff>
    </xdr:from>
    <xdr:to>
      <xdr:col>6</xdr:col>
      <xdr:colOff>571500</xdr:colOff>
      <xdr:row>80</xdr:row>
      <xdr:rowOff>76881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617862</xdr:colOff>
      <xdr:row>53</xdr:row>
      <xdr:rowOff>79406</xdr:rowOff>
    </xdr:from>
    <xdr:to>
      <xdr:col>12</xdr:col>
      <xdr:colOff>601756</xdr:colOff>
      <xdr:row>80</xdr:row>
      <xdr:rowOff>84463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296506</xdr:colOff>
      <xdr:row>2</xdr:row>
      <xdr:rowOff>85725</xdr:rowOff>
    </xdr:from>
    <xdr:to>
      <xdr:col>14</xdr:col>
      <xdr:colOff>219076</xdr:colOff>
      <xdr:row>17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87531" y="409575"/>
          <a:ext cx="5675670" cy="3219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Упражнение показывает как рассчитать некоторые свойства потока флюидов. Поток флюидов =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PVT +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расход и обводненность. Задача упражнения - проанализировать получившиеся зависимости.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Выполните следующие задания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</a:t>
          </a:r>
          <a:r>
            <a:rPr lang="en-US" sz="1100" baseline="0"/>
            <a:t> Q</a:t>
          </a:r>
          <a:r>
            <a:rPr lang="en-US" sz="1100" baseline="-25000"/>
            <a:t>mix</a:t>
          </a:r>
          <a:r>
            <a:rPr lang="ru-RU" sz="1100" baseline="0"/>
            <a:t> от давления и температуры</a:t>
          </a:r>
          <a:r>
            <a:rPr lang="en-US" sz="1100" baseline="0"/>
            <a:t>  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</a:t>
          </a:r>
          <a:r>
            <a:rPr lang="en-US" sz="1100" baseline="0"/>
            <a:t> </a:t>
          </a:r>
          <a:r>
            <a:rPr lang="el-GR" sz="1100" baseline="0"/>
            <a:t>β</a:t>
          </a:r>
          <a:r>
            <a:rPr lang="en-US" sz="1100" baseline="-25000"/>
            <a:t>gas</a:t>
          </a:r>
          <a:r>
            <a:rPr lang="ru-RU" sz="1100" baseline="0"/>
            <a:t>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</a:t>
          </a:r>
          <a:r>
            <a:rPr lang="en-US" sz="1100" baseline="0"/>
            <a:t> </a:t>
          </a:r>
          <a:r>
            <a:rPr lang="el-GR" sz="1100" baseline="0"/>
            <a:t>μ</a:t>
          </a:r>
          <a:r>
            <a:rPr lang="en-US" sz="1100" baseline="-25000"/>
            <a:t>mix</a:t>
          </a:r>
          <a:r>
            <a:rPr lang="ru-RU" sz="1100" baseline="0"/>
            <a:t> от давления и температуры, а также зависимости вязкости компонент (</a:t>
          </a:r>
          <a:r>
            <a:rPr lang="en-US" sz="1100" baseline="0"/>
            <a:t>PVT </a:t>
          </a:r>
          <a:r>
            <a:rPr lang="ru-RU" sz="1100" baseline="0"/>
            <a:t>функции)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  <a:r>
            <a:rPr lang="en-US" sz="1100" baseline="0"/>
            <a:t> (MF_p_gas_fraction_atma)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 baseline="0"/>
            <a:t>Используйте функции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MF_q_mix_rc_m3day</a:t>
          </a:r>
          <a:endParaRPr lang="ru-RU" sz="110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MF_gas_fraction_d</a:t>
          </a:r>
          <a:endParaRPr lang="ru-RU" sz="110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MF_mu_mix_cP</a:t>
          </a:r>
          <a:endParaRPr lang="ru-RU" sz="110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MF_p_gas_fraction_atma</a:t>
          </a:r>
          <a:endParaRPr lang="ru-RU" sz="110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MF_rp_gas_fraction_m3m3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12</xdr:col>
      <xdr:colOff>626089</xdr:colOff>
      <xdr:row>53</xdr:row>
      <xdr:rowOff>69397</xdr:rowOff>
    </xdr:from>
    <xdr:to>
      <xdr:col>20</xdr:col>
      <xdr:colOff>53212</xdr:colOff>
      <xdr:row>80</xdr:row>
      <xdr:rowOff>72640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2</xdr:row>
      <xdr:rowOff>98184</xdr:rowOff>
    </xdr:from>
    <xdr:to>
      <xdr:col>23</xdr:col>
      <xdr:colOff>133350</xdr:colOff>
      <xdr:row>18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0448925" y="422034"/>
          <a:ext cx="5314950" cy="322604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Вопросы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 упражению 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Насколько изменится расход ГЖС при изменении температуры от 30 С до 100 С? Оцените в уме и проверьте себя на основе расчета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Может ли в потоке появиться свободный газ при давлении выше давления насыщения? Если да то при каких условиях?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Какие параметры наиболее сильно влияют на расход ГЖС в потоке?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При каком газовом фактора достигается 25% свободного газа в потоке? Какие параметры влияют на этот показатель?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При каком давлении достигается 50% свободного газа в потоке? Какие параметры влияют на этот показатель?</a:t>
          </a:r>
          <a:endParaRPr lang="ru-RU">
            <a:effectLst/>
          </a:endParaRPr>
        </a:p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*Оцените влияние на результаты расчета сепарации газа на приеме насоса. В упражнении нет заготовленных ячеек для ввода параметров сепарации - создайте их самостоятельно, проанализируйте результаты и подготовьте ответы.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20</xdr:col>
      <xdr:colOff>145678</xdr:colOff>
      <xdr:row>53</xdr:row>
      <xdr:rowOff>54347</xdr:rowOff>
    </xdr:from>
    <xdr:to>
      <xdr:col>29</xdr:col>
      <xdr:colOff>95810</xdr:colOff>
      <xdr:row>80</xdr:row>
      <xdr:rowOff>121583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34</xdr:row>
      <xdr:rowOff>114300</xdr:rowOff>
    </xdr:from>
    <xdr:to>
      <xdr:col>14</xdr:col>
      <xdr:colOff>476250</xdr:colOff>
      <xdr:row>44</xdr:row>
      <xdr:rowOff>132522</xdr:rowOff>
    </xdr:to>
    <xdr:sp macro="" textlink="">
      <xdr:nvSpPr>
        <xdr:cNvPr id="9" name="Стрелка: влево 8">
          <a:extLst>
            <a:ext uri="{FF2B5EF4-FFF2-40B4-BE49-F238E27FC236}">
              <a16:creationId xmlns:a16="http://schemas.microsoft.com/office/drawing/2014/main" id="{00B3EEDC-9DC0-4181-BE22-433F9A901EF2}"/>
            </a:ext>
          </a:extLst>
        </xdr:cNvPr>
        <xdr:cNvSpPr/>
      </xdr:nvSpPr>
      <xdr:spPr>
        <a:xfrm>
          <a:off x="7505700" y="6591300"/>
          <a:ext cx="3114675" cy="1637472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</a:t>
          </a:r>
          <a:r>
            <a:rPr lang="ru-RU" sz="1100"/>
            <a:t>Рассчитайте</a:t>
          </a:r>
          <a:r>
            <a:rPr lang="ru-RU" sz="1100" baseline="0"/>
            <a:t> необходимые значения в этой таблице.</a:t>
          </a:r>
        </a:p>
        <a:p>
          <a:pPr algn="l"/>
          <a:r>
            <a:rPr lang="ru-RU" sz="1100" baseline="0"/>
            <a:t>Ниже автоматом должны отобразиться графики, если все сделать правильно</a:t>
          </a:r>
          <a:endParaRPr lang="ru-RU" sz="1100"/>
        </a:p>
      </xdr:txBody>
    </xdr:sp>
    <xdr:clientData/>
  </xdr:twoCellAnchor>
  <xdr:twoCellAnchor>
    <xdr:from>
      <xdr:col>20</xdr:col>
      <xdr:colOff>95250</xdr:colOff>
      <xdr:row>34</xdr:row>
      <xdr:rowOff>142875</xdr:rowOff>
    </xdr:from>
    <xdr:to>
      <xdr:col>25</xdr:col>
      <xdr:colOff>273740</xdr:colOff>
      <xdr:row>44</xdr:row>
      <xdr:rowOff>161097</xdr:rowOff>
    </xdr:to>
    <xdr:sp macro="" textlink="">
      <xdr:nvSpPr>
        <xdr:cNvPr id="12" name="Стрелка: влево 11">
          <a:extLst>
            <a:ext uri="{FF2B5EF4-FFF2-40B4-BE49-F238E27FC236}">
              <a16:creationId xmlns:a16="http://schemas.microsoft.com/office/drawing/2014/main" id="{BE0C1AD2-2649-412E-B54A-E7B034B5D031}"/>
            </a:ext>
          </a:extLst>
        </xdr:cNvPr>
        <xdr:cNvSpPr/>
      </xdr:nvSpPr>
      <xdr:spPr>
        <a:xfrm>
          <a:off x="13896975" y="6619875"/>
          <a:ext cx="3226490" cy="1637472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2. </a:t>
          </a:r>
          <a:r>
            <a:rPr lang="ru-RU" sz="1100"/>
            <a:t>Рассчитайте</a:t>
          </a:r>
          <a:r>
            <a:rPr lang="ru-RU" sz="1100" baseline="0"/>
            <a:t> необходимые значения в этой таблице.</a:t>
          </a:r>
        </a:p>
        <a:p>
          <a:pPr algn="l"/>
          <a:r>
            <a:rPr lang="ru-RU" sz="1100" baseline="0"/>
            <a:t>Ниже автоматом должны отобразиться графики, если все сделать правильно</a:t>
          </a:r>
          <a:endParaRPr lang="ru-RU" sz="1100"/>
        </a:p>
      </xdr:txBody>
    </xdr:sp>
    <xdr:clientData/>
  </xdr:twoCellAnchor>
  <xdr:twoCellAnchor>
    <xdr:from>
      <xdr:col>29</xdr:col>
      <xdr:colOff>219075</xdr:colOff>
      <xdr:row>53</xdr:row>
      <xdr:rowOff>47625</xdr:rowOff>
    </xdr:from>
    <xdr:to>
      <xdr:col>36</xdr:col>
      <xdr:colOff>559732</xdr:colOff>
      <xdr:row>80</xdr:row>
      <xdr:rowOff>114861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D144297-58F1-4B47-8EAA-2D7105B50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95250</xdr:colOff>
      <xdr:row>34</xdr:row>
      <xdr:rowOff>85725</xdr:rowOff>
    </xdr:from>
    <xdr:to>
      <xdr:col>38</xdr:col>
      <xdr:colOff>273740</xdr:colOff>
      <xdr:row>44</xdr:row>
      <xdr:rowOff>103947</xdr:rowOff>
    </xdr:to>
    <xdr:sp macro="" textlink="">
      <xdr:nvSpPr>
        <xdr:cNvPr id="14" name="Стрелка: влево 13">
          <a:extLst>
            <a:ext uri="{FF2B5EF4-FFF2-40B4-BE49-F238E27FC236}">
              <a16:creationId xmlns:a16="http://schemas.microsoft.com/office/drawing/2014/main" id="{E4490F64-D48A-413D-A6C3-3E7A593613EC}"/>
            </a:ext>
          </a:extLst>
        </xdr:cNvPr>
        <xdr:cNvSpPr/>
      </xdr:nvSpPr>
      <xdr:spPr>
        <a:xfrm>
          <a:off x="20993100" y="6562725"/>
          <a:ext cx="3226490" cy="1637472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3</a:t>
          </a:r>
          <a:r>
            <a:rPr lang="en-US" sz="1100"/>
            <a:t>. </a:t>
          </a:r>
          <a:r>
            <a:rPr lang="ru-RU" sz="1100"/>
            <a:t>Рассчитайте</a:t>
          </a:r>
          <a:r>
            <a:rPr lang="ru-RU" sz="1100" baseline="0"/>
            <a:t> необходимые значения в этой таблице.</a:t>
          </a:r>
        </a:p>
        <a:p>
          <a:pPr algn="l"/>
          <a:r>
            <a:rPr lang="ru-RU" sz="1100" baseline="0"/>
            <a:t>Ниже автоматом должны отобразиться графики, если все сделать правильно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getUFVersion"/>
      <definedName name="PVT_encode_string"/>
    </defined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G53"/>
  <sheetViews>
    <sheetView tabSelected="1" topLeftCell="A10" zoomScale="85" zoomScaleNormal="85" workbookViewId="0">
      <selection activeCell="AD13" sqref="AD13"/>
    </sheetView>
  </sheetViews>
  <sheetFormatPr defaultRowHeight="12.75" x14ac:dyDescent="0.2"/>
  <cols>
    <col min="2" max="2" width="13.425781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3.85546875" customWidth="1"/>
    <col min="11" max="11" width="11.28515625" customWidth="1"/>
    <col min="12" max="13" width="10.140625" customWidth="1"/>
    <col min="23" max="26" width="9.140625" customWidth="1"/>
    <col min="27" max="27" width="5.85546875" customWidth="1"/>
    <col min="28" max="28" width="9.140625" hidden="1" customWidth="1"/>
    <col min="29" max="33" width="9.140625" customWidth="1"/>
  </cols>
  <sheetData>
    <row r="1" spans="1:7" x14ac:dyDescent="0.2">
      <c r="A1" s="1" t="s">
        <v>16</v>
      </c>
      <c r="F1" t="s">
        <v>17</v>
      </c>
      <c r="G1" t="str">
        <f>[1]!getUFVersion()</f>
        <v>7.17</v>
      </c>
    </row>
    <row r="2" spans="1:7" x14ac:dyDescent="0.2">
      <c r="A2" t="s">
        <v>11</v>
      </c>
    </row>
    <row r="6" spans="1:7" x14ac:dyDescent="0.2">
      <c r="A6" s="1" t="s">
        <v>1</v>
      </c>
    </row>
    <row r="7" spans="1:7" ht="18.75" x14ac:dyDescent="0.35">
      <c r="B7" s="7" t="s">
        <v>19</v>
      </c>
      <c r="C7" s="2">
        <v>0.87</v>
      </c>
      <c r="D7" s="4"/>
      <c r="E7" s="22">
        <f>gamma_oil_*1000</f>
        <v>870</v>
      </c>
      <c r="F7" s="5" t="s">
        <v>30</v>
      </c>
    </row>
    <row r="8" spans="1:7" ht="18.75" x14ac:dyDescent="0.35">
      <c r="B8" s="5" t="s">
        <v>20</v>
      </c>
      <c r="C8" s="2">
        <v>1</v>
      </c>
      <c r="D8" s="4"/>
      <c r="E8" s="22">
        <f>gamma_wat_*1000</f>
        <v>1000</v>
      </c>
      <c r="F8" s="5" t="s">
        <v>30</v>
      </c>
    </row>
    <row r="9" spans="1:7" ht="18.75" x14ac:dyDescent="0.35">
      <c r="B9" s="5" t="s">
        <v>21</v>
      </c>
      <c r="C9" s="2">
        <v>0.8</v>
      </c>
      <c r="D9" s="4"/>
      <c r="E9" s="22">
        <f>gamma_gas_*1.22</f>
        <v>0.97599999999999998</v>
      </c>
      <c r="F9" s="5" t="s">
        <v>30</v>
      </c>
    </row>
    <row r="10" spans="1:7" ht="18.75" x14ac:dyDescent="0.35">
      <c r="B10" s="8" t="s">
        <v>22</v>
      </c>
      <c r="C10" s="2">
        <v>80</v>
      </c>
      <c r="D10" s="5" t="s">
        <v>18</v>
      </c>
      <c r="E10" s="23">
        <f>Rsb_/gamma_oil_</f>
        <v>91.954022988505741</v>
      </c>
      <c r="F10" s="5" t="s">
        <v>31</v>
      </c>
    </row>
    <row r="11" spans="1:7" ht="18.75" x14ac:dyDescent="0.35">
      <c r="B11" s="8" t="s">
        <v>23</v>
      </c>
      <c r="C11" s="2">
        <v>80</v>
      </c>
      <c r="D11" s="5" t="s">
        <v>18</v>
      </c>
      <c r="E11" s="23">
        <f>Rsb_/gamma_oil_</f>
        <v>91.954022988505741</v>
      </c>
      <c r="F11" s="5" t="s">
        <v>31</v>
      </c>
    </row>
    <row r="12" spans="1:7" ht="18" x14ac:dyDescent="0.35">
      <c r="B12" s="5" t="s">
        <v>24</v>
      </c>
      <c r="C12" s="2">
        <v>120</v>
      </c>
      <c r="D12" s="4" t="s">
        <v>6</v>
      </c>
      <c r="E12" s="23">
        <f>Pb_*1.01325</f>
        <v>121.59</v>
      </c>
      <c r="F12" s="6" t="s">
        <v>7</v>
      </c>
    </row>
    <row r="13" spans="1:7" ht="18" x14ac:dyDescent="0.35">
      <c r="B13" s="5" t="s">
        <v>25</v>
      </c>
      <c r="C13" s="2">
        <v>100</v>
      </c>
      <c r="D13" s="4" t="s">
        <v>2</v>
      </c>
      <c r="E13" s="23">
        <f>Tres_*9/5+32</f>
        <v>212</v>
      </c>
      <c r="F13" s="6" t="s">
        <v>8</v>
      </c>
    </row>
    <row r="14" spans="1:7" ht="18.75" x14ac:dyDescent="0.35">
      <c r="B14" s="8" t="s">
        <v>26</v>
      </c>
      <c r="C14" s="2">
        <v>1.2</v>
      </c>
      <c r="D14" s="5" t="s">
        <v>18</v>
      </c>
    </row>
    <row r="15" spans="1:7" ht="18" x14ac:dyDescent="0.35">
      <c r="B15" s="9" t="s">
        <v>27</v>
      </c>
      <c r="C15" s="2">
        <v>1</v>
      </c>
      <c r="D15" s="4" t="s">
        <v>5</v>
      </c>
    </row>
    <row r="16" spans="1:7" x14ac:dyDescent="0.2">
      <c r="A16" s="1" t="s">
        <v>13</v>
      </c>
    </row>
    <row r="17" spans="2:33" ht="15.75" x14ac:dyDescent="0.3">
      <c r="B17" s="9" t="s">
        <v>28</v>
      </c>
      <c r="C17" s="2">
        <v>50</v>
      </c>
      <c r="D17" s="5" t="s">
        <v>29</v>
      </c>
    </row>
    <row r="18" spans="2:33" ht="15.75" x14ac:dyDescent="0.3">
      <c r="B18" s="9" t="s">
        <v>32</v>
      </c>
      <c r="C18" s="2">
        <v>50</v>
      </c>
      <c r="D18" s="4" t="s">
        <v>3</v>
      </c>
    </row>
    <row r="19" spans="2:33" x14ac:dyDescent="0.2">
      <c r="B19" s="3"/>
    </row>
    <row r="20" spans="2:33" x14ac:dyDescent="0.2">
      <c r="B20" s="13" t="s">
        <v>14</v>
      </c>
      <c r="C20" s="20" t="str">
        <f>[1]!PVT_encode_string(gamma_gas_,gamma_oil_,gamma_wat_,Rsb_,Rp_,Pb_,Tres_,Bob_,muob_)</f>
        <v>gamma_gas:0.800;gamma_oil:0.870;gamma_wat:1.000;rsb_m3m3:80.000;rp_m3m3:80.000;pb_atma:120.000;tres_C:100.000;bob_m3m3:1.200;muob_cP:1.000;PVTcorr:0;ksep_fr:0.000;p_ksep_atma:-1.000;t_ksep_C:-1.000;gas_only:False;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1"/>
      <c r="V20" s="21"/>
    </row>
    <row r="26" spans="2:33" x14ac:dyDescent="0.2">
      <c r="R26" s="2">
        <v>0.25</v>
      </c>
      <c r="S26" s="2">
        <v>0.5</v>
      </c>
      <c r="T26" s="2">
        <v>0.75</v>
      </c>
      <c r="AE26" s="19">
        <f>betta_gas1_</f>
        <v>0.25</v>
      </c>
      <c r="AF26" s="19">
        <f>betta_gas2_</f>
        <v>0.5</v>
      </c>
      <c r="AG26" s="19">
        <f>betta_gas3_</f>
        <v>0.75</v>
      </c>
    </row>
    <row r="27" spans="2:33" ht="32.1" customHeight="1" x14ac:dyDescent="0.35">
      <c r="B27" s="10" t="s">
        <v>0</v>
      </c>
      <c r="C27" s="10" t="s">
        <v>4</v>
      </c>
      <c r="D27" s="10" t="s">
        <v>37</v>
      </c>
      <c r="E27" s="10" t="s">
        <v>10</v>
      </c>
      <c r="F27" s="11" t="s">
        <v>9</v>
      </c>
      <c r="G27" s="12" t="s">
        <v>33</v>
      </c>
      <c r="H27" s="12" t="s">
        <v>34</v>
      </c>
      <c r="I27" s="12" t="s">
        <v>35</v>
      </c>
      <c r="J27" s="12" t="s">
        <v>36</v>
      </c>
      <c r="P27" s="10" t="s">
        <v>12</v>
      </c>
      <c r="Q27" s="14" t="s">
        <v>15</v>
      </c>
      <c r="R27" s="13" t="str">
        <f>"Р при 
βgas ="&amp;betta_gas1_</f>
        <v>Р при 
βgas =0.25</v>
      </c>
      <c r="S27" s="13" t="str">
        <f>"Р при 
βgas ="&amp;betta_gas2_</f>
        <v>Р при 
βgas =0.5</v>
      </c>
      <c r="T27" s="13" t="str">
        <f>"Р при 
βgas ="&amp;betta_gas3_</f>
        <v>Р при 
βgas =0.75</v>
      </c>
      <c r="AC27" s="10" t="s">
        <v>0</v>
      </c>
      <c r="AD27" s="14" t="s">
        <v>15</v>
      </c>
      <c r="AE27" s="13" t="str">
        <f>"Р при 
βgas ="&amp;betta_gas1_</f>
        <v>Р при 
βgas =0.25</v>
      </c>
      <c r="AF27" s="13" t="str">
        <f>"Р при 
βgas ="&amp;betta_gas2_</f>
        <v>Р при 
βgas =0.5</v>
      </c>
      <c r="AG27" s="13" t="str">
        <f>"Р при 
βgas ="&amp;betta_gas3_</f>
        <v>Р при 
βgas =0.75</v>
      </c>
    </row>
    <row r="28" spans="2:33" x14ac:dyDescent="0.2">
      <c r="B28" s="18">
        <v>1</v>
      </c>
      <c r="C28" s="18">
        <v>80</v>
      </c>
      <c r="D28" s="19">
        <f>Q_</f>
        <v>50</v>
      </c>
      <c r="E28" s="15"/>
      <c r="F28" s="16"/>
      <c r="G28" s="16"/>
      <c r="H28" s="16"/>
      <c r="I28" s="16"/>
      <c r="J28" s="16"/>
      <c r="P28" s="18">
        <v>10</v>
      </c>
      <c r="Q28" s="17"/>
      <c r="R28" s="15"/>
      <c r="S28" s="15"/>
      <c r="T28" s="15"/>
      <c r="AC28" s="19">
        <f>B28</f>
        <v>1</v>
      </c>
      <c r="AD28" s="17"/>
      <c r="AE28" s="15"/>
      <c r="AF28" s="15"/>
      <c r="AG28" s="15"/>
    </row>
    <row r="29" spans="2:33" x14ac:dyDescent="0.2">
      <c r="B29" s="18">
        <v>5</v>
      </c>
      <c r="C29" s="18">
        <f>C28</f>
        <v>80</v>
      </c>
      <c r="D29" s="19">
        <f>Q_</f>
        <v>50</v>
      </c>
      <c r="E29" s="15"/>
      <c r="F29" s="16"/>
      <c r="G29" s="16"/>
      <c r="H29" s="16"/>
      <c r="I29" s="16"/>
      <c r="J29" s="16"/>
      <c r="P29" s="18">
        <v>50</v>
      </c>
      <c r="Q29" s="17"/>
      <c r="R29" s="15"/>
      <c r="S29" s="15"/>
      <c r="T29" s="15"/>
      <c r="AC29" s="19">
        <f t="shared" ref="AC29:AC53" si="0">B29</f>
        <v>5</v>
      </c>
      <c r="AD29" s="17"/>
      <c r="AE29" s="15"/>
      <c r="AF29" s="15"/>
      <c r="AG29" s="15"/>
    </row>
    <row r="30" spans="2:33" x14ac:dyDescent="0.2">
      <c r="B30" s="18">
        <v>10</v>
      </c>
      <c r="C30" s="18">
        <f t="shared" ref="C30:C53" si="1">C29</f>
        <v>80</v>
      </c>
      <c r="D30" s="19">
        <f>Q_</f>
        <v>50</v>
      </c>
      <c r="E30" s="15"/>
      <c r="F30" s="16"/>
      <c r="G30" s="16"/>
      <c r="H30" s="16"/>
      <c r="I30" s="16"/>
      <c r="J30" s="16"/>
      <c r="P30" s="18">
        <v>100</v>
      </c>
      <c r="Q30" s="17"/>
      <c r="R30" s="15"/>
      <c r="S30" s="15"/>
      <c r="T30" s="15"/>
      <c r="AC30" s="19">
        <f t="shared" si="0"/>
        <v>10</v>
      </c>
      <c r="AD30" s="17"/>
      <c r="AE30" s="15"/>
      <c r="AF30" s="15"/>
      <c r="AG30" s="15"/>
    </row>
    <row r="31" spans="2:33" x14ac:dyDescent="0.2">
      <c r="B31" s="18">
        <v>20</v>
      </c>
      <c r="C31" s="18">
        <f t="shared" si="1"/>
        <v>80</v>
      </c>
      <c r="D31" s="19">
        <f>Q_</f>
        <v>50</v>
      </c>
      <c r="E31" s="15"/>
      <c r="F31" s="16"/>
      <c r="G31" s="16"/>
      <c r="H31" s="16"/>
      <c r="I31" s="16"/>
      <c r="J31" s="16"/>
      <c r="P31" s="18">
        <v>150</v>
      </c>
      <c r="Q31" s="17"/>
      <c r="R31" s="15"/>
      <c r="S31" s="15"/>
      <c r="T31" s="15"/>
      <c r="AC31" s="19">
        <f t="shared" si="0"/>
        <v>20</v>
      </c>
      <c r="AD31" s="17"/>
      <c r="AE31" s="15"/>
      <c r="AF31" s="15"/>
      <c r="AG31" s="15"/>
    </row>
    <row r="32" spans="2:33" x14ac:dyDescent="0.2">
      <c r="B32" s="18">
        <v>40</v>
      </c>
      <c r="C32" s="18">
        <f t="shared" si="1"/>
        <v>80</v>
      </c>
      <c r="D32" s="19">
        <f>Q_</f>
        <v>50</v>
      </c>
      <c r="E32" s="15"/>
      <c r="F32" s="16"/>
      <c r="G32" s="16"/>
      <c r="H32" s="16"/>
      <c r="I32" s="16"/>
      <c r="J32" s="16"/>
      <c r="P32" s="18">
        <v>200</v>
      </c>
      <c r="Q32" s="17"/>
      <c r="R32" s="15"/>
      <c r="S32" s="15"/>
      <c r="T32" s="15"/>
      <c r="AC32" s="19">
        <f t="shared" si="0"/>
        <v>40</v>
      </c>
      <c r="AD32" s="17"/>
      <c r="AE32" s="15"/>
      <c r="AF32" s="15"/>
      <c r="AG32" s="15"/>
    </row>
    <row r="33" spans="2:33" x14ac:dyDescent="0.2">
      <c r="B33" s="18">
        <v>60</v>
      </c>
      <c r="C33" s="18">
        <f t="shared" si="1"/>
        <v>80</v>
      </c>
      <c r="D33" s="19">
        <f>Q_</f>
        <v>50</v>
      </c>
      <c r="E33" s="15"/>
      <c r="F33" s="16"/>
      <c r="G33" s="16"/>
      <c r="H33" s="16"/>
      <c r="I33" s="16"/>
      <c r="J33" s="16"/>
      <c r="P33" s="18">
        <v>250</v>
      </c>
      <c r="Q33" s="17"/>
      <c r="R33" s="15"/>
      <c r="S33" s="15"/>
      <c r="T33" s="15"/>
      <c r="AC33" s="19">
        <f t="shared" si="0"/>
        <v>60</v>
      </c>
      <c r="AD33" s="17"/>
      <c r="AE33" s="15"/>
      <c r="AF33" s="15"/>
      <c r="AG33" s="15"/>
    </row>
    <row r="34" spans="2:33" x14ac:dyDescent="0.2">
      <c r="B34" s="18">
        <v>80</v>
      </c>
      <c r="C34" s="18">
        <f t="shared" si="1"/>
        <v>80</v>
      </c>
      <c r="D34" s="19">
        <f>Q_</f>
        <v>50</v>
      </c>
      <c r="E34" s="15"/>
      <c r="F34" s="16"/>
      <c r="G34" s="16"/>
      <c r="H34" s="16"/>
      <c r="I34" s="16"/>
      <c r="J34" s="16"/>
      <c r="P34" s="18">
        <v>300</v>
      </c>
      <c r="Q34" s="17"/>
      <c r="R34" s="15"/>
      <c r="S34" s="15"/>
      <c r="T34" s="15"/>
      <c r="AC34" s="19">
        <f t="shared" si="0"/>
        <v>80</v>
      </c>
      <c r="AD34" s="17"/>
      <c r="AE34" s="15"/>
      <c r="AF34" s="15"/>
      <c r="AG34" s="15"/>
    </row>
    <row r="35" spans="2:33" x14ac:dyDescent="0.2">
      <c r="B35" s="18">
        <v>100</v>
      </c>
      <c r="C35" s="18">
        <f t="shared" si="1"/>
        <v>80</v>
      </c>
      <c r="D35" s="19">
        <f>Q_</f>
        <v>50</v>
      </c>
      <c r="E35" s="15"/>
      <c r="F35" s="16"/>
      <c r="G35" s="16"/>
      <c r="H35" s="16"/>
      <c r="I35" s="16"/>
      <c r="J35" s="16"/>
      <c r="P35" s="18">
        <v>350</v>
      </c>
      <c r="Q35" s="17"/>
      <c r="R35" s="15"/>
      <c r="S35" s="15"/>
      <c r="T35" s="15"/>
      <c r="AC35" s="19">
        <f t="shared" si="0"/>
        <v>100</v>
      </c>
      <c r="AD35" s="17"/>
      <c r="AE35" s="15"/>
      <c r="AF35" s="15"/>
      <c r="AG35" s="15"/>
    </row>
    <row r="36" spans="2:33" x14ac:dyDescent="0.2">
      <c r="B36" s="18">
        <v>120</v>
      </c>
      <c r="C36" s="18">
        <f t="shared" si="1"/>
        <v>80</v>
      </c>
      <c r="D36" s="19">
        <f>Q_</f>
        <v>50</v>
      </c>
      <c r="E36" s="15"/>
      <c r="F36" s="16"/>
      <c r="G36" s="16"/>
      <c r="H36" s="16"/>
      <c r="I36" s="16"/>
      <c r="J36" s="16"/>
      <c r="P36" s="18">
        <v>400</v>
      </c>
      <c r="Q36" s="17"/>
      <c r="R36" s="15"/>
      <c r="S36" s="15"/>
      <c r="T36" s="15"/>
      <c r="AC36" s="19">
        <f t="shared" si="0"/>
        <v>120</v>
      </c>
      <c r="AD36" s="17"/>
      <c r="AE36" s="15"/>
      <c r="AF36" s="15"/>
      <c r="AG36" s="15"/>
    </row>
    <row r="37" spans="2:33" x14ac:dyDescent="0.2">
      <c r="B37" s="18">
        <v>140</v>
      </c>
      <c r="C37" s="18">
        <f t="shared" si="1"/>
        <v>80</v>
      </c>
      <c r="D37" s="19">
        <f>Q_</f>
        <v>50</v>
      </c>
      <c r="E37" s="15"/>
      <c r="F37" s="16"/>
      <c r="G37" s="16"/>
      <c r="H37" s="16"/>
      <c r="I37" s="16"/>
      <c r="J37" s="16"/>
      <c r="P37" s="18">
        <v>450</v>
      </c>
      <c r="Q37" s="17"/>
      <c r="R37" s="15"/>
      <c r="S37" s="15"/>
      <c r="T37" s="15"/>
      <c r="AC37" s="19">
        <f t="shared" si="0"/>
        <v>140</v>
      </c>
      <c r="AD37" s="17"/>
      <c r="AE37" s="15"/>
      <c r="AF37" s="15"/>
      <c r="AG37" s="15"/>
    </row>
    <row r="38" spans="2:33" x14ac:dyDescent="0.2">
      <c r="B38" s="18">
        <v>160</v>
      </c>
      <c r="C38" s="18">
        <f t="shared" si="1"/>
        <v>80</v>
      </c>
      <c r="D38" s="19">
        <f>Q_</f>
        <v>50</v>
      </c>
      <c r="E38" s="15"/>
      <c r="F38" s="16"/>
      <c r="G38" s="16"/>
      <c r="H38" s="16"/>
      <c r="I38" s="16"/>
      <c r="J38" s="16"/>
      <c r="P38" s="18">
        <v>500</v>
      </c>
      <c r="Q38" s="17"/>
      <c r="R38" s="15"/>
      <c r="S38" s="15"/>
      <c r="T38" s="15"/>
      <c r="AC38" s="19">
        <f t="shared" si="0"/>
        <v>160</v>
      </c>
      <c r="AD38" s="17"/>
      <c r="AE38" s="15"/>
      <c r="AF38" s="15"/>
      <c r="AG38" s="15"/>
    </row>
    <row r="39" spans="2:33" x14ac:dyDescent="0.2">
      <c r="B39" s="18">
        <v>180</v>
      </c>
      <c r="C39" s="18">
        <f t="shared" si="1"/>
        <v>80</v>
      </c>
      <c r="D39" s="19">
        <f>Q_</f>
        <v>50</v>
      </c>
      <c r="E39" s="15"/>
      <c r="F39" s="16"/>
      <c r="G39" s="16"/>
      <c r="H39" s="16"/>
      <c r="I39" s="16"/>
      <c r="J39" s="16"/>
      <c r="P39" s="18">
        <v>550</v>
      </c>
      <c r="Q39" s="17"/>
      <c r="R39" s="15"/>
      <c r="S39" s="15"/>
      <c r="T39" s="15"/>
      <c r="AC39" s="19">
        <f t="shared" si="0"/>
        <v>180</v>
      </c>
      <c r="AD39" s="17"/>
      <c r="AE39" s="15"/>
      <c r="AF39" s="15"/>
      <c r="AG39" s="15"/>
    </row>
    <row r="40" spans="2:33" x14ac:dyDescent="0.2">
      <c r="B40" s="18">
        <v>200</v>
      </c>
      <c r="C40" s="18">
        <f t="shared" si="1"/>
        <v>80</v>
      </c>
      <c r="D40" s="19">
        <f>Q_</f>
        <v>50</v>
      </c>
      <c r="E40" s="15"/>
      <c r="F40" s="16"/>
      <c r="G40" s="16"/>
      <c r="H40" s="16"/>
      <c r="I40" s="16"/>
      <c r="J40" s="16"/>
      <c r="P40" s="18">
        <v>600</v>
      </c>
      <c r="Q40" s="17"/>
      <c r="R40" s="15"/>
      <c r="S40" s="15"/>
      <c r="T40" s="15"/>
      <c r="AC40" s="19">
        <f t="shared" si="0"/>
        <v>200</v>
      </c>
      <c r="AD40" s="17"/>
      <c r="AE40" s="15"/>
      <c r="AF40" s="15"/>
      <c r="AG40" s="15"/>
    </row>
    <row r="41" spans="2:33" x14ac:dyDescent="0.2">
      <c r="B41" s="18">
        <v>220</v>
      </c>
      <c r="C41" s="18">
        <f t="shared" si="1"/>
        <v>80</v>
      </c>
      <c r="D41" s="19">
        <f>Q_</f>
        <v>50</v>
      </c>
      <c r="E41" s="15"/>
      <c r="F41" s="16"/>
      <c r="G41" s="16"/>
      <c r="H41" s="16"/>
      <c r="I41" s="16"/>
      <c r="J41" s="16"/>
      <c r="P41" s="18">
        <v>650</v>
      </c>
      <c r="Q41" s="17"/>
      <c r="R41" s="15"/>
      <c r="S41" s="15"/>
      <c r="T41" s="15"/>
      <c r="AC41" s="19">
        <f t="shared" si="0"/>
        <v>220</v>
      </c>
      <c r="AD41" s="17"/>
      <c r="AE41" s="15"/>
      <c r="AF41" s="15"/>
      <c r="AG41" s="15"/>
    </row>
    <row r="42" spans="2:33" x14ac:dyDescent="0.2">
      <c r="B42" s="18">
        <v>240</v>
      </c>
      <c r="C42" s="18">
        <f t="shared" si="1"/>
        <v>80</v>
      </c>
      <c r="D42" s="19">
        <f>Q_</f>
        <v>50</v>
      </c>
      <c r="E42" s="15"/>
      <c r="F42" s="16"/>
      <c r="G42" s="16"/>
      <c r="H42" s="16"/>
      <c r="I42" s="16"/>
      <c r="J42" s="16"/>
      <c r="P42" s="18">
        <v>700</v>
      </c>
      <c r="Q42" s="17"/>
      <c r="R42" s="15"/>
      <c r="S42" s="15"/>
      <c r="T42" s="15"/>
      <c r="AC42" s="19">
        <f t="shared" si="0"/>
        <v>240</v>
      </c>
      <c r="AD42" s="17"/>
      <c r="AE42" s="15"/>
      <c r="AF42" s="15"/>
      <c r="AG42" s="15"/>
    </row>
    <row r="43" spans="2:33" x14ac:dyDescent="0.2">
      <c r="B43" s="18">
        <v>260</v>
      </c>
      <c r="C43" s="18">
        <f t="shared" si="1"/>
        <v>80</v>
      </c>
      <c r="D43" s="19">
        <f>Q_</f>
        <v>50</v>
      </c>
      <c r="E43" s="15"/>
      <c r="F43" s="16"/>
      <c r="G43" s="16"/>
      <c r="H43" s="16"/>
      <c r="I43" s="16"/>
      <c r="J43" s="16"/>
      <c r="P43" s="18">
        <v>750</v>
      </c>
      <c r="Q43" s="17"/>
      <c r="R43" s="15"/>
      <c r="S43" s="15"/>
      <c r="T43" s="15"/>
      <c r="AC43" s="19">
        <f t="shared" si="0"/>
        <v>260</v>
      </c>
      <c r="AD43" s="17"/>
      <c r="AE43" s="15"/>
      <c r="AF43" s="15"/>
      <c r="AG43" s="15"/>
    </row>
    <row r="44" spans="2:33" x14ac:dyDescent="0.2">
      <c r="B44" s="18">
        <v>280</v>
      </c>
      <c r="C44" s="18">
        <f t="shared" si="1"/>
        <v>80</v>
      </c>
      <c r="D44" s="19">
        <f>Q_</f>
        <v>50</v>
      </c>
      <c r="E44" s="15"/>
      <c r="F44" s="16"/>
      <c r="G44" s="16"/>
      <c r="H44" s="16"/>
      <c r="I44" s="16"/>
      <c r="J44" s="16"/>
      <c r="P44" s="18">
        <v>800</v>
      </c>
      <c r="Q44" s="17"/>
      <c r="R44" s="15"/>
      <c r="S44" s="15"/>
      <c r="T44" s="15"/>
      <c r="AC44" s="19">
        <f t="shared" si="0"/>
        <v>280</v>
      </c>
      <c r="AD44" s="17"/>
      <c r="AE44" s="15"/>
      <c r="AF44" s="15"/>
      <c r="AG44" s="15"/>
    </row>
    <row r="45" spans="2:33" x14ac:dyDescent="0.2">
      <c r="B45" s="18">
        <v>300</v>
      </c>
      <c r="C45" s="18">
        <f t="shared" si="1"/>
        <v>80</v>
      </c>
      <c r="D45" s="19">
        <f>Q_</f>
        <v>50</v>
      </c>
      <c r="E45" s="15"/>
      <c r="F45" s="16"/>
      <c r="G45" s="16"/>
      <c r="H45" s="16"/>
      <c r="I45" s="16"/>
      <c r="J45" s="16"/>
      <c r="P45" s="18">
        <v>850</v>
      </c>
      <c r="Q45" s="17"/>
      <c r="R45" s="15"/>
      <c r="S45" s="15"/>
      <c r="T45" s="15"/>
      <c r="AC45" s="19">
        <f t="shared" si="0"/>
        <v>300</v>
      </c>
      <c r="AD45" s="17"/>
      <c r="AE45" s="15"/>
      <c r="AF45" s="15"/>
      <c r="AG45" s="15"/>
    </row>
    <row r="46" spans="2:33" x14ac:dyDescent="0.2">
      <c r="B46" s="18">
        <v>320</v>
      </c>
      <c r="C46" s="18">
        <f t="shared" si="1"/>
        <v>80</v>
      </c>
      <c r="D46" s="19">
        <f>Q_</f>
        <v>50</v>
      </c>
      <c r="E46" s="15"/>
      <c r="F46" s="16"/>
      <c r="G46" s="16"/>
      <c r="H46" s="16"/>
      <c r="I46" s="16"/>
      <c r="J46" s="16"/>
      <c r="P46" s="18">
        <v>900</v>
      </c>
      <c r="Q46" s="17"/>
      <c r="R46" s="15"/>
      <c r="S46" s="15"/>
      <c r="T46" s="15"/>
      <c r="AC46" s="19">
        <f t="shared" si="0"/>
        <v>320</v>
      </c>
      <c r="AD46" s="17"/>
      <c r="AE46" s="15"/>
      <c r="AF46" s="15"/>
      <c r="AG46" s="15"/>
    </row>
    <row r="47" spans="2:33" x14ac:dyDescent="0.2">
      <c r="B47" s="18">
        <v>340</v>
      </c>
      <c r="C47" s="18">
        <f t="shared" si="1"/>
        <v>80</v>
      </c>
      <c r="D47" s="19">
        <f>Q_</f>
        <v>50</v>
      </c>
      <c r="E47" s="15"/>
      <c r="F47" s="16"/>
      <c r="G47" s="16"/>
      <c r="H47" s="16"/>
      <c r="I47" s="16"/>
      <c r="J47" s="16"/>
      <c r="P47" s="18">
        <v>950</v>
      </c>
      <c r="Q47" s="17"/>
      <c r="R47" s="15"/>
      <c r="S47" s="15"/>
      <c r="T47" s="15"/>
      <c r="AC47" s="19">
        <f t="shared" si="0"/>
        <v>340</v>
      </c>
      <c r="AD47" s="17"/>
      <c r="AE47" s="15"/>
      <c r="AF47" s="15"/>
      <c r="AG47" s="15"/>
    </row>
    <row r="48" spans="2:33" x14ac:dyDescent="0.2">
      <c r="B48" s="18">
        <v>360</v>
      </c>
      <c r="C48" s="18">
        <f t="shared" si="1"/>
        <v>80</v>
      </c>
      <c r="D48" s="19">
        <f>Q_</f>
        <v>50</v>
      </c>
      <c r="E48" s="15"/>
      <c r="F48" s="16"/>
      <c r="G48" s="16"/>
      <c r="H48" s="16"/>
      <c r="I48" s="16"/>
      <c r="J48" s="16"/>
      <c r="P48" s="18">
        <v>1000</v>
      </c>
      <c r="Q48" s="17"/>
      <c r="R48" s="15"/>
      <c r="S48" s="15"/>
      <c r="T48" s="15"/>
      <c r="AC48" s="19">
        <f t="shared" si="0"/>
        <v>360</v>
      </c>
      <c r="AD48" s="17"/>
      <c r="AE48" s="15"/>
      <c r="AF48" s="15"/>
      <c r="AG48" s="15"/>
    </row>
    <row r="49" spans="2:33" x14ac:dyDescent="0.2">
      <c r="B49" s="18">
        <v>380</v>
      </c>
      <c r="C49" s="18">
        <f t="shared" si="1"/>
        <v>80</v>
      </c>
      <c r="D49" s="19">
        <f>Q_</f>
        <v>50</v>
      </c>
      <c r="E49" s="15"/>
      <c r="F49" s="16"/>
      <c r="G49" s="16"/>
      <c r="H49" s="16"/>
      <c r="I49" s="16"/>
      <c r="J49" s="16"/>
      <c r="P49" s="18">
        <v>1050</v>
      </c>
      <c r="Q49" s="17"/>
      <c r="R49" s="15"/>
      <c r="S49" s="15"/>
      <c r="T49" s="15"/>
      <c r="AC49" s="19">
        <f t="shared" si="0"/>
        <v>380</v>
      </c>
      <c r="AD49" s="17"/>
      <c r="AE49" s="15"/>
      <c r="AF49" s="15"/>
      <c r="AG49" s="15"/>
    </row>
    <row r="50" spans="2:33" x14ac:dyDescent="0.2">
      <c r="B50" s="18">
        <v>400</v>
      </c>
      <c r="C50" s="18">
        <f t="shared" si="1"/>
        <v>80</v>
      </c>
      <c r="D50" s="19">
        <f>Q_</f>
        <v>50</v>
      </c>
      <c r="E50" s="15"/>
      <c r="F50" s="16"/>
      <c r="G50" s="16"/>
      <c r="H50" s="16"/>
      <c r="I50" s="16"/>
      <c r="J50" s="16"/>
      <c r="P50" s="18">
        <v>1100</v>
      </c>
      <c r="Q50" s="17"/>
      <c r="R50" s="15"/>
      <c r="S50" s="15"/>
      <c r="T50" s="15"/>
      <c r="AC50" s="19">
        <f t="shared" si="0"/>
        <v>400</v>
      </c>
      <c r="AD50" s="17"/>
      <c r="AE50" s="15"/>
      <c r="AF50" s="15"/>
      <c r="AG50" s="15"/>
    </row>
    <row r="51" spans="2:33" x14ac:dyDescent="0.2">
      <c r="B51" s="18">
        <v>420</v>
      </c>
      <c r="C51" s="18">
        <f t="shared" si="1"/>
        <v>80</v>
      </c>
      <c r="D51" s="19">
        <f>Q_</f>
        <v>50</v>
      </c>
      <c r="E51" s="15"/>
      <c r="F51" s="16"/>
      <c r="G51" s="16"/>
      <c r="H51" s="16"/>
      <c r="I51" s="16"/>
      <c r="J51" s="16"/>
      <c r="P51" s="18">
        <v>1150</v>
      </c>
      <c r="Q51" s="17"/>
      <c r="R51" s="15"/>
      <c r="S51" s="15"/>
      <c r="T51" s="15"/>
      <c r="AC51" s="19">
        <f t="shared" si="0"/>
        <v>420</v>
      </c>
      <c r="AD51" s="17"/>
      <c r="AE51" s="15"/>
      <c r="AF51" s="15"/>
      <c r="AG51" s="15"/>
    </row>
    <row r="52" spans="2:33" x14ac:dyDescent="0.2">
      <c r="B52" s="18">
        <v>440</v>
      </c>
      <c r="C52" s="18">
        <f t="shared" si="1"/>
        <v>80</v>
      </c>
      <c r="D52" s="19">
        <f>Q_</f>
        <v>50</v>
      </c>
      <c r="E52" s="15"/>
      <c r="F52" s="16"/>
      <c r="G52" s="16"/>
      <c r="H52" s="16"/>
      <c r="I52" s="16"/>
      <c r="J52" s="16"/>
      <c r="P52" s="18">
        <v>1200</v>
      </c>
      <c r="Q52" s="17"/>
      <c r="R52" s="15"/>
      <c r="S52" s="15"/>
      <c r="T52" s="15"/>
      <c r="AC52" s="19">
        <f t="shared" si="0"/>
        <v>440</v>
      </c>
      <c r="AD52" s="17"/>
      <c r="AE52" s="15"/>
      <c r="AF52" s="15"/>
      <c r="AG52" s="15"/>
    </row>
    <row r="53" spans="2:33" x14ac:dyDescent="0.2">
      <c r="B53" s="18">
        <v>460</v>
      </c>
      <c r="C53" s="18">
        <f t="shared" si="1"/>
        <v>80</v>
      </c>
      <c r="D53" s="19">
        <f>Q_</f>
        <v>50</v>
      </c>
      <c r="E53" s="15"/>
      <c r="F53" s="16"/>
      <c r="G53" s="16"/>
      <c r="H53" s="16"/>
      <c r="I53" s="16"/>
      <c r="J53" s="16"/>
      <c r="P53" s="18">
        <v>1250</v>
      </c>
      <c r="Q53" s="17"/>
      <c r="R53" s="15"/>
      <c r="S53" s="15"/>
      <c r="T53" s="15"/>
      <c r="AC53" s="19">
        <f t="shared" si="0"/>
        <v>460</v>
      </c>
      <c r="AD53" s="17"/>
      <c r="AE53" s="15"/>
      <c r="AF53" s="15"/>
      <c r="AG53" s="15"/>
    </row>
  </sheetData>
  <phoneticPr fontId="2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MF 1 </vt:lpstr>
      <vt:lpstr>'MF 1 '!betta_gas1_</vt:lpstr>
      <vt:lpstr>'MF 1 '!betta_gas2_</vt:lpstr>
      <vt:lpstr>'MF 1 '!betta_gas3_</vt:lpstr>
      <vt:lpstr>'MF 1 '!Bob_</vt:lpstr>
      <vt:lpstr>'MF 1 '!fw_</vt:lpstr>
      <vt:lpstr>'MF 1 '!gamma_gas_</vt:lpstr>
      <vt:lpstr>'MF 1 '!gamma_oil_</vt:lpstr>
      <vt:lpstr>'MF 1 '!gamma_wat_</vt:lpstr>
      <vt:lpstr>'MF 1 '!muob_</vt:lpstr>
      <vt:lpstr>'MF 1 '!Pb_</vt:lpstr>
      <vt:lpstr>PVRstr1_</vt:lpstr>
      <vt:lpstr>'MF 1 '!Q_</vt:lpstr>
      <vt:lpstr>'MF 1 '!Rp_</vt:lpstr>
      <vt:lpstr>'MF 1 '!Rsb_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2020-04-04T20:03:32Z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