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2C1C97AD-B6CA-49E5-9524-27D1D4F2B2B8}" xr6:coauthVersionLast="45" xr6:coauthVersionMax="45" xr10:uidLastSave="{00000000-0000-0000-0000-000000000000}"/>
  <bookViews>
    <workbookView xWindow="-38520" yWindow="-120" windowWidth="38640" windowHeight="2124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cf_">Choke!$C$100</definedName>
    <definedName name="d_choke">Choke!$C$22</definedName>
    <definedName name="d_pipe">Choke!$C$21</definedName>
    <definedName name="fw_" localSheetId="0">Choke!$C$18</definedName>
    <definedName name="gamma_gas_" localSheetId="0">Choke!$C$9</definedName>
    <definedName name="gamma_oil_" localSheetId="0">Choke!$C$7</definedName>
    <definedName name="gamma_wat_" localSheetId="0">Choke!$C$8</definedName>
    <definedName name="gamma_wat_kf_">Choke!$C$16</definedName>
    <definedName name="muob_" localSheetId="0">Choke!$C$15</definedName>
    <definedName name="Pb_" localSheetId="0">Choke!$C$12</definedName>
    <definedName name="Pbuf_">Choke!$C$24</definedName>
    <definedName name="Plin_">Choke!$C$25</definedName>
    <definedName name="PVT_str_gas_">Choke!#REF!</definedName>
    <definedName name="PVT_str_wat_">Choke!$F$26</definedName>
    <definedName name="PVTstr_">Choke!$F$25</definedName>
    <definedName name="Qliq_">Choke!$C$23</definedName>
    <definedName name="Rp_" localSheetId="0">Choke!$C$11</definedName>
    <definedName name="Rsb_" localSheetId="0">Choke!$C$10</definedName>
    <definedName name="T_choke">Choke!$C$19</definedName>
    <definedName name="T_upchoke">Choke!$C$19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1" i="118" l="1"/>
  <c r="AL4" i="118"/>
  <c r="AL3" i="118"/>
  <c r="AL2" i="118"/>
  <c r="B39" i="118" a="1"/>
  <c r="D39" i="118" l="1"/>
  <c r="B40" i="118"/>
  <c r="C40" i="118"/>
  <c r="E40" i="118"/>
  <c r="E39" i="118"/>
  <c r="F39" i="118"/>
  <c r="D40" i="118"/>
  <c r="F40" i="118"/>
  <c r="B39" i="118"/>
  <c r="C39" i="118"/>
  <c r="E16" i="118"/>
  <c r="F25" i="118"/>
  <c r="I40" i="118"/>
  <c r="H103" i="118"/>
  <c r="K103" i="118"/>
  <c r="N104" i="118"/>
  <c r="Q103" i="118"/>
  <c r="G1" i="118"/>
  <c r="T103" i="118"/>
  <c r="W103" i="118"/>
  <c r="Z104" i="118"/>
  <c r="F104" i="118"/>
  <c r="I104" i="118"/>
  <c r="L104" i="118"/>
  <c r="N103" i="118"/>
  <c r="R104" i="118"/>
  <c r="U104" i="118"/>
  <c r="Z103" i="118"/>
  <c r="T104" i="118"/>
  <c r="F103" i="118"/>
  <c r="I103" i="118"/>
  <c r="O104" i="118"/>
  <c r="O103" i="118"/>
  <c r="R103" i="118"/>
  <c r="U103" i="118"/>
  <c r="X104" i="118"/>
  <c r="D104" i="118"/>
  <c r="G104" i="118"/>
  <c r="B35" i="118" a="1"/>
  <c r="Q104" i="118"/>
  <c r="J104" i="118"/>
  <c r="L103" i="118"/>
  <c r="P104" i="118"/>
  <c r="G103" i="118"/>
  <c r="K104" i="118"/>
  <c r="V104" i="118"/>
  <c r="X103" i="118"/>
  <c r="D103" i="118"/>
  <c r="S103" i="118"/>
  <c r="M103" i="118"/>
  <c r="J103" i="118"/>
  <c r="M104" i="118"/>
  <c r="P103" i="118"/>
  <c r="H104" i="118"/>
  <c r="V103" i="118"/>
  <c r="Y104" i="118"/>
  <c r="E104" i="118"/>
  <c r="C104" i="118"/>
  <c r="B31" i="118" a="1"/>
  <c r="C103" i="118"/>
  <c r="E103" i="118"/>
  <c r="Y103" i="118"/>
  <c r="W104" i="118"/>
  <c r="S104" i="118"/>
  <c r="D35" i="118" l="1"/>
  <c r="C36" i="118"/>
  <c r="C35" i="118"/>
  <c r="E35" i="118"/>
  <c r="D36" i="118"/>
  <c r="B36" i="118"/>
  <c r="B35" i="118"/>
  <c r="F35" i="118"/>
  <c r="E36" i="118"/>
  <c r="F36" i="118"/>
  <c r="B31" i="118"/>
  <c r="F31" i="118"/>
  <c r="E32" i="118"/>
  <c r="E31" i="118"/>
  <c r="D32" i="118"/>
  <c r="C31" i="118"/>
  <c r="B32" i="118"/>
  <c r="F32" i="118"/>
  <c r="D31" i="118"/>
  <c r="C32" i="118"/>
  <c r="E8" i="118"/>
  <c r="E13" i="118" l="1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<sst xmlns="http://schemas.openxmlformats.org/spreadsheetml/2006/main" count="57" uniqueCount="46">
  <si>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</si>
  <si>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</si>
  <si>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</si>
  <si>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</si>
  <si>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</si>
  <si>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</si>
  <si>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</si>
  <si>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</si>
  <si>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</si>
  <si>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</si>
  <si>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графики для расчета потока через ограничение - штуцер </t>
  </si>
  <si>
    <t>Конструкция</t>
  </si>
  <si>
    <t>мм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</si>
  <si>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</si>
  <si>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</si>
  <si>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</si>
  <si>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</si>
  <si>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</si>
  <si>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</si>
  <si>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атм</t>
  </si>
  <si>
    <t>Рассчитать линейное давление</t>
  </si>
  <si>
    <t>Рассчитать буферное давление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</si>
  <si>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</si>
  <si>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</si>
  <si>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</si>
  <si>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</si>
  <si>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</si>
  <si>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</si>
  <si>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</si>
  <si>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</si>
  <si>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</si>
  <si>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</si>
  <si>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</si>
  <si>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</si>
  <si>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</si>
  <si>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</si>
  <si>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</si>
  <si>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пример расчета характеристик штуцера</t>
  </si>
  <si>
    <t>Рвх</t>
  </si>
  <si>
    <t>qmax</t>
  </si>
  <si>
    <t>T</t>
  </si>
  <si>
    <r>
      <rPr>
        <sz val="10"/>
        <rFont val="Arial Cyr"/>
      </rPr>
      <t>d</t>
    </r>
    <r>
      <rPr>
        <vertAlign val="subscript"/>
        <sz val="10"/>
        <rFont val="Arial Cyr"/>
      </rPr>
      <t>tub</t>
    </r>
  </si>
  <si>
    <r>
      <t>d</t>
    </r>
    <r>
      <rPr>
        <vertAlign val="subscript"/>
        <sz val="10"/>
        <rFont val="Arial Cyr"/>
      </rPr>
      <t>choke</t>
    </r>
  </si>
  <si>
    <r>
      <t>P</t>
    </r>
    <r>
      <rPr>
        <vertAlign val="subscript"/>
        <sz val="10"/>
        <rFont val="Arial Cyr"/>
      </rPr>
      <t>line</t>
    </r>
  </si>
  <si>
    <r>
      <t>P</t>
    </r>
    <r>
      <rPr>
        <vertAlign val="subscript"/>
        <sz val="10"/>
        <rFont val="Arial Cyr"/>
      </rPr>
      <t>buf</t>
    </r>
  </si>
  <si>
    <r>
      <t>Q</t>
    </r>
    <r>
      <rPr>
        <vertAlign val="subscript"/>
        <sz val="10"/>
        <rFont val="Arial Cyr"/>
      </rPr>
      <t>liq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</si>
</sst>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bscript"/>
      <sz val="10"/>
      <name val="Arial Cyr"/>
    </font>
    <font>
      <sz val="10"/>
      <name val="Arial Cy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5" xfId="0" applyFill="1" applyBorder="1"/>
    <xf numFmtId="0" fontId="0" fillId="5" borderId="2" xfId="0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/>
    <xf numFmtId="0" fontId="0" fillId="4" borderId="0" xfId="0" applyFill="1" applyBorder="1"/>
    <xf numFmtId="0" fontId="0" fillId="0" borderId="7" xfId="0" applyBorder="1"/>
    <xf numFmtId="164" fontId="0" fillId="6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1" fontId="0" fillId="7" borderId="2" xfId="0" applyNumberFormat="1" applyFill="1" applyBorder="1" applyAlignment="1">
      <alignment horizontal="center"/>
    </xf>
    <xf numFmtId="2" fontId="0" fillId="7" borderId="2" xfId="0" applyNumberFormat="1" applyFill="1" applyBorder="1" applyAlignment="1">
      <alignment horizontal="center"/>
    </xf>
    <xf numFmtId="1" fontId="0" fillId="7" borderId="2" xfId="0" applyNumberFormat="1" applyFill="1" applyBorder="1" applyAlignment="1">
      <alignment horizontal="left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Choke!$H$31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Choke!$I$31:$AJ$31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Choke!$H$32</c:f>
              <c:strCache>
                <c:ptCount val="1"/>
                <c:pt idx="0">
                  <c:v>5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Choke!$I$32:$AJ$32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Choke!$H$33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Choke!$I$33:$AJ$33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Choke!$H$34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Choke!$I$34:$AJ$34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Choke!$H$35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Choke!$I$35:$AJ$35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Choke!$H$36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Choke!$I$36:$AJ$36</c:f>
              <c:numCache>
                <c:formatCode>0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Choke!$H$43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Choke!$I$43:$AB$43</c:f>
              <c:numCache>
                <c:formatCode>0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A-48A9-8D40-3D9AFDBF02AB}"/>
            </c:ext>
          </c:extLst>
        </c:ser>
        <c:ser>
          <c:idx val="0"/>
          <c:order val="1"/>
          <c:tx>
            <c:strRef>
              <c:f>Choke!$H$44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Choke!$I$44:$AB$44</c:f>
              <c:numCache>
                <c:formatCode>0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BA-48A9-8D40-3D9AFDBF02AB}"/>
            </c:ext>
          </c:extLst>
        </c:ser>
        <c:ser>
          <c:idx val="1"/>
          <c:order val="2"/>
          <c:tx>
            <c:strRef>
              <c:f>Choke!$H$45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Choke!$I$45:$AB$45</c:f>
              <c:numCache>
                <c:formatCode>0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BA-48A9-8D40-3D9AFDBF02AB}"/>
            </c:ext>
          </c:extLst>
        </c:ser>
        <c:ser>
          <c:idx val="2"/>
          <c:order val="3"/>
          <c:tx>
            <c:strRef>
              <c:f>Choke!$H$46</c:f>
              <c:strCache>
                <c:ptCount val="1"/>
                <c:pt idx="0">
                  <c:v>25</c:v>
                </c:pt>
              </c:strCache>
            </c:strRef>
          </c:tx>
          <c:xVal>
            <c:numRef>
              <c:f>Choke!$I$42:$AW$42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Choke!$I$46:$AW$46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BA-48A9-8D40-3D9AFDBF02AB}"/>
            </c:ext>
          </c:extLst>
        </c:ser>
        <c:ser>
          <c:idx val="3"/>
          <c:order val="4"/>
          <c:tx>
            <c:strRef>
              <c:f>Choke!$H$47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Choke!$I$42:$AW$42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Choke!$I$47:$AW$47</c:f>
              <c:numCache>
                <c:formatCode>0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BA-48A9-8D40-3D9AFDBF02AB}"/>
            </c:ext>
          </c:extLst>
        </c:ser>
        <c:ser>
          <c:idx val="5"/>
          <c:order val="5"/>
          <c:tx>
            <c:strRef>
              <c:f>Choke!$H$48</c:f>
              <c:strCache>
                <c:ptCount val="1"/>
                <c:pt idx="0">
                  <c:v>35</c:v>
                </c:pt>
              </c:strCache>
            </c:strRef>
          </c:tx>
          <c:xVal>
            <c:numRef>
              <c:f>Choke!$I$42:$AR$42</c:f>
              <c:numCache>
                <c:formatCode>0</c:formatCode>
                <c:ptCount val="36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Choke!$I$48:$AR$48</c:f>
              <c:numCache>
                <c:formatCode>0</c:formatCode>
                <c:ptCount val="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BA-48A9-8D40-3D9AFDBF0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Choke!$B$103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Choke!$C$102:$V$102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67.099999999999994</c:v>
                </c:pt>
                <c:pt idx="17">
                  <c:v>70</c:v>
                </c:pt>
                <c:pt idx="18">
                  <c:v>75</c:v>
                </c:pt>
                <c:pt idx="19">
                  <c:v>78</c:v>
                </c:pt>
              </c:numCache>
            </c:numRef>
          </c:xVal>
          <c:yVal>
            <c:numRef>
              <c:f>Choke!$C$103:$V$103</c:f>
              <c:numCache>
                <c:formatCode>0</c:formatCode>
                <c:ptCount val="20"/>
                <c:pt idx="0">
                  <c:v>15</c:v>
                </c:pt>
                <c:pt idx="1">
                  <c:v>14.843902587890625</c:v>
                </c:pt>
                <c:pt idx="2">
                  <c:v>14.43603515625</c:v>
                </c:pt>
                <c:pt idx="3">
                  <c:v>14.095458984375</c:v>
                </c:pt>
                <c:pt idx="4">
                  <c:v>13.7841796875</c:v>
                </c:pt>
                <c:pt idx="5">
                  <c:v>13.564453125</c:v>
                </c:pt>
                <c:pt idx="6">
                  <c:v>13.4912109375</c:v>
                </c:pt>
                <c:pt idx="7">
                  <c:v>13.4912109375</c:v>
                </c:pt>
                <c:pt idx="8">
                  <c:v>12.6123046875</c:v>
                </c:pt>
                <c:pt idx="9">
                  <c:v>11.923828125</c:v>
                </c:pt>
                <c:pt idx="10">
                  <c:v>11.5869140625</c:v>
                </c:pt>
                <c:pt idx="11">
                  <c:v>11.1767578125</c:v>
                </c:pt>
                <c:pt idx="12">
                  <c:v>10.6640625</c:v>
                </c:pt>
                <c:pt idx="13">
                  <c:v>10.3125</c:v>
                </c:pt>
                <c:pt idx="14">
                  <c:v>9.90234375</c:v>
                </c:pt>
                <c:pt idx="15">
                  <c:v>8.4375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D-4AAB-9328-892B57CBFAEF}"/>
            </c:ext>
          </c:extLst>
        </c:ser>
        <c:ser>
          <c:idx val="0"/>
          <c:order val="1"/>
          <c:tx>
            <c:strRef>
              <c:f>Choke!$B$104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Choke!$C$102:$Z$102</c:f>
              <c:numCache>
                <c:formatCode>0</c:formatCode>
                <c:ptCount val="24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67.099999999999994</c:v>
                </c:pt>
                <c:pt idx="17">
                  <c:v>70</c:v>
                </c:pt>
                <c:pt idx="18">
                  <c:v>75</c:v>
                </c:pt>
                <c:pt idx="19">
                  <c:v>78</c:v>
                </c:pt>
                <c:pt idx="20">
                  <c:v>79.5</c:v>
                </c:pt>
                <c:pt idx="21">
                  <c:v>80.2</c:v>
                </c:pt>
                <c:pt idx="22">
                  <c:v>80.400000000000006</c:v>
                </c:pt>
                <c:pt idx="23">
                  <c:v>80.5</c:v>
                </c:pt>
              </c:numCache>
            </c:numRef>
          </c:xVal>
          <c:yVal>
            <c:numRef>
              <c:f>Choke!$C$104:$Z$104</c:f>
              <c:numCache>
                <c:formatCode>0</c:formatCode>
                <c:ptCount val="24"/>
                <c:pt idx="0">
                  <c:v>15</c:v>
                </c:pt>
                <c:pt idx="1">
                  <c:v>14.8919677734375</c:v>
                </c:pt>
                <c:pt idx="2">
                  <c:v>14.615478515625</c:v>
                </c:pt>
                <c:pt idx="3">
                  <c:v>14.3865966796875</c:v>
                </c:pt>
                <c:pt idx="4">
                  <c:v>14.183349609375</c:v>
                </c:pt>
                <c:pt idx="5">
                  <c:v>14.0478515625</c:v>
                </c:pt>
                <c:pt idx="6">
                  <c:v>14.000244140625</c:v>
                </c:pt>
                <c:pt idx="7">
                  <c:v>13.99658203125</c:v>
                </c:pt>
                <c:pt idx="8">
                  <c:v>13.4765625</c:v>
                </c:pt>
                <c:pt idx="9">
                  <c:v>13.1103515625</c:v>
                </c:pt>
                <c:pt idx="10">
                  <c:v>12.94189453125</c:v>
                </c:pt>
                <c:pt idx="11">
                  <c:v>12.76611328125</c:v>
                </c:pt>
                <c:pt idx="12">
                  <c:v>12.568359375</c:v>
                </c:pt>
                <c:pt idx="13">
                  <c:v>12.4658203125</c:v>
                </c:pt>
                <c:pt idx="14">
                  <c:v>12.36328125</c:v>
                </c:pt>
                <c:pt idx="15">
                  <c:v>12.24609375</c:v>
                </c:pt>
                <c:pt idx="16">
                  <c:v>12.2314453125</c:v>
                </c:pt>
                <c:pt idx="17">
                  <c:v>11.865234375</c:v>
                </c:pt>
                <c:pt idx="18">
                  <c:v>11.07421875</c:v>
                </c:pt>
                <c:pt idx="19">
                  <c:v>10.3125</c:v>
                </c:pt>
                <c:pt idx="20">
                  <c:v>9.7265625</c:v>
                </c:pt>
                <c:pt idx="21">
                  <c:v>9.2578125</c:v>
                </c:pt>
                <c:pt idx="22">
                  <c:v>8.4375</c:v>
                </c:pt>
                <c:pt idx="2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3D-4AAB-9328-892B57CBF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191960</xdr:colOff>
      <xdr:row>50</xdr:row>
      <xdr:rowOff>80878</xdr:rowOff>
    </xdr:from>
    <xdr:to>
      <xdr:col>9</xdr:col>
      <xdr:colOff>194202</xdr:colOff>
      <xdr:row>77</xdr:row>
      <xdr:rowOff>107157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280146</xdr:colOff>
      <xdr:row>2</xdr:row>
      <xdr:rowOff>140806</xdr:rowOff>
    </xdr:from>
    <xdr:to>
      <xdr:col>17</xdr:col>
      <xdr:colOff>250901</xdr:colOff>
      <xdr:row>19</xdr:row>
      <xdr:rowOff>74544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4446298" y="472110"/>
          <a:ext cx="4691842" cy="35201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Упражнение показывает расчет потока через штуцер. Расчет может проводится в нескольких вариантах. Примеры вызова приведены.</a:t>
          </a:r>
        </a:p>
        <a:p>
          <a:pPr marL="0" indent="0">
            <a:buFont typeface="Arial" panose="020B0604020202020204" pitchFamily="34" charset="0"/>
            <a:buNone/>
          </a:pPr>
          <a:endParaRPr lang="ru-RU" sz="1100" baseline="0"/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Выполните следующие задания.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Рассчитайте калибровочный коэффициент штуцера для заданных параметров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 с учетом калибровочного коэффициента. Подстройте ось дебитов вручную если необходимо.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  с учетом калибровочного коэффициента. Подстройте ось дебитов вручную если необходимо </a:t>
          </a:r>
          <a:endParaRPr lang="en-US" sz="1100"/>
        </a:p>
        <a:p>
          <a:endParaRPr lang="ru-RU" sz="1100" baseline="0"/>
        </a:p>
        <a:p>
          <a:endParaRPr lang="ru-RU" sz="1100" baseline="0"/>
        </a:p>
        <a:p>
          <a:r>
            <a:rPr lang="ru-RU" sz="1100" baseline="0"/>
            <a:t>Используйте функции</a:t>
          </a: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MF_p_choke_atma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MF_qliq_choke_sm3day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MF_calibr_choke_fr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 baseline="0"/>
        </a:p>
      </xdr:txBody>
    </xdr:sp>
    <xdr:clientData/>
  </xdr:twoCellAnchor>
  <xdr:twoCellAnchor>
    <xdr:from>
      <xdr:col>9</xdr:col>
      <xdr:colOff>280269</xdr:colOff>
      <xdr:row>50</xdr:row>
      <xdr:rowOff>63330</xdr:rowOff>
    </xdr:from>
    <xdr:to>
      <xdr:col>27</xdr:col>
      <xdr:colOff>33617</xdr:colOff>
      <xdr:row>77</xdr:row>
      <xdr:rowOff>119062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3CADEE6-1CF1-47A9-8273-AB273F9D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832402</xdr:colOff>
      <xdr:row>108</xdr:row>
      <xdr:rowOff>110986</xdr:rowOff>
    </xdr:from>
    <xdr:to>
      <xdr:col>16</xdr:col>
      <xdr:colOff>339567</xdr:colOff>
      <xdr:row>140</xdr:row>
      <xdr:rowOff>159164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F2D72CD-FE1E-47D9-AAA4-D946D8562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169796</xdr:colOff>
      <xdr:row>5</xdr:row>
      <xdr:rowOff>133557</xdr:rowOff>
    </xdr:from>
    <xdr:to>
      <xdr:col>46</xdr:col>
      <xdr:colOff>17396</xdr:colOff>
      <xdr:row>15</xdr:row>
      <xdr:rowOff>112955</xdr:rowOff>
    </xdr:to>
    <xdr:grpSp>
      <xdr:nvGrpSpPr>
        <xdr:cNvPr id="16" name="Группа 15">
          <a:extLst>
            <a:ext uri="{FF2B5EF4-FFF2-40B4-BE49-F238E27FC236}">
              <a16:creationId xmlns:a16="http://schemas.microsoft.com/office/drawing/2014/main" id="{08290051-AFC2-492A-8349-855F6E8CA838}"/>
            </a:ext>
          </a:extLst>
        </xdr:cNvPr>
        <xdr:cNvGrpSpPr/>
      </xdr:nvGrpSpPr>
      <xdr:grpSpPr>
        <a:xfrm>
          <a:off x="14778765" y="966995"/>
          <a:ext cx="5181600" cy="2241585"/>
          <a:chOff x="16207513" y="824119"/>
          <a:chExt cx="5181600" cy="2241585"/>
        </a:xfrm>
      </xdr:grpSpPr>
      <xdr:pic>
        <xdr:nvPicPr>
          <xdr:cNvPr id="2" name="Рисунок 1">
            <a:extLst>
              <a:ext uri="{FF2B5EF4-FFF2-40B4-BE49-F238E27FC236}">
                <a16:creationId xmlns:a16="http://schemas.microsoft.com/office/drawing/2014/main" id="{28EA204E-1F08-4A7C-A6F9-E92D2E2149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6207513" y="824119"/>
            <a:ext cx="5181600" cy="2241585"/>
          </a:xfrm>
          <a:prstGeom prst="rect">
            <a:avLst/>
          </a:prstGeom>
        </xdr:spPr>
      </xdr:pic>
      <xdr:sp macro="" textlink="$AL$4">
        <xdr:nvSpPr>
          <xdr:cNvPr id="3" name="TextBox 2">
            <a:extLst>
              <a:ext uri="{FF2B5EF4-FFF2-40B4-BE49-F238E27FC236}">
                <a16:creationId xmlns:a16="http://schemas.microsoft.com/office/drawing/2014/main" id="{E23C8D2A-6D5A-4BE3-990E-256CD40D565E}"/>
              </a:ext>
            </a:extLst>
          </xdr:cNvPr>
          <xdr:cNvSpPr txBox="1"/>
        </xdr:nvSpPr>
        <xdr:spPr>
          <a:xfrm>
            <a:off x="17242839" y="2068580"/>
            <a:ext cx="822661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DEF4C223-A930-4491-B47D-234A2BE34FB1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t>Q = 50 atm</a:t>
            </a:fld>
            <a:endParaRPr lang="ru-RU" sz="1100"/>
          </a:p>
        </xdr:txBody>
      </xdr:sp>
      <xdr:sp macro="" textlink="$AL$2">
        <xdr:nvSpPr>
          <xdr:cNvPr id="8" name="TextBox 7">
            <a:extLst>
              <a:ext uri="{FF2B5EF4-FFF2-40B4-BE49-F238E27FC236}">
                <a16:creationId xmlns:a16="http://schemas.microsoft.com/office/drawing/2014/main" id="{F9B55930-6A79-43B8-A21B-EEF99AF2239A}"/>
              </a:ext>
            </a:extLst>
          </xdr:cNvPr>
          <xdr:cNvSpPr txBox="1"/>
        </xdr:nvSpPr>
        <xdr:spPr>
          <a:xfrm>
            <a:off x="16282055" y="2085145"/>
            <a:ext cx="986680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BE629589-C801-45D0-9F9B-4A25698968FA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t>Pbuf = 26 atm</a:t>
            </a:fld>
            <a:endParaRPr lang="ru-RU" sz="1100"/>
          </a:p>
        </xdr:txBody>
      </xdr:sp>
      <xdr:sp macro="" textlink="$AL$3">
        <xdr:nvSpPr>
          <xdr:cNvPr id="9" name="TextBox 8">
            <a:extLst>
              <a:ext uri="{FF2B5EF4-FFF2-40B4-BE49-F238E27FC236}">
                <a16:creationId xmlns:a16="http://schemas.microsoft.com/office/drawing/2014/main" id="{90D478AF-1755-42AE-BEB1-00576BCB5F87}"/>
              </a:ext>
            </a:extLst>
          </xdr:cNvPr>
          <xdr:cNvSpPr txBox="1"/>
        </xdr:nvSpPr>
        <xdr:spPr>
          <a:xfrm>
            <a:off x="20332251" y="2085146"/>
            <a:ext cx="1007968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6CF60EE7-1DAD-4C9F-96CC-9584DA32B2C6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t>Pline = 12 atm</a:t>
            </a:fld>
            <a:endParaRPr lang="ru-RU" sz="1100"/>
          </a:p>
        </xdr:txBody>
      </xdr:sp>
      <xdr:sp macro="" textlink="$AL$1">
        <xdr:nvSpPr>
          <xdr:cNvPr id="10" name="TextBox 9">
            <a:extLst>
              <a:ext uri="{FF2B5EF4-FFF2-40B4-BE49-F238E27FC236}">
                <a16:creationId xmlns:a16="http://schemas.microsoft.com/office/drawing/2014/main" id="{5D8ECB52-DFEB-44A5-A4E4-E6FE2166910A}"/>
              </a:ext>
            </a:extLst>
          </xdr:cNvPr>
          <xdr:cNvSpPr txBox="1"/>
        </xdr:nvSpPr>
        <xdr:spPr>
          <a:xfrm>
            <a:off x="18468664" y="1789043"/>
            <a:ext cx="1136208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34546ADC-568F-4B56-904D-9EBCA46BFF7B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t>dchoke = 12 mm</a:t>
            </a:fld>
            <a:endParaRPr lang="ru-RU" sz="1100"/>
          </a:p>
        </xdr:txBody>
      </xdr:sp>
    </xdr:grpSp>
    <xdr:clientData/>
  </xdr:twoCellAnchor>
  <xdr:twoCellAnchor>
    <xdr:from>
      <xdr:col>18</xdr:col>
      <xdr:colOff>99391</xdr:colOff>
      <xdr:row>2</xdr:row>
      <xdr:rowOff>157370</xdr:rowOff>
    </xdr:from>
    <xdr:to>
      <xdr:col>32</xdr:col>
      <xdr:colOff>159262</xdr:colOff>
      <xdr:row>19</xdr:row>
      <xdr:rowOff>82826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3944A57-2E1B-49AE-A6E6-E0C23ACC56BE}"/>
            </a:ext>
          </a:extLst>
        </xdr:cNvPr>
        <xdr:cNvSpPr txBox="1"/>
      </xdr:nvSpPr>
      <xdr:spPr>
        <a:xfrm>
          <a:off x="9367630" y="488674"/>
          <a:ext cx="5393871" cy="35118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Какие параметры описывают гидравлический элемент штуцер? какие надо задать, а какие можно рассчитать?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Для всех ли значений дебита можно построить зависимость перепада давления в штуцере от дебита?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Когда перепад давления в штуцере будет больше - для потока нефти или воды? От чего будет зависеть разница?</a:t>
          </a:r>
          <a:endParaRPr lang="ru-RU" sz="1100">
            <a:effectLst/>
          </a:endParaRP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*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Постройте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зависимости перепада давления в штуцере от газового фактора для разных направлений проведения расчетов (заготовки нет на рабочем листе)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Рассчитайте как изменится дебит жидкости при изменении давления на входе в штуцер. Можно ли объянить изменение давления изменением газового фактора или обводненности?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ru-RU" sz="1100" baseline="0"/>
        </a:p>
      </xdr:txBody>
    </xdr:sp>
    <xdr:clientData/>
  </xdr:twoCellAnchor>
  <xdr:twoCellAnchor>
    <xdr:from>
      <xdr:col>1</xdr:col>
      <xdr:colOff>314739</xdr:colOff>
      <xdr:row>44</xdr:row>
      <xdr:rowOff>107674</xdr:rowOff>
    </xdr:from>
    <xdr:to>
      <xdr:col>5</xdr:col>
      <xdr:colOff>165652</xdr:colOff>
      <xdr:row>49</xdr:row>
      <xdr:rowOff>16566</xdr:rowOff>
    </xdr:to>
    <xdr:sp macro="" textlink="">
      <xdr:nvSpPr>
        <xdr:cNvPr id="4" name="Выноска: стрелка вверх 3">
          <a:extLst>
            <a:ext uri="{FF2B5EF4-FFF2-40B4-BE49-F238E27FC236}">
              <a16:creationId xmlns:a16="http://schemas.microsoft.com/office/drawing/2014/main" id="{D6D4807A-60EF-47E5-B2CB-2CDF6F7B4ABF}"/>
            </a:ext>
          </a:extLst>
        </xdr:cNvPr>
        <xdr:cNvSpPr/>
      </xdr:nvSpPr>
      <xdr:spPr>
        <a:xfrm>
          <a:off x="927652" y="8332304"/>
          <a:ext cx="2749826" cy="737153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 Рассчитайте</a:t>
          </a:r>
          <a:r>
            <a:rPr lang="ru-RU" sz="1100" baseline="0"/>
            <a:t> калибровочный коэффициент для заданных параметров</a:t>
          </a:r>
          <a:endParaRPr lang="ru-RU" sz="1100"/>
        </a:p>
      </xdr:txBody>
    </xdr:sp>
    <xdr:clientData/>
  </xdr:twoCellAnchor>
  <xdr:twoCellAnchor>
    <xdr:from>
      <xdr:col>37</xdr:col>
      <xdr:colOff>24848</xdr:colOff>
      <xdr:row>27</xdr:row>
      <xdr:rowOff>91109</xdr:rowOff>
    </xdr:from>
    <xdr:to>
      <xdr:col>45</xdr:col>
      <xdr:colOff>67991</xdr:colOff>
      <xdr:row>37</xdr:row>
      <xdr:rowOff>33880</xdr:rowOff>
    </xdr:to>
    <xdr:sp macro="" textlink="">
      <xdr:nvSpPr>
        <xdr:cNvPr id="13" name="Стрелка: влево 12">
          <a:extLst>
            <a:ext uri="{FF2B5EF4-FFF2-40B4-BE49-F238E27FC236}">
              <a16:creationId xmlns:a16="http://schemas.microsoft.com/office/drawing/2014/main" id="{1164ABFF-CFA9-4A2B-B6C9-6628C874DDF5}"/>
            </a:ext>
          </a:extLst>
        </xdr:cNvPr>
        <xdr:cNvSpPr/>
      </xdr:nvSpPr>
      <xdr:spPr>
        <a:xfrm>
          <a:off x="16532087" y="5499652"/>
          <a:ext cx="3091143" cy="1599293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 </a:t>
          </a:r>
          <a:r>
            <a:rPr lang="ru-RU" sz="1100"/>
            <a:t>Рассчитайте</a:t>
          </a:r>
          <a:r>
            <a:rPr lang="ru-RU" sz="1100" baseline="0"/>
            <a:t> необходимые значения в этой таблице.</a:t>
          </a:r>
        </a:p>
        <a:p>
          <a:pPr algn="l"/>
          <a:r>
            <a:rPr lang="ru-RU" sz="1100" baseline="0"/>
            <a:t>Ниже автоматом должны отобразиться графики, если все сделать правильно</a:t>
          </a:r>
          <a:endParaRPr lang="ru-RU" sz="1100"/>
        </a:p>
      </xdr:txBody>
    </xdr:sp>
    <xdr:clientData/>
  </xdr:twoCellAnchor>
  <xdr:twoCellAnchor>
    <xdr:from>
      <xdr:col>30</xdr:col>
      <xdr:colOff>219488</xdr:colOff>
      <xdr:row>49</xdr:row>
      <xdr:rowOff>36235</xdr:rowOff>
    </xdr:from>
    <xdr:to>
      <xdr:col>38</xdr:col>
      <xdr:colOff>321467</xdr:colOff>
      <xdr:row>57</xdr:row>
      <xdr:rowOff>83342</xdr:rowOff>
    </xdr:to>
    <xdr:sp macro="" textlink="">
      <xdr:nvSpPr>
        <xdr:cNvPr id="15" name="Выноска: стрелка вверх 14">
          <a:extLst>
            <a:ext uri="{FF2B5EF4-FFF2-40B4-BE49-F238E27FC236}">
              <a16:creationId xmlns:a16="http://schemas.microsoft.com/office/drawing/2014/main" id="{DEEA9735-BD7D-4931-A0EE-793D14FA6B41}"/>
            </a:ext>
          </a:extLst>
        </xdr:cNvPr>
        <xdr:cNvSpPr/>
      </xdr:nvSpPr>
      <xdr:spPr>
        <a:xfrm>
          <a:off x="14066457" y="9108798"/>
          <a:ext cx="3149979" cy="1380607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Рассчитайте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необходимые значения в этой таблице.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Ниже автоматом должны отобразиться графики, если все сделать правильно</a:t>
          </a:r>
          <a:endParaRPr lang="ru-RU"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p_choke_atma"/>
      <definedName name="MF_qliq_choke_sm3day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AR104"/>
  <sheetViews>
    <sheetView tabSelected="1" zoomScale="80" zoomScaleNormal="80" workbookViewId="0">
      <selection activeCell="AJ19" sqref="AJ19"/>
    </sheetView>
  </sheetViews>
  <sheetFormatPr defaultRowHeight="12.75" x14ac:dyDescent="0.2"/>
  <cols>
    <col min="2" max="2" width="10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8.85546875" customWidth="1"/>
    <col min="9" max="9" width="6" customWidth="1"/>
    <col min="10" max="51" width="5.7109375" customWidth="1"/>
  </cols>
  <sheetData>
    <row r="1" spans="1:38" x14ac:dyDescent="0.2">
      <c r="A1" s="1" t="s">
        <v>15</v>
      </c>
      <c r="F1" t="s">
        <v>16</v>
      </c>
      <c r="G1" t="str">
        <f>[1]!getUFVersion()</f>
        <v>7.17</v>
      </c>
      <c r="AL1" t="str">
        <f>"dchoke = "&amp;Plin_&amp;" mm"</f>
        <v>dchoke = 12 mm</v>
      </c>
    </row>
    <row r="2" spans="1:38" x14ac:dyDescent="0.2">
      <c r="A2" t="s">
        <v>14</v>
      </c>
      <c r="AL2" t="str">
        <f>"Pbuf = "&amp;Pbuf_&amp;" atm"</f>
        <v>Pbuf = 26 atm</v>
      </c>
    </row>
    <row r="3" spans="1:38" x14ac:dyDescent="0.2">
      <c r="AL3" t="str">
        <f>"Pline = "&amp;Plin_&amp;" atm"</f>
        <v>Pline = 12 atm</v>
      </c>
    </row>
    <row r="4" spans="1:38" x14ac:dyDescent="0.2">
      <c r="AL4" t="str">
        <f>"Q = "&amp;Qliq_&amp;" atm"</f>
        <v>Q = 50 atm</v>
      </c>
    </row>
    <row r="6" spans="1:38" x14ac:dyDescent="0.2">
      <c r="A6" s="1" t="s">
        <v>0</v>
      </c>
    </row>
    <row r="7" spans="1:38" ht="18.75" x14ac:dyDescent="0.35">
      <c r="B7" s="8" t="s">
        <v>24</v>
      </c>
      <c r="C7" s="2">
        <v>0.87</v>
      </c>
      <c r="D7" s="16"/>
      <c r="E7" s="12">
        <f>gamma_oil_*1000</f>
        <v>870</v>
      </c>
      <c r="F7" s="14" t="s">
        <v>33</v>
      </c>
    </row>
    <row r="8" spans="1:38" ht="18.75" x14ac:dyDescent="0.35">
      <c r="B8" s="9" t="s">
        <v>25</v>
      </c>
      <c r="C8" s="2">
        <v>1</v>
      </c>
      <c r="D8" s="16"/>
      <c r="E8" s="12">
        <f>gamma_wat_*1000</f>
        <v>1000</v>
      </c>
      <c r="F8" s="14" t="s">
        <v>33</v>
      </c>
    </row>
    <row r="9" spans="1:38" ht="18.75" x14ac:dyDescent="0.35">
      <c r="B9" s="9" t="s">
        <v>26</v>
      </c>
      <c r="C9" s="2">
        <v>0.8</v>
      </c>
      <c r="D9" s="16"/>
      <c r="E9" s="12">
        <f>gamma_gas_*1.22</f>
        <v>0.97599999999999998</v>
      </c>
      <c r="F9" s="14" t="s">
        <v>33</v>
      </c>
    </row>
    <row r="10" spans="1:38" ht="18.75" x14ac:dyDescent="0.35">
      <c r="B10" s="10" t="s">
        <v>27</v>
      </c>
      <c r="C10" s="2">
        <v>80</v>
      </c>
      <c r="D10" s="9" t="s">
        <v>36</v>
      </c>
      <c r="E10" s="13">
        <f>Rsb_/gamma_oil_</f>
        <v>91.954022988505741</v>
      </c>
      <c r="F10" s="14" t="s">
        <v>34</v>
      </c>
    </row>
    <row r="11" spans="1:38" ht="18.75" x14ac:dyDescent="0.35">
      <c r="B11" s="10" t="s">
        <v>28</v>
      </c>
      <c r="C11" s="2">
        <v>80</v>
      </c>
      <c r="D11" s="9" t="s">
        <v>36</v>
      </c>
      <c r="E11" s="13">
        <f>Rsb_/gamma_oil_</f>
        <v>91.954022988505741</v>
      </c>
      <c r="F11" s="14" t="s">
        <v>34</v>
      </c>
    </row>
    <row r="12" spans="1:38" ht="18" x14ac:dyDescent="0.35">
      <c r="B12" s="9" t="s">
        <v>29</v>
      </c>
      <c r="C12" s="2">
        <v>120</v>
      </c>
      <c r="D12" s="16" t="s">
        <v>5</v>
      </c>
      <c r="E12" s="13">
        <f>Pb_*1.01325</f>
        <v>121.59</v>
      </c>
      <c r="F12" s="15" t="s">
        <v>6</v>
      </c>
    </row>
    <row r="13" spans="1:38" ht="18" x14ac:dyDescent="0.35">
      <c r="B13" s="9" t="s">
        <v>30</v>
      </c>
      <c r="C13" s="2">
        <v>100</v>
      </c>
      <c r="D13" s="16" t="s">
        <v>2</v>
      </c>
      <c r="E13" s="13">
        <f>Tres_*9/5+32</f>
        <v>212</v>
      </c>
      <c r="F13" s="15" t="s">
        <v>7</v>
      </c>
    </row>
    <row r="14" spans="1:38" ht="18" x14ac:dyDescent="0.35">
      <c r="B14" s="10" t="s">
        <v>31</v>
      </c>
      <c r="C14" s="2">
        <v>1.2</v>
      </c>
      <c r="D14" s="17" t="s">
        <v>1</v>
      </c>
    </row>
    <row r="15" spans="1:38" ht="18" x14ac:dyDescent="0.35">
      <c r="B15" s="11" t="s">
        <v>32</v>
      </c>
      <c r="C15" s="2">
        <v>1</v>
      </c>
      <c r="D15" s="16" t="s">
        <v>4</v>
      </c>
    </row>
    <row r="16" spans="1:38" ht="18.75" x14ac:dyDescent="0.35">
      <c r="B16" s="9" t="s">
        <v>25</v>
      </c>
      <c r="C16" s="2">
        <v>1.2</v>
      </c>
      <c r="D16" s="23"/>
      <c r="E16" s="12">
        <f>gamma_wat_kf_*1000</f>
        <v>1200</v>
      </c>
      <c r="F16" s="14" t="s">
        <v>33</v>
      </c>
    </row>
    <row r="17" spans="1:37" x14ac:dyDescent="0.2">
      <c r="A17" s="1" t="s">
        <v>9</v>
      </c>
      <c r="C17" s="7"/>
    </row>
    <row r="18" spans="1:37" ht="15.75" x14ac:dyDescent="0.3">
      <c r="B18" s="11" t="s">
        <v>35</v>
      </c>
      <c r="C18" s="2">
        <v>20</v>
      </c>
      <c r="D18" s="16" t="s">
        <v>3</v>
      </c>
    </row>
    <row r="19" spans="1:37" ht="15" x14ac:dyDescent="0.25">
      <c r="B19" s="11" t="s">
        <v>40</v>
      </c>
      <c r="C19" s="2">
        <v>30</v>
      </c>
      <c r="D19" s="16" t="s">
        <v>2</v>
      </c>
    </row>
    <row r="20" spans="1:37" x14ac:dyDescent="0.2">
      <c r="A20" s="1" t="s">
        <v>11</v>
      </c>
      <c r="C20" s="3"/>
      <c r="D20" s="3"/>
    </row>
    <row r="21" spans="1:37" ht="15.75" x14ac:dyDescent="0.3">
      <c r="B21" s="11" t="s">
        <v>41</v>
      </c>
      <c r="C21" s="2">
        <v>70</v>
      </c>
      <c r="D21" s="16" t="s">
        <v>12</v>
      </c>
    </row>
    <row r="22" spans="1:37" ht="15.75" x14ac:dyDescent="0.3">
      <c r="B22" s="11" t="s">
        <v>42</v>
      </c>
      <c r="C22" s="2">
        <v>10</v>
      </c>
      <c r="D22" s="16" t="s">
        <v>12</v>
      </c>
    </row>
    <row r="23" spans="1:37" ht="15.75" x14ac:dyDescent="0.3">
      <c r="B23" s="11" t="s">
        <v>45</v>
      </c>
      <c r="C23" s="2">
        <v>50</v>
      </c>
      <c r="D23" s="16" t="s">
        <v>18</v>
      </c>
    </row>
    <row r="24" spans="1:37" ht="15.75" x14ac:dyDescent="0.3">
      <c r="B24" s="11" t="s">
        <v>44</v>
      </c>
      <c r="C24" s="2">
        <v>26</v>
      </c>
      <c r="D24" s="16" t="s">
        <v>19</v>
      </c>
      <c r="F24" s="30" t="s">
        <v>17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</row>
    <row r="25" spans="1:37" ht="15.75" x14ac:dyDescent="0.3">
      <c r="B25" s="11" t="s">
        <v>43</v>
      </c>
      <c r="C25" s="2">
        <v>12</v>
      </c>
      <c r="D25" s="18" t="s">
        <v>19</v>
      </c>
      <c r="F25" s="31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gamma_gas:0.800;gamma_oil:0.870;gamma_wat:1.000;rsb_m3m3:80.000;rp_m3m3:80.000;pb_atma:120.000;tres_C:100.000;bob_m3m3:1.200;muob_cP:1.000;PVTcorr:0;ksep_fr:0.000;p_ksep_atma:-1.000;t_ksep_C:-1.000;gas_only:False;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</row>
    <row r="27" spans="1:37" x14ac:dyDescent="0.2">
      <c r="B27" s="6"/>
    </row>
    <row r="28" spans="1:37" x14ac:dyDescent="0.2">
      <c r="B28" s="32" t="s">
        <v>37</v>
      </c>
      <c r="C28" s="32"/>
      <c r="D28" s="32"/>
      <c r="E28" s="32"/>
      <c r="F28" s="32"/>
      <c r="I28" t="s">
        <v>10</v>
      </c>
    </row>
    <row r="29" spans="1:37" x14ac:dyDescent="0.2">
      <c r="I29" s="27" t="s">
        <v>8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spans="1:37" x14ac:dyDescent="0.2">
      <c r="B30" s="20" t="s">
        <v>20</v>
      </c>
      <c r="H30" s="16" t="s">
        <v>13</v>
      </c>
      <c r="I30" s="2">
        <v>0</v>
      </c>
      <c r="J30" s="2">
        <v>1</v>
      </c>
      <c r="K30" s="21">
        <v>2</v>
      </c>
      <c r="L30" s="2">
        <v>4</v>
      </c>
      <c r="M30" s="22">
        <v>8</v>
      </c>
      <c r="N30" s="2">
        <v>10</v>
      </c>
      <c r="O30" s="2">
        <v>20</v>
      </c>
      <c r="P30" s="2">
        <v>30</v>
      </c>
      <c r="Q30" s="2">
        <v>40</v>
      </c>
      <c r="R30" s="2">
        <v>50</v>
      </c>
      <c r="S30" s="2">
        <v>60</v>
      </c>
      <c r="T30" s="2">
        <v>70</v>
      </c>
      <c r="U30" s="2">
        <v>80</v>
      </c>
      <c r="V30" s="2">
        <v>90</v>
      </c>
      <c r="W30" s="2">
        <v>100</v>
      </c>
      <c r="X30" s="2">
        <v>110</v>
      </c>
      <c r="Y30" s="2">
        <v>120</v>
      </c>
      <c r="Z30" s="2">
        <v>130</v>
      </c>
      <c r="AA30" s="2">
        <v>140</v>
      </c>
      <c r="AB30" s="2">
        <v>150</v>
      </c>
      <c r="AC30" s="2">
        <v>160</v>
      </c>
      <c r="AD30" s="2">
        <v>170</v>
      </c>
      <c r="AE30" s="2">
        <v>180</v>
      </c>
      <c r="AF30" s="2">
        <v>190</v>
      </c>
      <c r="AG30" s="2">
        <v>200</v>
      </c>
      <c r="AH30" s="2">
        <v>210</v>
      </c>
      <c r="AI30" s="2">
        <v>220</v>
      </c>
      <c r="AJ30" s="2">
        <v>230</v>
      </c>
    </row>
    <row r="31" spans="1:37" x14ac:dyDescent="0.2">
      <c r="B31" s="33">
        <f t="array" ref="B31:F32">[1]!MF_p_choke_atma(Qliq_,fw_,d_choke,Pbuf_,1,d_pipe,T_choke,,PVTstr_)</f>
        <v>24.9462890625</v>
      </c>
      <c r="C31" s="33">
        <v>26</v>
      </c>
      <c r="D31" s="33">
        <v>24.9462890625</v>
      </c>
      <c r="E31" s="33">
        <v>30</v>
      </c>
      <c r="F31" s="33">
        <v>1</v>
      </c>
      <c r="H31" s="2">
        <v>1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</row>
    <row r="32" spans="1:37" x14ac:dyDescent="0.2">
      <c r="B32" s="34" t="str">
        <v>Pout, atma</v>
      </c>
      <c r="C32" s="34" t="str">
        <v>p_intake_atma</v>
      </c>
      <c r="D32" s="34" t="str">
        <v>p_out_atma</v>
      </c>
      <c r="E32" s="34" t="str">
        <v>t_choke_C</v>
      </c>
      <c r="F32" s="34" t="str">
        <v>c_calibr_fr</v>
      </c>
      <c r="H32" s="2">
        <v>5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</row>
    <row r="33" spans="2:44" x14ac:dyDescent="0.2">
      <c r="H33" s="2">
        <v>10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44" x14ac:dyDescent="0.2">
      <c r="B34" s="20" t="s">
        <v>21</v>
      </c>
      <c r="H34" s="2">
        <v>15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44" x14ac:dyDescent="0.2">
      <c r="B35" s="33">
        <f t="array" ref="B35:F36">[1]!MF_p_choke_atma(Qliq_,fw_,d_choke,Plin_,0,d_pipe,T_choke,,PVTstr_)</f>
        <v>14.232421875</v>
      </c>
      <c r="C35" s="33">
        <v>14.232421875</v>
      </c>
      <c r="D35" s="33">
        <v>12</v>
      </c>
      <c r="E35" s="33">
        <v>30</v>
      </c>
      <c r="F35" s="33">
        <v>1</v>
      </c>
      <c r="H35" s="2">
        <v>20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44" x14ac:dyDescent="0.2">
      <c r="B36" s="34" t="str">
        <v>Pin, atma</v>
      </c>
      <c r="C36" s="34" t="str">
        <v>p_intake_atma</v>
      </c>
      <c r="D36" s="34" t="str">
        <v>p_out_atma</v>
      </c>
      <c r="E36" s="34" t="str">
        <v>t_choke_C</v>
      </c>
      <c r="F36" s="34" t="str">
        <v>c_calibr_fr</v>
      </c>
      <c r="H36" s="2">
        <v>30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44" x14ac:dyDescent="0.2">
      <c r="I37" s="3"/>
      <c r="J37" s="3"/>
      <c r="K37" s="4"/>
      <c r="L37" s="5"/>
      <c r="M37" s="5"/>
      <c r="O37" s="3"/>
    </row>
    <row r="38" spans="2:44" x14ac:dyDescent="0.2">
      <c r="B38" t="s">
        <v>23</v>
      </c>
      <c r="I38" s="3"/>
      <c r="J38" s="3"/>
      <c r="K38" s="4"/>
      <c r="L38" s="5"/>
      <c r="M38" s="5"/>
      <c r="O38" s="3"/>
    </row>
    <row r="39" spans="2:44" x14ac:dyDescent="0.2">
      <c r="B39" s="35">
        <f t="array" ref="B39:F40">[1]!MF_qliq_choke_sm3day(fw_,d_choke,Pbuf_,Plin_,d_pipe,T_choke,,PVTstr_)</f>
        <v>121.37380857929556</v>
      </c>
      <c r="C39" s="35">
        <v>26</v>
      </c>
      <c r="D39" s="35">
        <v>12</v>
      </c>
      <c r="E39" s="35">
        <v>30</v>
      </c>
      <c r="F39" s="36">
        <v>1</v>
      </c>
    </row>
    <row r="40" spans="2:44" x14ac:dyDescent="0.2">
      <c r="B40" s="37" t="str">
        <v>Qliq</v>
      </c>
      <c r="C40" s="37" t="str">
        <v>p_intake_atma</v>
      </c>
      <c r="D40" s="37" t="str">
        <v>p_out_atma</v>
      </c>
      <c r="E40" s="37" t="str">
        <v>t_choke_C</v>
      </c>
      <c r="F40" s="37" t="str">
        <v>c_calibr_fr</v>
      </c>
      <c r="H40" s="24" t="s">
        <v>39</v>
      </c>
      <c r="I40" s="19">
        <f>[1]!MF_qliq_choke_sm3day(fw_,d_choke,H48,1,d_pipe,T_choke,,PVTstr_)</f>
        <v>170.27102752455599</v>
      </c>
    </row>
    <row r="41" spans="2:44" x14ac:dyDescent="0.2">
      <c r="I41" s="28" t="s">
        <v>8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2:44" x14ac:dyDescent="0.2">
      <c r="B42" t="s">
        <v>22</v>
      </c>
      <c r="H42" s="23" t="s">
        <v>38</v>
      </c>
      <c r="I42" s="2">
        <v>0</v>
      </c>
      <c r="J42" s="21">
        <v>15</v>
      </c>
      <c r="K42" s="21">
        <v>28</v>
      </c>
      <c r="L42" s="21">
        <v>35</v>
      </c>
      <c r="M42" s="21">
        <v>40</v>
      </c>
      <c r="N42" s="21">
        <v>43</v>
      </c>
      <c r="O42" s="21">
        <v>43.96</v>
      </c>
      <c r="P42" s="21">
        <v>44</v>
      </c>
      <c r="Q42" s="21">
        <v>53</v>
      </c>
      <c r="R42" s="21">
        <v>58</v>
      </c>
      <c r="S42" s="21">
        <v>60</v>
      </c>
      <c r="T42" s="21">
        <v>62</v>
      </c>
      <c r="U42" s="21">
        <v>65</v>
      </c>
      <c r="V42" s="21">
        <v>67</v>
      </c>
      <c r="W42" s="21">
        <v>67.2</v>
      </c>
      <c r="X42" s="21">
        <v>76</v>
      </c>
      <c r="Y42" s="21">
        <v>85</v>
      </c>
      <c r="Z42" s="21">
        <v>90</v>
      </c>
      <c r="AA42" s="21">
        <v>91</v>
      </c>
      <c r="AB42" s="21">
        <v>91.1</v>
      </c>
      <c r="AC42" s="26">
        <v>100</v>
      </c>
      <c r="AD42" s="26">
        <v>110</v>
      </c>
      <c r="AE42" s="26">
        <v>113</v>
      </c>
      <c r="AF42" s="26">
        <v>116</v>
      </c>
      <c r="AG42" s="26">
        <v>116.5</v>
      </c>
      <c r="AH42" s="26">
        <v>125</v>
      </c>
      <c r="AI42" s="26">
        <v>130</v>
      </c>
      <c r="AJ42" s="26">
        <v>138</v>
      </c>
      <c r="AK42" s="26">
        <v>142.5</v>
      </c>
      <c r="AL42" s="26">
        <v>142.69999999999999</v>
      </c>
      <c r="AM42" s="26">
        <v>150</v>
      </c>
      <c r="AN42" s="26">
        <v>160</v>
      </c>
      <c r="AO42" s="26">
        <v>165</v>
      </c>
      <c r="AP42" s="26">
        <v>168</v>
      </c>
      <c r="AQ42" s="26">
        <v>170</v>
      </c>
      <c r="AR42" s="26">
        <v>170.3</v>
      </c>
    </row>
    <row r="43" spans="2:44" x14ac:dyDescent="0.2">
      <c r="B43" s="39"/>
      <c r="C43" s="38"/>
      <c r="D43" s="38"/>
      <c r="E43" s="38"/>
      <c r="F43" s="39"/>
      <c r="H43" s="2">
        <v>10</v>
      </c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</row>
    <row r="44" spans="2:44" x14ac:dyDescent="0.2">
      <c r="B44" s="40"/>
      <c r="C44" s="40"/>
      <c r="D44" s="40"/>
      <c r="E44" s="40"/>
      <c r="F44" s="40"/>
      <c r="H44" s="2">
        <v>15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</row>
    <row r="45" spans="2:44" x14ac:dyDescent="0.2">
      <c r="H45" s="2">
        <v>20</v>
      </c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</row>
    <row r="46" spans="2:44" x14ac:dyDescent="0.2">
      <c r="H46" s="2">
        <v>25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</row>
    <row r="47" spans="2:44" x14ac:dyDescent="0.2">
      <c r="H47" s="2">
        <v>30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</row>
    <row r="48" spans="2:44" x14ac:dyDescent="0.2">
      <c r="H48" s="2">
        <v>35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</row>
    <row r="100" spans="2:26" x14ac:dyDescent="0.2">
      <c r="C100">
        <v>1.2</v>
      </c>
    </row>
    <row r="102" spans="2:26" x14ac:dyDescent="0.2">
      <c r="B102" s="25" t="s">
        <v>38</v>
      </c>
      <c r="C102" s="2">
        <v>0</v>
      </c>
      <c r="D102" s="21">
        <v>15</v>
      </c>
      <c r="E102" s="21">
        <v>28</v>
      </c>
      <c r="F102" s="21">
        <v>35</v>
      </c>
      <c r="G102" s="21">
        <v>40</v>
      </c>
      <c r="H102" s="21">
        <v>43</v>
      </c>
      <c r="I102" s="21">
        <v>43.96</v>
      </c>
      <c r="J102" s="21">
        <v>44</v>
      </c>
      <c r="K102" s="21">
        <v>53</v>
      </c>
      <c r="L102" s="21">
        <v>58</v>
      </c>
      <c r="M102" s="21">
        <v>60</v>
      </c>
      <c r="N102" s="21">
        <v>62</v>
      </c>
      <c r="O102" s="21">
        <v>64</v>
      </c>
      <c r="P102" s="21">
        <v>65</v>
      </c>
      <c r="Q102" s="21">
        <v>66</v>
      </c>
      <c r="R102" s="21">
        <v>67</v>
      </c>
      <c r="S102" s="21">
        <v>67.099999999999994</v>
      </c>
      <c r="T102" s="21">
        <v>70</v>
      </c>
      <c r="U102" s="21">
        <v>75</v>
      </c>
      <c r="V102" s="21">
        <v>78</v>
      </c>
      <c r="W102" s="21">
        <v>79.5</v>
      </c>
      <c r="X102" s="21">
        <v>80.2</v>
      </c>
      <c r="Y102" s="21">
        <v>80.400000000000006</v>
      </c>
      <c r="Z102" s="21">
        <v>80.5</v>
      </c>
    </row>
    <row r="103" spans="2:26" x14ac:dyDescent="0.2">
      <c r="B103" s="2">
        <v>15</v>
      </c>
      <c r="C103" s="19">
        <f>[1]!MF_p_choke_atma(C$102,fw_,d_choke,$B103,1,d_pipe,T_choke,,PVTstr_)</f>
        <v>15</v>
      </c>
      <c r="D103" s="19">
        <f>[1]!MF_p_choke_atma(D$102,fw_,d_choke,$B103,1,d_pipe,T_choke,,PVTstr_)</f>
        <v>14.843902587890625</v>
      </c>
      <c r="E103" s="19">
        <f>[1]!MF_p_choke_atma(E$102,fw_,d_choke,$B103,1,d_pipe,T_choke,,PVTstr_)</f>
        <v>14.43603515625</v>
      </c>
      <c r="F103" s="19">
        <f>[1]!MF_p_choke_atma(F$102,fw_,d_choke,$B103,1,d_pipe,T_choke,,PVTstr_)</f>
        <v>14.095458984375</v>
      </c>
      <c r="G103" s="19">
        <f>[1]!MF_p_choke_atma(G$102,fw_,d_choke,$B103,1,d_pipe,T_choke,,PVTstr_)</f>
        <v>13.7841796875</v>
      </c>
      <c r="H103" s="19">
        <f>[1]!MF_p_choke_atma(H$102,fw_,d_choke,$B103,1,d_pipe,T_choke,,PVTstr_)</f>
        <v>13.564453125</v>
      </c>
      <c r="I103" s="19">
        <f>[1]!MF_p_choke_atma(I$102,fw_,d_choke,$B103,1,d_pipe,T_choke,,PVTstr_)</f>
        <v>13.4912109375</v>
      </c>
      <c r="J103" s="19">
        <f>[1]!MF_p_choke_atma(J$102,fw_,d_choke,$B103,1,d_pipe,T_choke,,PVTstr_)</f>
        <v>13.4912109375</v>
      </c>
      <c r="K103" s="19">
        <f>[1]!MF_p_choke_atma(K$102,fw_,d_choke,$B103,1,d_pipe,T_choke,,PVTstr_)</f>
        <v>12.6123046875</v>
      </c>
      <c r="L103" s="19">
        <f>[1]!MF_p_choke_atma(L$102,fw_,d_choke,$B103,1,d_pipe,T_choke,,PVTstr_)</f>
        <v>11.923828125</v>
      </c>
      <c r="M103" s="19">
        <f>[1]!MF_p_choke_atma(M$102,fw_,d_choke,$B103,1,d_pipe,T_choke,,PVTstr_)</f>
        <v>11.5869140625</v>
      </c>
      <c r="N103" s="19">
        <f>[1]!MF_p_choke_atma(N$102,fw_,d_choke,$B103,1,d_pipe,T_choke,,PVTstr_)</f>
        <v>11.1767578125</v>
      </c>
      <c r="O103" s="19">
        <f>[1]!MF_p_choke_atma(O$102,fw_,d_choke,$B103,1,d_pipe,T_choke,,PVTstr_)</f>
        <v>10.6640625</v>
      </c>
      <c r="P103" s="19">
        <f>[1]!MF_p_choke_atma(P$102,fw_,d_choke,$B103,1,d_pipe,T_choke,,PVTstr_)</f>
        <v>10.3125</v>
      </c>
      <c r="Q103" s="19">
        <f>[1]!MF_p_choke_atma(Q$102,fw_,d_choke,$B103,1,d_pipe,T_choke,,PVTstr_)</f>
        <v>9.90234375</v>
      </c>
      <c r="R103" s="19">
        <f>[1]!MF_p_choke_atma(R$102,fw_,d_choke,$B103,1,d_pipe,T_choke,,PVTstr_)</f>
        <v>8.4375</v>
      </c>
      <c r="S103" s="19">
        <f>[1]!MF_p_choke_atma(S$102,fw_,d_choke,$B103,1,d_pipe,T_choke,,PVTstr_)</f>
        <v>-1</v>
      </c>
      <c r="T103" s="19">
        <f>[1]!MF_p_choke_atma(T$102,fw_,d_choke,$B103,1,d_pipe,T_choke,,PVTstr_)</f>
        <v>-1</v>
      </c>
      <c r="U103" s="19">
        <f>[1]!MF_p_choke_atma(U$102,fw_,d_choke,$B103,1,d_pipe,T_choke,,PVTstr_)</f>
        <v>-1</v>
      </c>
      <c r="V103" s="19">
        <f>[1]!MF_p_choke_atma(V$102,fw_,d_choke,$B103,1,d_pipe,T_choke,,PVTstr_)</f>
        <v>-1</v>
      </c>
      <c r="W103" s="19">
        <f>[1]!MF_p_choke_atma(W$102,fw_,d_choke,$B103,1,d_pipe,T_choke,,PVTstr_)</f>
        <v>-1</v>
      </c>
      <c r="X103" s="19">
        <f>[1]!MF_p_choke_atma(X$102,fw_,d_choke,$B103,1,d_pipe,T_choke,,PVTstr_)</f>
        <v>-1</v>
      </c>
      <c r="Y103" s="19">
        <f>[1]!MF_p_choke_atma(Y$102,fw_,d_choke,$B103,1,d_pipe,T_choke,,PVTstr_)</f>
        <v>-1</v>
      </c>
      <c r="Z103" s="19">
        <f>[1]!MF_p_choke_atma(Z$102,fw_,d_choke,$B103,1,d_pipe,T_choke,,PVTstr_)</f>
        <v>-1</v>
      </c>
    </row>
    <row r="104" spans="2:26" x14ac:dyDescent="0.2">
      <c r="B104" s="2">
        <v>15</v>
      </c>
      <c r="C104" s="19">
        <f>[1]!MF_p_choke_atma(C$102,fw_,d_choke,$B104,1,d_pipe,T_choke,cf_,PVTstr_)</f>
        <v>15</v>
      </c>
      <c r="D104" s="19">
        <f>[1]!MF_p_choke_atma(D$102,fw_,d_choke,$B104,1,d_pipe,T_choke,cf_,PVTstr_)</f>
        <v>14.8919677734375</v>
      </c>
      <c r="E104" s="19">
        <f>[1]!MF_p_choke_atma(E$102,fw_,d_choke,$B104,1,d_pipe,T_choke,cf_,PVTstr_)</f>
        <v>14.615478515625</v>
      </c>
      <c r="F104" s="19">
        <f>[1]!MF_p_choke_atma(F$102,fw_,d_choke,$B104,1,d_pipe,T_choke,cf_,PVTstr_)</f>
        <v>14.3865966796875</v>
      </c>
      <c r="G104" s="19">
        <f>[1]!MF_p_choke_atma(G$102,fw_,d_choke,$B104,1,d_pipe,T_choke,cf_,PVTstr_)</f>
        <v>14.183349609375</v>
      </c>
      <c r="H104" s="19">
        <f>[1]!MF_p_choke_atma(H$102,fw_,d_choke,$B104,1,d_pipe,T_choke,cf_,PVTstr_)</f>
        <v>14.0478515625</v>
      </c>
      <c r="I104" s="19">
        <f>[1]!MF_p_choke_atma(I$102,fw_,d_choke,$B104,1,d_pipe,T_choke,cf_,PVTstr_)</f>
        <v>14.000244140625</v>
      </c>
      <c r="J104" s="19">
        <f>[1]!MF_p_choke_atma(J$102,fw_,d_choke,$B104,1,d_pipe,T_choke,cf_,PVTstr_)</f>
        <v>13.99658203125</v>
      </c>
      <c r="K104" s="19">
        <f>[1]!MF_p_choke_atma(K$102,fw_,d_choke,$B104,1,d_pipe,T_choke,cf_,PVTstr_)</f>
        <v>13.4765625</v>
      </c>
      <c r="L104" s="19">
        <f>[1]!MF_p_choke_atma(L$102,fw_,d_choke,$B104,1,d_pipe,T_choke,cf_,PVTstr_)</f>
        <v>13.1103515625</v>
      </c>
      <c r="M104" s="19">
        <f>[1]!MF_p_choke_atma(M$102,fw_,d_choke,$B104,1,d_pipe,T_choke,cf_,PVTstr_)</f>
        <v>12.94189453125</v>
      </c>
      <c r="N104" s="19">
        <f>[1]!MF_p_choke_atma(N$102,fw_,d_choke,$B104,1,d_pipe,T_choke,cf_,PVTstr_)</f>
        <v>12.76611328125</v>
      </c>
      <c r="O104" s="19">
        <f>[1]!MF_p_choke_atma(O$102,fw_,d_choke,$B104,1,d_pipe,T_choke,cf_,PVTstr_)</f>
        <v>12.568359375</v>
      </c>
      <c r="P104" s="19">
        <f>[1]!MF_p_choke_atma(P$102,fw_,d_choke,$B104,1,d_pipe,T_choke,cf_,PVTstr_)</f>
        <v>12.4658203125</v>
      </c>
      <c r="Q104" s="19">
        <f>[1]!MF_p_choke_atma(Q$102,fw_,d_choke,$B104,1,d_pipe,T_choke,cf_,PVTstr_)</f>
        <v>12.36328125</v>
      </c>
      <c r="R104" s="19">
        <f>[1]!MF_p_choke_atma(R$102,fw_,d_choke,$B104,1,d_pipe,T_choke,cf_,PVTstr_)</f>
        <v>12.24609375</v>
      </c>
      <c r="S104" s="19">
        <f>[1]!MF_p_choke_atma(S$102,fw_,d_choke,$B104,1,d_pipe,T_choke,cf_,PVTstr_)</f>
        <v>12.2314453125</v>
      </c>
      <c r="T104" s="19">
        <f>[1]!MF_p_choke_atma(T$102,fw_,d_choke,$B104,1,d_pipe,T_choke,cf_,PVTstr_)</f>
        <v>11.865234375</v>
      </c>
      <c r="U104" s="19">
        <f>[1]!MF_p_choke_atma(U$102,fw_,d_choke,$B104,1,d_pipe,T_choke,cf_,PVTstr_)</f>
        <v>11.07421875</v>
      </c>
      <c r="V104" s="19">
        <f>[1]!MF_p_choke_atma(V$102,fw_,d_choke,$B104,1,d_pipe,T_choke,cf_,PVTstr_)</f>
        <v>10.3125</v>
      </c>
      <c r="W104" s="19">
        <f>[1]!MF_p_choke_atma(W$102,fw_,d_choke,$B104,1,d_pipe,T_choke,cf_,PVTstr_)</f>
        <v>9.7265625</v>
      </c>
      <c r="X104" s="19">
        <f>[1]!MF_p_choke_atma(X$102,fw_,d_choke,$B104,1,d_pipe,T_choke,cf_,PVTstr_)</f>
        <v>9.2578125</v>
      </c>
      <c r="Y104" s="19">
        <f>[1]!MF_p_choke_atma(Y$102,fw_,d_choke,$B104,1,d_pipe,T_choke,cf_,PVTstr_)</f>
        <v>8.4375</v>
      </c>
      <c r="Z104" s="19">
        <f>[1]!MF_p_choke_atma(Z$102,fw_,d_choke,$B104,1,d_pipe,T_choke,cf_,PVTstr_)</f>
        <v>-1</v>
      </c>
    </row>
  </sheetData>
  <mergeCells count="2">
    <mergeCell ref="I29:T29"/>
    <mergeCell ref="I41:T41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Choke</vt:lpstr>
      <vt:lpstr>Choke!Bob_</vt:lpstr>
      <vt:lpstr>cf_</vt:lpstr>
      <vt:lpstr>d_choke</vt:lpstr>
      <vt:lpstr>d_pipe</vt:lpstr>
      <vt:lpstr>Choke!fw_</vt:lpstr>
      <vt:lpstr>Choke!gamma_gas_</vt:lpstr>
      <vt:lpstr>Choke!gamma_oil_</vt:lpstr>
      <vt:lpstr>Choke!gamma_wat_</vt:lpstr>
      <vt:lpstr>gamma_wat_kf_</vt:lpstr>
      <vt:lpstr>Choke!muob_</vt:lpstr>
      <vt:lpstr>Choke!Pb_</vt:lpstr>
      <vt:lpstr>Pbuf_</vt:lpstr>
      <vt:lpstr>Plin_</vt:lpstr>
      <vt:lpstr>PVT_str_wat_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2020-04-04T19:56:38Z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