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amples\"/>
    </mc:Choice>
  </mc:AlternateContent>
  <xr:revisionPtr revIDLastSave="0" documentId="13_ncr:1_{EC90C07F-1F7A-490C-941A-9A75F97232B4}" xr6:coauthVersionLast="45" xr6:coauthVersionMax="45" xr10:uidLastSave="{00000000-0000-0000-0000-000000000000}"/>
  <bookViews>
    <workbookView xWindow="-33990" yWindow="675" windowWidth="27990" windowHeight="19740" xr2:uid="{CBB18379-7E76-40C7-BC74-A5CF898F6A9B}"/>
  </bookViews>
  <sheets>
    <sheet name="трубопровод" sheetId="1" r:id="rId1"/>
  </sheets>
  <externalReferences>
    <externalReference r:id="rId2"/>
  </externalReferences>
  <definedNames>
    <definedName name="Bob_" localSheetId="0">трубопровод!$C$12</definedName>
    <definedName name="calc_along_coord">трубопровод!$H$30</definedName>
    <definedName name="flow_along_coord">трубопровод!$H$31</definedName>
    <definedName name="fw_">трубопровод!$C$18</definedName>
    <definedName name="gamma_gas_" localSheetId="0">трубопровод!$C$7</definedName>
    <definedName name="gamma_oil_" localSheetId="0">трубопровод!$C$5</definedName>
    <definedName name="gamma_wat_" localSheetId="0">трубопровод!$C$6</definedName>
    <definedName name="hcor">трубопровод!$H$28</definedName>
    <definedName name="inclinometry">трубопровод!$B$38:$C$60</definedName>
    <definedName name="muob_" localSheetId="0">трубопровод!$C$13</definedName>
    <definedName name="P0">трубопровод!$C$20</definedName>
    <definedName name="P1_">трубопровод!$C$21</definedName>
    <definedName name="Pann">трубопровод!$D$78</definedName>
    <definedName name="Pb_" localSheetId="0">трубопровод!$C$10</definedName>
    <definedName name="PVT_gas">трубопровод!$C$80</definedName>
    <definedName name="PVTstr_">трубопровод!$C$25</definedName>
    <definedName name="Pwf">трубопровод!$D$79</definedName>
    <definedName name="Qgas_free">трубопровод!$C$17</definedName>
    <definedName name="qliq_">трубопровод!$C$16</definedName>
    <definedName name="Rp_" localSheetId="0">трубопровод!$C$9</definedName>
    <definedName name="Rsb_" localSheetId="0">трубопровод!$C$8</definedName>
    <definedName name="T0">трубопровод!$C$22</definedName>
    <definedName name="T1_">трубопровод!$C$23</definedName>
    <definedName name="temp_model">трубопровод!$H$29</definedName>
    <definedName name="tempm">трубопровод!$H$29</definedName>
    <definedName name="Tres_" localSheetId="0">трубопровод!$C$11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C80" i="1"/>
  <c r="C83" i="1" s="1" a="1"/>
  <c r="C25" i="1"/>
  <c r="O83" i="1" s="1" a="1"/>
  <c r="G1" i="1"/>
  <c r="K28" i="1" a="1"/>
  <c r="W28" i="1" a="1"/>
  <c r="D108" i="1" a="1"/>
  <c r="D108" i="1" l="1"/>
  <c r="O83" i="1"/>
  <c r="C83" i="1"/>
  <c r="W28" i="1"/>
  <c r="K28" i="1"/>
  <c r="U36" i="1"/>
  <c r="V36" i="1" s="1"/>
  <c r="T34" i="1"/>
  <c r="T49" i="1"/>
  <c r="U50" i="1"/>
  <c r="V50" i="1" s="1"/>
  <c r="U39" i="1"/>
  <c r="V39" i="1" s="1"/>
  <c r="T38" i="1"/>
  <c r="T50" i="1"/>
  <c r="U44" i="1"/>
  <c r="V44" i="1" s="1"/>
  <c r="T48" i="1"/>
  <c r="T45" i="1"/>
  <c r="U48" i="1"/>
  <c r="V48" i="1" s="1"/>
  <c r="T46" i="1"/>
  <c r="U34" i="1"/>
  <c r="V34" i="1" s="1"/>
  <c r="T47" i="1"/>
  <c r="U32" i="1"/>
  <c r="V32" i="1" s="1"/>
  <c r="T36" i="1"/>
  <c r="U33" i="1"/>
  <c r="V33" i="1" s="1"/>
  <c r="T37" i="1"/>
  <c r="T41" i="1"/>
  <c r="U43" i="1"/>
  <c r="V43" i="1" s="1"/>
  <c r="U46" i="1"/>
  <c r="V46" i="1" s="1"/>
  <c r="T43" i="1"/>
  <c r="T35" i="1"/>
  <c r="U41" i="1"/>
  <c r="V41" i="1" s="1"/>
  <c r="U35" i="1"/>
  <c r="V35" i="1" s="1"/>
  <c r="T39" i="1"/>
  <c r="T31" i="1"/>
  <c r="U45" i="1"/>
  <c r="V45" i="1" s="1"/>
  <c r="U38" i="1"/>
  <c r="V38" i="1" s="1"/>
  <c r="U47" i="1"/>
  <c r="V47" i="1" s="1"/>
  <c r="T44" i="1"/>
  <c r="U49" i="1"/>
  <c r="V49" i="1" s="1"/>
  <c r="T42" i="1"/>
  <c r="U31" i="1"/>
  <c r="V31" i="1" s="1"/>
  <c r="T33" i="1"/>
  <c r="T32" i="1"/>
  <c r="T40" i="1"/>
  <c r="U42" i="1"/>
  <c r="V42" i="1" s="1"/>
  <c r="U40" i="1"/>
  <c r="V40" i="1" s="1"/>
  <c r="U37" i="1"/>
  <c r="V37" i="1" s="1"/>
  <c r="H20" i="1" a="1"/>
  <c r="H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28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29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<sst xmlns="http://schemas.openxmlformats.org/spreadsheetml/2006/main" count="82" uniqueCount="64">
  <si>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</si>
  <si>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</si>
  <si>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</si>
  <si>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</si>
  <si>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</si>
  <si>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</si>
  <si>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</si>
  <si>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</si>
  <si>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</si>
  <si>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</si>
  <si>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</si>
  <si>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</si>
  <si>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</si>
  <si>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</si>
  <si>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</si>
  <si>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</si>
  <si>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</si>
  <si>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</si>
  <si>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</si>
  <si>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</si>
  <si>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</si>
  <si>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</si>
  <si>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</si>
  <si>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</si>
  <si>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</si>
  <si>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</si>
  <si>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</si>
  <si>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м</t>
  </si>
  <si>
    <t>мм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</si>
  <si>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</si>
  <si>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</si>
  <si>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</si>
  <si>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</si>
  <si>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</si>
  <si>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</si>
  <si>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</si>
  <si>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</si>
  <si>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</si>
  <si>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</si>
  <si>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</si>
  <si>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</si>
  <si>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</si>
  <si>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</si>
  <si>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</si>
  <si>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</si>
  <si>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</si>
  <si>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</si>
  <si>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t>calc_along_coord</t>
  </si>
  <si>
    <t>flow_along_coord</t>
  </si>
  <si>
    <t>hcor</t>
  </si>
  <si>
    <t>temp model</t>
  </si>
  <si>
    <r>
      <t>Q</t>
    </r>
    <r>
      <rPr>
        <vertAlign val="subscript"/>
        <sz val="11"/>
        <color theme="1"/>
        <rFont val="Calibri"/>
        <family val="2"/>
        <charset val="204"/>
      </rPr>
      <t>gas free</t>
    </r>
  </si>
  <si>
    <r>
      <t>нм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</si>
  <si>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t>Диаметры</t>
  </si>
  <si>
    <t>deviation</t>
  </si>
  <si>
    <t>Настройки модели</t>
  </si>
  <si>
    <t xml:space="preserve">Температура </t>
  </si>
  <si>
    <t>Расчет сверху вниз</t>
  </si>
  <si>
    <t>Расчет снизу вверх</t>
  </si>
  <si>
    <t xml:space="preserve"> -r</t>
  </si>
  <si>
    <t xml:space="preserve"> +r </t>
  </si>
  <si>
    <t>Pann</t>
  </si>
  <si>
    <t>Pwf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</si>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</sst>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3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5" borderId="3" xfId="0" applyFill="1" applyBorder="1"/>
    <xf numFmtId="0" fontId="0" fillId="5" borderId="2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7" xfId="0" applyFill="1" applyBorder="1"/>
    <xf numFmtId="1" fontId="0" fillId="7" borderId="0" xfId="0" applyNumberFormat="1" applyFill="1" applyBorder="1" applyAlignment="1">
      <alignment horizontal="center"/>
    </xf>
    <xf numFmtId="0" fontId="0" fillId="7" borderId="8" xfId="0" applyFill="1" applyBorder="1"/>
    <xf numFmtId="1" fontId="0" fillId="7" borderId="9" xfId="0" applyNumberFormat="1" applyFill="1" applyBorder="1" applyAlignment="1">
      <alignment horizontal="center"/>
    </xf>
    <xf numFmtId="0" fontId="0" fillId="7" borderId="10" xfId="0" applyFill="1" applyBorder="1"/>
    <xf numFmtId="0" fontId="0" fillId="7" borderId="1" xfId="0" applyFill="1" applyBorder="1"/>
    <xf numFmtId="1" fontId="0" fillId="2" borderId="0" xfId="0" applyNumberFormat="1" applyFill="1"/>
    <xf numFmtId="0" fontId="0" fillId="7" borderId="9" xfId="0" applyFill="1" applyBorder="1"/>
    <xf numFmtId="0" fontId="0" fillId="8" borderId="1" xfId="0" applyFill="1" applyBorder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трубопровод!$T$30</c:f>
              <c:strCache>
                <c:ptCount val="1"/>
                <c:pt idx="0">
                  <c:v>deviation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трубопровод!$T$31:$T$50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4.4821052631580187</c:v>
                </c:pt>
                <c:pt idx="7">
                  <c:v>15.616842105263231</c:v>
                </c:pt>
                <c:pt idx="8">
                  <c:v>33.269473684210425</c:v>
                </c:pt>
                <c:pt idx="9">
                  <c:v>57.701052631578932</c:v>
                </c:pt>
                <c:pt idx="10">
                  <c:v>89.143157894736987</c:v>
                </c:pt>
                <c:pt idx="11">
                  <c:v>127.32210526315794</c:v>
                </c:pt>
                <c:pt idx="12">
                  <c:v>172.23789473684201</c:v>
                </c:pt>
                <c:pt idx="13">
                  <c:v>223.89052631578943</c:v>
                </c:pt>
                <c:pt idx="14">
                  <c:v>282.2800000000002</c:v>
                </c:pt>
                <c:pt idx="15">
                  <c:v>348.39699248120269</c:v>
                </c:pt>
                <c:pt idx="16">
                  <c:v>495.52631578947376</c:v>
                </c:pt>
                <c:pt idx="17">
                  <c:v>663.68421052631584</c:v>
                </c:pt>
                <c:pt idx="18">
                  <c:v>831.84210526315792</c:v>
                </c:pt>
                <c:pt idx="19">
                  <c:v>1000</c:v>
                </c:pt>
              </c:numCache>
            </c:numRef>
          </c:xVal>
          <c:yVal>
            <c:numRef>
              <c:f>трубопровод!$M$31:$M$50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1100.7810526315789</c:v>
                </c:pt>
                <c:pt idx="7">
                  <c:v>1273.856842105263</c:v>
                </c:pt>
                <c:pt idx="8">
                  <c:v>1440.4147368421054</c:v>
                </c:pt>
                <c:pt idx="9">
                  <c:v>1600.1936842105265</c:v>
                </c:pt>
                <c:pt idx="10">
                  <c:v>1752.9621052631578</c:v>
                </c:pt>
                <c:pt idx="11">
                  <c:v>1898.9936842105262</c:v>
                </c:pt>
                <c:pt idx="12">
                  <c:v>2038.2884210526317</c:v>
                </c:pt>
                <c:pt idx="13">
                  <c:v>2170.8463157894739</c:v>
                </c:pt>
                <c:pt idx="14">
                  <c:v>2296.6673684210523</c:v>
                </c:pt>
                <c:pt idx="15">
                  <c:v>2414.7609022556394</c:v>
                </c:pt>
                <c:pt idx="16">
                  <c:v>2451.8421052631579</c:v>
                </c:pt>
                <c:pt idx="17">
                  <c:v>2467.8947368421054</c:v>
                </c:pt>
                <c:pt idx="18">
                  <c:v>2483.9473684210529</c:v>
                </c:pt>
                <c:pt idx="19">
                  <c:v>2500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9D-48C2-BEB8-BD6B9EB4A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57615"/>
        <c:axId val="1849416287"/>
      </c:scatterChart>
      <c:valAx>
        <c:axId val="1583757615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Отклонение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416287"/>
        <c:crosses val="autoZero"/>
        <c:crossBetween val="midCat"/>
      </c:valAx>
      <c:valAx>
        <c:axId val="184941628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Вертикальная глубина, 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75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ru-RU" sz="1100"/>
              <a:t>Конструкция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234002448332053"/>
          <c:y val="0.16215880097362981"/>
          <c:w val="0.8380435184496261"/>
          <c:h val="0.74052857754980639"/>
        </c:manualLayout>
      </c:layout>
      <c:scatterChart>
        <c:scatterStyle val="lineMarker"/>
        <c:varyColors val="0"/>
        <c:ser>
          <c:idx val="0"/>
          <c:order val="0"/>
          <c:tx>
            <c:strRef>
              <c:f>трубопровод!$T$30</c:f>
              <c:strCache>
                <c:ptCount val="1"/>
                <c:pt idx="0">
                  <c:v>deviation</c:v>
                </c:pt>
              </c:strCache>
            </c:strRef>
          </c:tx>
          <c:spPr>
            <a:ln>
              <a:solidFill>
                <a:schemeClr val="accent6">
                  <a:lumMod val="50000"/>
                </a:schemeClr>
              </a:solidFill>
            </a:ln>
            <a:effectLst/>
          </c:spPr>
          <c:marker>
            <c:symbol val="none"/>
          </c:marker>
          <c:xVal>
            <c:numRef>
              <c:f>трубопровод!$V$31:$V$50</c:f>
              <c:numCache>
                <c:formatCode>General</c:formatCode>
                <c:ptCount val="20"/>
                <c:pt idx="0">
                  <c:v>7.4999999999999997E-2</c:v>
                </c:pt>
                <c:pt idx="1">
                  <c:v>7.4999999999999997E-2</c:v>
                </c:pt>
                <c:pt idx="2">
                  <c:v>7.4999999999999997E-2</c:v>
                </c:pt>
                <c:pt idx="3">
                  <c:v>7.4999999999999997E-2</c:v>
                </c:pt>
                <c:pt idx="4">
                  <c:v>6.25E-2</c:v>
                </c:pt>
                <c:pt idx="5">
                  <c:v>6.25E-2</c:v>
                </c:pt>
                <c:pt idx="6">
                  <c:v>6.25E-2</c:v>
                </c:pt>
                <c:pt idx="7">
                  <c:v>6.25E-2</c:v>
                </c:pt>
                <c:pt idx="8">
                  <c:v>6.25E-2</c:v>
                </c:pt>
                <c:pt idx="9">
                  <c:v>6.25E-2</c:v>
                </c:pt>
                <c:pt idx="10">
                  <c:v>6.25E-2</c:v>
                </c:pt>
                <c:pt idx="11">
                  <c:v>6.25E-2</c:v>
                </c:pt>
                <c:pt idx="12">
                  <c:v>6.25E-2</c:v>
                </c:pt>
                <c:pt idx="13">
                  <c:v>6.25E-2</c:v>
                </c:pt>
                <c:pt idx="14">
                  <c:v>6.25E-2</c:v>
                </c:pt>
                <c:pt idx="15">
                  <c:v>6.25E-2</c:v>
                </c:pt>
                <c:pt idx="16">
                  <c:v>6.25E-2</c:v>
                </c:pt>
                <c:pt idx="17">
                  <c:v>6.25E-2</c:v>
                </c:pt>
                <c:pt idx="18">
                  <c:v>6.25E-2</c:v>
                </c:pt>
                <c:pt idx="19">
                  <c:v>6.25E-2</c:v>
                </c:pt>
              </c:numCache>
            </c:numRef>
          </c:xVal>
          <c:yVal>
            <c:numRef>
              <c:f>трубопровод!$L$31:$L$50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DA-4E1A-95F3-E56154B55629}"/>
            </c:ext>
          </c:extLst>
        </c:ser>
        <c:ser>
          <c:idx val="1"/>
          <c:order val="1"/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трубопровод!$U$31:$U$50</c:f>
              <c:numCache>
                <c:formatCode>General</c:formatCode>
                <c:ptCount val="20"/>
                <c:pt idx="0">
                  <c:v>-7.4999999999999997E-2</c:v>
                </c:pt>
                <c:pt idx="1">
                  <c:v>-7.4999999999999997E-2</c:v>
                </c:pt>
                <c:pt idx="2">
                  <c:v>-7.4999999999999997E-2</c:v>
                </c:pt>
                <c:pt idx="3">
                  <c:v>-7.4999999999999997E-2</c:v>
                </c:pt>
                <c:pt idx="4">
                  <c:v>-6.25E-2</c:v>
                </c:pt>
                <c:pt idx="5">
                  <c:v>-6.25E-2</c:v>
                </c:pt>
                <c:pt idx="6">
                  <c:v>-6.25E-2</c:v>
                </c:pt>
                <c:pt idx="7">
                  <c:v>-6.25E-2</c:v>
                </c:pt>
                <c:pt idx="8">
                  <c:v>-6.25E-2</c:v>
                </c:pt>
                <c:pt idx="9">
                  <c:v>-6.25E-2</c:v>
                </c:pt>
                <c:pt idx="10">
                  <c:v>-6.25E-2</c:v>
                </c:pt>
                <c:pt idx="11">
                  <c:v>-6.25E-2</c:v>
                </c:pt>
                <c:pt idx="12">
                  <c:v>-6.25E-2</c:v>
                </c:pt>
                <c:pt idx="13">
                  <c:v>-6.25E-2</c:v>
                </c:pt>
                <c:pt idx="14">
                  <c:v>-6.25E-2</c:v>
                </c:pt>
                <c:pt idx="15">
                  <c:v>-6.25E-2</c:v>
                </c:pt>
                <c:pt idx="16">
                  <c:v>-6.25E-2</c:v>
                </c:pt>
                <c:pt idx="17">
                  <c:v>-6.25E-2</c:v>
                </c:pt>
                <c:pt idx="18">
                  <c:v>-6.25E-2</c:v>
                </c:pt>
                <c:pt idx="19">
                  <c:v>-6.25E-2</c:v>
                </c:pt>
              </c:numCache>
            </c:numRef>
          </c:xVal>
          <c:yVal>
            <c:numRef>
              <c:f>трубопровод!$L$31:$L$50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DA-4E1A-95F3-E56154B55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57615"/>
        <c:axId val="1849416287"/>
      </c:scatterChart>
      <c:valAx>
        <c:axId val="1583757615"/>
        <c:scaling>
          <c:orientation val="minMax"/>
          <c:max val="0.5"/>
          <c:min val="-0.5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416287"/>
        <c:crosses val="autoZero"/>
        <c:crossBetween val="midCat"/>
      </c:valAx>
      <c:valAx>
        <c:axId val="1849416287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757615"/>
        <c:crossesAt val="-0.5"/>
        <c:crossBetween val="midCat"/>
      </c:valAx>
    </c:plotArea>
    <c:plotVisOnly val="1"/>
    <c:dispBlanksAs val="gap"/>
    <c:showDLblsOverMax val="0"/>
    <c:extLst/>
  </c:chart>
  <c:spPr>
    <a:solidFill>
      <a:schemeClr val="accent5">
        <a:lumMod val="20000"/>
        <a:lumOff val="80000"/>
      </a:schemeClr>
    </a:solidFill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трубопровод!$K$27</c:f>
              <c:strCache>
                <c:ptCount val="1"/>
                <c:pt idx="0">
                  <c:v>Расчет сверху вниз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трубопровод!$N$31:$N$50</c:f>
              <c:numCache>
                <c:formatCode>0</c:formatCode>
                <c:ptCount val="20"/>
                <c:pt idx="0">
                  <c:v>10</c:v>
                </c:pt>
                <c:pt idx="1">
                  <c:v>18.360824860129437</c:v>
                </c:pt>
                <c:pt idx="2">
                  <c:v>28.878614078221915</c:v>
                </c:pt>
                <c:pt idx="3">
                  <c:v>40.769268486240286</c:v>
                </c:pt>
                <c:pt idx="4">
                  <c:v>52.730681864990871</c:v>
                </c:pt>
                <c:pt idx="5">
                  <c:v>65.169759432482138</c:v>
                </c:pt>
                <c:pt idx="6">
                  <c:v>77.446424962849008</c:v>
                </c:pt>
                <c:pt idx="7">
                  <c:v>89.543956622310475</c:v>
                </c:pt>
                <c:pt idx="8">
                  <c:v>101.38987239040408</c:v>
                </c:pt>
                <c:pt idx="9">
                  <c:v>112.87559058574314</c:v>
                </c:pt>
                <c:pt idx="10">
                  <c:v>123.86853283720023</c:v>
                </c:pt>
                <c:pt idx="11">
                  <c:v>134.3452854364873</c:v>
                </c:pt>
                <c:pt idx="12">
                  <c:v>144.30342965568909</c:v>
                </c:pt>
                <c:pt idx="13">
                  <c:v>153.73583667787636</c:v>
                </c:pt>
                <c:pt idx="14">
                  <c:v>162.63765403143907</c:v>
                </c:pt>
                <c:pt idx="15">
                  <c:v>170.86385453225819</c:v>
                </c:pt>
                <c:pt idx="16">
                  <c:v>174.0347046241402</c:v>
                </c:pt>
                <c:pt idx="17">
                  <c:v>175.16064031385659</c:v>
                </c:pt>
                <c:pt idx="18">
                  <c:v>176.28593679699944</c:v>
                </c:pt>
                <c:pt idx="19">
                  <c:v>177.41058592041975</c:v>
                </c:pt>
              </c:numCache>
            </c:numRef>
          </c:xVal>
          <c:yVal>
            <c:numRef>
              <c:f>трубопровод!$L$31:$L$50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4C-4139-B99C-C5880FAE5E95}"/>
            </c:ext>
          </c:extLst>
        </c:ser>
        <c:ser>
          <c:idx val="1"/>
          <c:order val="1"/>
          <c:tx>
            <c:strRef>
              <c:f>трубопровод!$W$27</c:f>
              <c:strCache>
                <c:ptCount val="1"/>
                <c:pt idx="0">
                  <c:v>Расчет снизу вверх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трубопровод!$Z$31:$Z$50</c:f>
              <c:numCache>
                <c:formatCode>0</c:formatCode>
                <c:ptCount val="20"/>
                <c:pt idx="0">
                  <c:v>25.594499950786386</c:v>
                </c:pt>
                <c:pt idx="1">
                  <c:v>37.335517408638488</c:v>
                </c:pt>
                <c:pt idx="2">
                  <c:v>49.997908574697021</c:v>
                </c:pt>
                <c:pt idx="3">
                  <c:v>62.620013985770377</c:v>
                </c:pt>
                <c:pt idx="4">
                  <c:v>75.194983556563429</c:v>
                </c:pt>
                <c:pt idx="5">
                  <c:v>88.07757893936008</c:v>
                </c:pt>
                <c:pt idx="6">
                  <c:v>100.99209928029657</c:v>
                </c:pt>
                <c:pt idx="7">
                  <c:v>113.55694517542557</c:v>
                </c:pt>
                <c:pt idx="8">
                  <c:v>125.75787546393317</c:v>
                </c:pt>
                <c:pt idx="9">
                  <c:v>137.51293635679394</c:v>
                </c:pt>
                <c:pt idx="10">
                  <c:v>148.72211579166802</c:v>
                </c:pt>
                <c:pt idx="11">
                  <c:v>159.37769700962565</c:v>
                </c:pt>
                <c:pt idx="12">
                  <c:v>169.48651456755701</c:v>
                </c:pt>
                <c:pt idx="13">
                  <c:v>179.04745953064864</c:v>
                </c:pt>
                <c:pt idx="14">
                  <c:v>188.06003556423988</c:v>
                </c:pt>
                <c:pt idx="15">
                  <c:v>196.38243464080321</c:v>
                </c:pt>
                <c:pt idx="16">
                  <c:v>199.58820686470293</c:v>
                </c:pt>
                <c:pt idx="17">
                  <c:v>200.7262311096982</c:v>
                </c:pt>
                <c:pt idx="18">
                  <c:v>201.86349521589221</c:v>
                </c:pt>
                <c:pt idx="19">
                  <c:v>203</c:v>
                </c:pt>
              </c:numCache>
            </c:numRef>
          </c:xVal>
          <c:yVal>
            <c:numRef>
              <c:f>трубопровод!$X$31:$X$50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4C-4139-B99C-C5880FAE5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57615"/>
        <c:axId val="1849416287"/>
      </c:scatterChart>
      <c:valAx>
        <c:axId val="15837576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416287"/>
        <c:crosses val="autoZero"/>
        <c:crossBetween val="midCat"/>
      </c:valAx>
      <c:valAx>
        <c:axId val="184941628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Измереная</a:t>
                </a:r>
                <a:r>
                  <a:rPr lang="ru-RU" baseline="0"/>
                  <a:t> глубина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75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Температура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трубопровод!$K$27</c:f>
              <c:strCache>
                <c:ptCount val="1"/>
                <c:pt idx="0">
                  <c:v>Расчет сверху вниз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трубопровод!$O$31:$O$50</c:f>
              <c:numCache>
                <c:formatCode>0</c:formatCode>
                <c:ptCount val="20"/>
                <c:pt idx="0">
                  <c:v>20</c:v>
                </c:pt>
                <c:pt idx="1">
                  <c:v>21.842105263157894</c:v>
                </c:pt>
                <c:pt idx="2">
                  <c:v>23.684210526315791</c:v>
                </c:pt>
                <c:pt idx="3">
                  <c:v>25.526315789473685</c:v>
                </c:pt>
                <c:pt idx="4">
                  <c:v>27.368421052631579</c:v>
                </c:pt>
                <c:pt idx="5">
                  <c:v>29.208505263157896</c:v>
                </c:pt>
                <c:pt idx="6">
                  <c:v>31.007473684210527</c:v>
                </c:pt>
                <c:pt idx="7">
                  <c:v>32.737305263157893</c:v>
                </c:pt>
                <c:pt idx="8">
                  <c:v>34.400989473684206</c:v>
                </c:pt>
                <c:pt idx="9">
                  <c:v>40.485178947368425</c:v>
                </c:pt>
                <c:pt idx="10">
                  <c:v>48.894389473684214</c:v>
                </c:pt>
                <c:pt idx="11">
                  <c:v>56.933073684210527</c:v>
                </c:pt>
                <c:pt idx="12">
                  <c:v>64.601231578947377</c:v>
                </c:pt>
                <c:pt idx="13">
                  <c:v>71.893073684210535</c:v>
                </c:pt>
                <c:pt idx="14">
                  <c:v>78.802810526315781</c:v>
                </c:pt>
                <c:pt idx="15">
                  <c:v>84.906123308270679</c:v>
                </c:pt>
                <c:pt idx="16">
                  <c:v>87.351315789473688</c:v>
                </c:pt>
                <c:pt idx="17">
                  <c:v>88.234210526315806</c:v>
                </c:pt>
                <c:pt idx="18">
                  <c:v>89.11710526315791</c:v>
                </c:pt>
                <c:pt idx="19">
                  <c:v>90</c:v>
                </c:pt>
              </c:numCache>
            </c:numRef>
          </c:xVal>
          <c:yVal>
            <c:numRef>
              <c:f>трубопровод!$L$31:$L$50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81-4C19-9A6B-1FB0D569336D}"/>
            </c:ext>
          </c:extLst>
        </c:ser>
        <c:ser>
          <c:idx val="1"/>
          <c:order val="1"/>
          <c:tx>
            <c:strRef>
              <c:f>трубопровод!$R$30</c:f>
              <c:strCache>
                <c:ptCount val="1"/>
                <c:pt idx="0">
                  <c:v>t_amb,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трубопровод!$R$31:$R$50</c:f>
              <c:numCache>
                <c:formatCode>0</c:formatCode>
                <c:ptCount val="20"/>
                <c:pt idx="0">
                  <c:v>20</c:v>
                </c:pt>
                <c:pt idx="1">
                  <c:v>21.842105263157894</c:v>
                </c:pt>
                <c:pt idx="2">
                  <c:v>23.684210526315791</c:v>
                </c:pt>
                <c:pt idx="3">
                  <c:v>25.526315789473685</c:v>
                </c:pt>
                <c:pt idx="4">
                  <c:v>27.368421052631579</c:v>
                </c:pt>
                <c:pt idx="5">
                  <c:v>29.208505263157896</c:v>
                </c:pt>
                <c:pt idx="6">
                  <c:v>31.007473684210527</c:v>
                </c:pt>
                <c:pt idx="7">
                  <c:v>32.737305263157893</c:v>
                </c:pt>
                <c:pt idx="8">
                  <c:v>34.400989473684206</c:v>
                </c:pt>
                <c:pt idx="9">
                  <c:v>40.485178947368425</c:v>
                </c:pt>
                <c:pt idx="10">
                  <c:v>48.894389473684214</c:v>
                </c:pt>
                <c:pt idx="11">
                  <c:v>56.933073684210527</c:v>
                </c:pt>
                <c:pt idx="12">
                  <c:v>64.601231578947377</c:v>
                </c:pt>
                <c:pt idx="13">
                  <c:v>71.893073684210535</c:v>
                </c:pt>
                <c:pt idx="14">
                  <c:v>78.802810526315781</c:v>
                </c:pt>
                <c:pt idx="15">
                  <c:v>84.906123308270679</c:v>
                </c:pt>
                <c:pt idx="16">
                  <c:v>87.351315789473688</c:v>
                </c:pt>
                <c:pt idx="17">
                  <c:v>88.234210526315806</c:v>
                </c:pt>
                <c:pt idx="18">
                  <c:v>89.11710526315791</c:v>
                </c:pt>
                <c:pt idx="19">
                  <c:v>90</c:v>
                </c:pt>
              </c:numCache>
            </c:numRef>
          </c:xVal>
          <c:yVal>
            <c:numRef>
              <c:f>трубопровод!$L$31:$L$50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81-4C19-9A6B-1FB0D569336D}"/>
            </c:ext>
          </c:extLst>
        </c:ser>
        <c:ser>
          <c:idx val="2"/>
          <c:order val="2"/>
          <c:tx>
            <c:strRef>
              <c:f>трубопровод!$W$27</c:f>
              <c:strCache>
                <c:ptCount val="1"/>
                <c:pt idx="0">
                  <c:v>Расчет снизу вверх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трубопровод!$AA$31:$AA$50</c:f>
              <c:numCache>
                <c:formatCode>0</c:formatCode>
                <c:ptCount val="20"/>
                <c:pt idx="0">
                  <c:v>20</c:v>
                </c:pt>
                <c:pt idx="1">
                  <c:v>21.842105263157894</c:v>
                </c:pt>
                <c:pt idx="2">
                  <c:v>23.684210526315791</c:v>
                </c:pt>
                <c:pt idx="3">
                  <c:v>25.526315789473685</c:v>
                </c:pt>
                <c:pt idx="4">
                  <c:v>27.368421052631579</c:v>
                </c:pt>
                <c:pt idx="5">
                  <c:v>29.208505263157896</c:v>
                </c:pt>
                <c:pt idx="6">
                  <c:v>31.007473684210527</c:v>
                </c:pt>
                <c:pt idx="7">
                  <c:v>32.737305263157893</c:v>
                </c:pt>
                <c:pt idx="8">
                  <c:v>34.400989473684206</c:v>
                </c:pt>
                <c:pt idx="9">
                  <c:v>40.485178947368425</c:v>
                </c:pt>
                <c:pt idx="10">
                  <c:v>48.894389473684214</c:v>
                </c:pt>
                <c:pt idx="11">
                  <c:v>56.933073684210527</c:v>
                </c:pt>
                <c:pt idx="12">
                  <c:v>64.601231578947377</c:v>
                </c:pt>
                <c:pt idx="13">
                  <c:v>71.893073684210535</c:v>
                </c:pt>
                <c:pt idx="14">
                  <c:v>78.802810526315781</c:v>
                </c:pt>
                <c:pt idx="15">
                  <c:v>84.906123308270679</c:v>
                </c:pt>
                <c:pt idx="16">
                  <c:v>87.351315789473688</c:v>
                </c:pt>
                <c:pt idx="17">
                  <c:v>88.234210526315806</c:v>
                </c:pt>
                <c:pt idx="18">
                  <c:v>89.11710526315791</c:v>
                </c:pt>
                <c:pt idx="19">
                  <c:v>90</c:v>
                </c:pt>
              </c:numCache>
            </c:numRef>
          </c:xVal>
          <c:yVal>
            <c:numRef>
              <c:f>трубопровод!$X$31:$X$50</c:f>
              <c:numCache>
                <c:formatCode>0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81-4C19-9A6B-1FB0D5693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57615"/>
        <c:axId val="1849416287"/>
      </c:scatterChart>
      <c:valAx>
        <c:axId val="15837576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416287"/>
        <c:crosses val="autoZero"/>
        <c:crossBetween val="midCat"/>
      </c:valAx>
      <c:valAx>
        <c:axId val="184941628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Измеренная глубина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75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трубопровод!$T$30</c:f>
              <c:strCache>
                <c:ptCount val="1"/>
                <c:pt idx="0">
                  <c:v>deviation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трубопровод!$F$86:$F$105</c:f>
              <c:numCache>
                <c:formatCode>General</c:formatCode>
                <c:ptCount val="20"/>
                <c:pt idx="0">
                  <c:v>25</c:v>
                </c:pt>
                <c:pt idx="1">
                  <c:v>25.48405669482004</c:v>
                </c:pt>
                <c:pt idx="2">
                  <c:v>25.974240810364659</c:v>
                </c:pt>
                <c:pt idx="3">
                  <c:v>26.470589009981239</c:v>
                </c:pt>
                <c:pt idx="4">
                  <c:v>26.973137826272819</c:v>
                </c:pt>
                <c:pt idx="5">
                  <c:v>27.481872374464743</c:v>
                </c:pt>
                <c:pt idx="6">
                  <c:v>27.987770885796248</c:v>
                </c:pt>
                <c:pt idx="7">
                  <c:v>28.478602768945521</c:v>
                </c:pt>
                <c:pt idx="8">
                  <c:v>28.955929592187996</c:v>
                </c:pt>
                <c:pt idx="9">
                  <c:v>29.415432148054048</c:v>
                </c:pt>
                <c:pt idx="10">
                  <c:v>29.847997503772842</c:v>
                </c:pt>
                <c:pt idx="11">
                  <c:v>30.253871670139414</c:v>
                </c:pt>
                <c:pt idx="12">
                  <c:v>30.634558008213975</c:v>
                </c:pt>
                <c:pt idx="13">
                  <c:v>30.990979383761346</c:v>
                </c:pt>
                <c:pt idx="14">
                  <c:v>31.323941325283361</c:v>
                </c:pt>
                <c:pt idx="15">
                  <c:v>31.62904209277977</c:v>
                </c:pt>
                <c:pt idx="16">
                  <c:v>31.746130160788294</c:v>
                </c:pt>
                <c:pt idx="17">
                  <c:v>31.787595735449326</c:v>
                </c:pt>
                <c:pt idx="18">
                  <c:v>31.828995068669133</c:v>
                </c:pt>
                <c:pt idx="19">
                  <c:v>31.870328548727464</c:v>
                </c:pt>
              </c:numCache>
            </c:numRef>
          </c:xVal>
          <c:yVal>
            <c:numRef>
              <c:f>трубопровод!$D$86:$D$105</c:f>
              <c:numCache>
                <c:formatCode>General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4E-4420-B9C5-F6A2B9DF9AC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трубопровод!$R$86:$R$105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8.7564176576288375</c:v>
                </c:pt>
                <c:pt idx="5">
                  <c:v>23.525707698194761</c:v>
                </c:pt>
                <c:pt idx="6">
                  <c:v>38.279775953233447</c:v>
                </c:pt>
                <c:pt idx="7">
                  <c:v>52.412213769426231</c:v>
                </c:pt>
                <c:pt idx="8">
                  <c:v>65.937722742488134</c:v>
                </c:pt>
                <c:pt idx="9">
                  <c:v>78.819421524261003</c:v>
                </c:pt>
                <c:pt idx="10">
                  <c:v>91.028361457000941</c:v>
                </c:pt>
                <c:pt idx="11">
                  <c:v>102.5797438892626</c:v>
                </c:pt>
                <c:pt idx="12">
                  <c:v>113.52641729133944</c:v>
                </c:pt>
                <c:pt idx="13">
                  <c:v>123.90394793048451</c:v>
                </c:pt>
                <c:pt idx="14">
                  <c:v>133.70767650649358</c:v>
                </c:pt>
                <c:pt idx="15">
                  <c:v>142.77812147916777</c:v>
                </c:pt>
                <c:pt idx="16">
                  <c:v>146.27544167602196</c:v>
                </c:pt>
                <c:pt idx="17">
                  <c:v>147.51747252066414</c:v>
                </c:pt>
                <c:pt idx="18">
                  <c:v>148.75899228149797</c:v>
                </c:pt>
                <c:pt idx="19">
                  <c:v>150</c:v>
                </c:pt>
              </c:numCache>
            </c:numRef>
          </c:xVal>
          <c:yVal>
            <c:numRef>
              <c:f>трубопровод!$P$86:$P$105</c:f>
              <c:numCache>
                <c:formatCode>General</c:formatCode>
                <c:ptCount val="20"/>
                <c:pt idx="0">
                  <c:v>0</c:v>
                </c:pt>
                <c:pt idx="1">
                  <c:v>184.21052631578948</c:v>
                </c:pt>
                <c:pt idx="2">
                  <c:v>368.42105263157896</c:v>
                </c:pt>
                <c:pt idx="3">
                  <c:v>552.63157894736844</c:v>
                </c:pt>
                <c:pt idx="4">
                  <c:v>736.84210526315792</c:v>
                </c:pt>
                <c:pt idx="5">
                  <c:v>921.0526315789474</c:v>
                </c:pt>
                <c:pt idx="6">
                  <c:v>1105.2631578947369</c:v>
                </c:pt>
                <c:pt idx="7">
                  <c:v>1289.4736842105262</c:v>
                </c:pt>
                <c:pt idx="8">
                  <c:v>1473.6842105263158</c:v>
                </c:pt>
                <c:pt idx="9">
                  <c:v>1657.8947368421054</c:v>
                </c:pt>
                <c:pt idx="10">
                  <c:v>1842.1052631578948</c:v>
                </c:pt>
                <c:pt idx="11">
                  <c:v>2026.3157894736842</c:v>
                </c:pt>
                <c:pt idx="12">
                  <c:v>2210.5263157894738</c:v>
                </c:pt>
                <c:pt idx="13">
                  <c:v>2394.7368421052633</c:v>
                </c:pt>
                <c:pt idx="14">
                  <c:v>2578.9473684210525</c:v>
                </c:pt>
                <c:pt idx="15">
                  <c:v>2763.1578947368421</c:v>
                </c:pt>
                <c:pt idx="16">
                  <c:v>2947.3684210526317</c:v>
                </c:pt>
                <c:pt idx="17">
                  <c:v>3131.5789473684213</c:v>
                </c:pt>
                <c:pt idx="18">
                  <c:v>3315.7894736842109</c:v>
                </c:pt>
                <c:pt idx="19">
                  <c:v>3500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4E-4420-B9C5-F6A2B9DF9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57615"/>
        <c:axId val="1849416287"/>
      </c:scatterChart>
      <c:valAx>
        <c:axId val="1583757615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Отклонение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9416287"/>
        <c:crosses val="autoZero"/>
        <c:crossBetween val="midCat"/>
      </c:valAx>
      <c:valAx>
        <c:axId val="184941628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Вертикальная глубина, 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375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159219</xdr:colOff>
      <xdr:row>18</xdr:row>
      <xdr:rowOff>19049</xdr:rowOff>
    </xdr:from>
    <xdr:to>
      <xdr:col>30</xdr:col>
      <xdr:colOff>276378</xdr:colOff>
      <xdr:row>19</xdr:row>
      <xdr:rowOff>80604</xdr:rowOff>
    </xdr:to>
    <xdr:grpSp>
      <xdr:nvGrpSpPr>
        <xdr:cNvPr id="15" name="Группа 14">
          <a:extLst>
            <a:ext uri="{FF2B5EF4-FFF2-40B4-BE49-F238E27FC236}">
              <a16:creationId xmlns:a16="http://schemas.microsoft.com/office/drawing/2014/main" id="{D0FAA446-A378-46BD-BB55-5F66E7150476}"/>
            </a:ext>
          </a:extLst>
        </xdr:cNvPr>
        <xdr:cNvGrpSpPr/>
      </xdr:nvGrpSpPr>
      <xdr:grpSpPr>
        <a:xfrm rot="16200000">
          <a:off x="17550535" y="3033645"/>
          <a:ext cx="252055" cy="1932512"/>
          <a:chOff x="5095875" y="1104900"/>
          <a:chExt cx="276225" cy="2038350"/>
        </a:xfrm>
      </xdr:grpSpPr>
      <xdr:sp macro="" textlink="">
        <xdr:nvSpPr>
          <xdr:cNvPr id="16" name="Цилиндр 15">
            <a:extLst>
              <a:ext uri="{FF2B5EF4-FFF2-40B4-BE49-F238E27FC236}">
                <a16:creationId xmlns:a16="http://schemas.microsoft.com/office/drawing/2014/main" id="{720964F3-3EAA-4BC1-80A0-6C85EBA539E9}"/>
              </a:ext>
            </a:extLst>
          </xdr:cNvPr>
          <xdr:cNvSpPr/>
        </xdr:nvSpPr>
        <xdr:spPr>
          <a:xfrm>
            <a:off x="5095875" y="1104900"/>
            <a:ext cx="276225" cy="203835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7" name="Стрелка: вверх 16">
            <a:extLst>
              <a:ext uri="{FF2B5EF4-FFF2-40B4-BE49-F238E27FC236}">
                <a16:creationId xmlns:a16="http://schemas.microsoft.com/office/drawing/2014/main" id="{C42D49E9-569B-4588-A6DB-19FDBA6FB8F4}"/>
              </a:ext>
            </a:extLst>
          </xdr:cNvPr>
          <xdr:cNvSpPr/>
        </xdr:nvSpPr>
        <xdr:spPr>
          <a:xfrm>
            <a:off x="5172075" y="1819275"/>
            <a:ext cx="123825" cy="657225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10</xdr:col>
      <xdr:colOff>22412</xdr:colOff>
      <xdr:row>50</xdr:row>
      <xdr:rowOff>40061</xdr:rowOff>
    </xdr:from>
    <xdr:to>
      <xdr:col>15</xdr:col>
      <xdr:colOff>192180</xdr:colOff>
      <xdr:row>74</xdr:row>
      <xdr:rowOff>16249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0B13FEF-48D8-4EC4-8EB3-63693E475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369795</xdr:colOff>
      <xdr:row>50</xdr:row>
      <xdr:rowOff>62471</xdr:rowOff>
    </xdr:from>
    <xdr:to>
      <xdr:col>19</xdr:col>
      <xdr:colOff>526676</xdr:colOff>
      <xdr:row>74</xdr:row>
      <xdr:rowOff>57710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C2819F1-00A9-468A-81C7-0639FD1BD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11536</xdr:colOff>
      <xdr:row>50</xdr:row>
      <xdr:rowOff>101413</xdr:rowOff>
    </xdr:from>
    <xdr:to>
      <xdr:col>25</xdr:col>
      <xdr:colOff>296394</xdr:colOff>
      <xdr:row>74</xdr:row>
      <xdr:rowOff>77601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C53783F-BA9F-4D7C-8F92-0554C3BE7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382121</xdr:colOff>
      <xdr:row>50</xdr:row>
      <xdr:rowOff>103094</xdr:rowOff>
    </xdr:from>
    <xdr:to>
      <xdr:col>31</xdr:col>
      <xdr:colOff>58831</xdr:colOff>
      <xdr:row>74</xdr:row>
      <xdr:rowOff>79282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5060EFC-340F-4E56-A24E-381F0DC0CA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216186</xdr:colOff>
      <xdr:row>10</xdr:row>
      <xdr:rowOff>115667</xdr:rowOff>
    </xdr:from>
    <xdr:to>
      <xdr:col>26</xdr:col>
      <xdr:colOff>505155</xdr:colOff>
      <xdr:row>19</xdr:row>
      <xdr:rowOff>166151</xdr:rowOff>
    </xdr:to>
    <xdr:grpSp>
      <xdr:nvGrpSpPr>
        <xdr:cNvPr id="9" name="Группа 8">
          <a:extLst>
            <a:ext uri="{FF2B5EF4-FFF2-40B4-BE49-F238E27FC236}">
              <a16:creationId xmlns:a16="http://schemas.microsoft.com/office/drawing/2014/main" id="{041D9325-09E9-4854-9E64-D60EE6D0DAA6}"/>
            </a:ext>
          </a:extLst>
        </xdr:cNvPr>
        <xdr:cNvGrpSpPr/>
      </xdr:nvGrpSpPr>
      <xdr:grpSpPr>
        <a:xfrm rot="19540499">
          <a:off x="16162157" y="2278402"/>
          <a:ext cx="288969" cy="1933073"/>
          <a:chOff x="5095875" y="1104900"/>
          <a:chExt cx="276225" cy="2038350"/>
        </a:xfrm>
      </xdr:grpSpPr>
      <xdr:sp macro="" textlink="">
        <xdr:nvSpPr>
          <xdr:cNvPr id="10" name="Цилиндр 9">
            <a:extLst>
              <a:ext uri="{FF2B5EF4-FFF2-40B4-BE49-F238E27FC236}">
                <a16:creationId xmlns:a16="http://schemas.microsoft.com/office/drawing/2014/main" id="{A3731E51-288E-45D6-9796-F5555A2621EA}"/>
              </a:ext>
            </a:extLst>
          </xdr:cNvPr>
          <xdr:cNvSpPr/>
        </xdr:nvSpPr>
        <xdr:spPr>
          <a:xfrm>
            <a:off x="5095875" y="1104900"/>
            <a:ext cx="276225" cy="203835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" name="Стрелка: вверх 10">
            <a:extLst>
              <a:ext uri="{FF2B5EF4-FFF2-40B4-BE49-F238E27FC236}">
                <a16:creationId xmlns:a16="http://schemas.microsoft.com/office/drawing/2014/main" id="{63D1D59B-4BCA-4D2B-B87A-D91444B284FD}"/>
              </a:ext>
            </a:extLst>
          </xdr:cNvPr>
          <xdr:cNvSpPr/>
        </xdr:nvSpPr>
        <xdr:spPr>
          <a:xfrm>
            <a:off x="5172075" y="1819275"/>
            <a:ext cx="123825" cy="657225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25</xdr:col>
      <xdr:colOff>210132</xdr:colOff>
      <xdr:row>3</xdr:row>
      <xdr:rowOff>55146</xdr:rowOff>
    </xdr:from>
    <xdr:to>
      <xdr:col>26</xdr:col>
      <xdr:colOff>64160</xdr:colOff>
      <xdr:row>11</xdr:row>
      <xdr:rowOff>162780</xdr:rowOff>
    </xdr:to>
    <xdr:grpSp>
      <xdr:nvGrpSpPr>
        <xdr:cNvPr id="12" name="Группа 11">
          <a:extLst>
            <a:ext uri="{FF2B5EF4-FFF2-40B4-BE49-F238E27FC236}">
              <a16:creationId xmlns:a16="http://schemas.microsoft.com/office/drawing/2014/main" id="{36E91805-E23F-406A-A33B-6CA68F02328A}"/>
            </a:ext>
          </a:extLst>
        </xdr:cNvPr>
        <xdr:cNvGrpSpPr/>
      </xdr:nvGrpSpPr>
      <xdr:grpSpPr>
        <a:xfrm>
          <a:off x="15550985" y="626646"/>
          <a:ext cx="459146" cy="1922987"/>
          <a:chOff x="5095875" y="1104900"/>
          <a:chExt cx="276225" cy="2038350"/>
        </a:xfrm>
      </xdr:grpSpPr>
      <xdr:sp macro="" textlink="">
        <xdr:nvSpPr>
          <xdr:cNvPr id="13" name="Цилиндр 12">
            <a:extLst>
              <a:ext uri="{FF2B5EF4-FFF2-40B4-BE49-F238E27FC236}">
                <a16:creationId xmlns:a16="http://schemas.microsoft.com/office/drawing/2014/main" id="{23EF7EEE-D366-4B41-81C8-5C2939A0F2FC}"/>
              </a:ext>
            </a:extLst>
          </xdr:cNvPr>
          <xdr:cNvSpPr/>
        </xdr:nvSpPr>
        <xdr:spPr>
          <a:xfrm>
            <a:off x="5095875" y="1104900"/>
            <a:ext cx="276225" cy="203835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" name="Стрелка: вверх 13">
            <a:extLst>
              <a:ext uri="{FF2B5EF4-FFF2-40B4-BE49-F238E27FC236}">
                <a16:creationId xmlns:a16="http://schemas.microsoft.com/office/drawing/2014/main" id="{165857EB-4C4D-4ED6-96A1-1F3D417D87F0}"/>
              </a:ext>
            </a:extLst>
          </xdr:cNvPr>
          <xdr:cNvSpPr/>
        </xdr:nvSpPr>
        <xdr:spPr>
          <a:xfrm>
            <a:off x="5172075" y="1819275"/>
            <a:ext cx="123825" cy="657225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7</xdr:col>
      <xdr:colOff>0</xdr:colOff>
      <xdr:row>4</xdr:row>
      <xdr:rowOff>0</xdr:rowOff>
    </xdr:from>
    <xdr:to>
      <xdr:col>14</xdr:col>
      <xdr:colOff>370245</xdr:colOff>
      <xdr:row>16</xdr:row>
      <xdr:rowOff>201705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0423EA6-362A-4B47-85A7-BA6C17A7FB65}"/>
            </a:ext>
          </a:extLst>
        </xdr:cNvPr>
        <xdr:cNvSpPr txBox="1"/>
      </xdr:nvSpPr>
      <xdr:spPr>
        <a:xfrm>
          <a:off x="4267200" y="1143000"/>
          <a:ext cx="4637445" cy="28972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Упражнение показывает расчет потока через трубопровод/скважину со сложной траекторией. Расчет может проводится в нескольких вариантах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относительно потока.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Выполните следующие задания.</a:t>
          </a:r>
          <a:endParaRPr lang="ru-RU">
            <a:effectLst/>
          </a:endParaRPr>
        </a:p>
        <a:p>
          <a:pPr marL="0" indent="0">
            <a:buFont typeface="Arial" panose="020B0604020202020204" pitchFamily="34" charset="0"/>
            <a:buNone/>
          </a:pP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  <a:endParaRPr lang="en-US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Попробуйте подобрать параметры расчета так, чтобы кривые расчета в разных направлениях совпали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Рассчитайте параметры для согласования расчетов с использованием функции калибровки расчета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Используйте</a:t>
          </a:r>
          <a:r>
            <a:rPr lang="ru-RU" sz="1100" baseline="0"/>
            <a:t> функции</a:t>
          </a: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MF_p_pipeline_atma</a:t>
          </a: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MF_calibr_pipeline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14</xdr:col>
      <xdr:colOff>513120</xdr:colOff>
      <xdr:row>4</xdr:row>
      <xdr:rowOff>438</xdr:rowOff>
    </xdr:from>
    <xdr:to>
      <xdr:col>22</xdr:col>
      <xdr:colOff>436920</xdr:colOff>
      <xdr:row>16</xdr:row>
      <xdr:rowOff>213301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041E2F6-4413-4001-BEE2-46C0894AFED8}"/>
            </a:ext>
          </a:extLst>
        </xdr:cNvPr>
        <xdr:cNvSpPr txBox="1"/>
      </xdr:nvSpPr>
      <xdr:spPr>
        <a:xfrm>
          <a:off x="9047520" y="1143438"/>
          <a:ext cx="4991100" cy="290843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 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Какие параметры влияют на перепад давления в трубе?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 чем отличие различных температурных моделей расчета?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Может ли в трубопроводе давление ниже по потоку (на выходе) быть больше чем выше по потоку (на входе)?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Насколько сильно влияет на расчет выбор гидравлической корреляции?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Насколько сильно влияет на расчет температура?</a:t>
          </a:r>
        </a:p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r>
            <a:rPr lang="ru-RU" sz="1100" baseline="0"/>
            <a:t>1. Постройте распределение давления в скважине с фонтанным режимом работы. Учтите длину НКТ, наличие штуцера и приток из пласта.</a:t>
          </a:r>
        </a:p>
        <a:p>
          <a:r>
            <a:rPr lang="ru-RU" sz="1100" baseline="0"/>
            <a:t>2. *Постройте график распределения давления в затрубном пространстве при известном давлении на приеме насоса и затрубном давлении. Найдите значение динамического уровня.</a:t>
          </a:r>
        </a:p>
        <a:p>
          <a:endParaRPr lang="ru-RU" sz="1100" baseline="0"/>
        </a:p>
      </xdr:txBody>
    </xdr:sp>
    <xdr:clientData/>
  </xdr:twoCellAnchor>
  <xdr:twoCellAnchor>
    <xdr:from>
      <xdr:col>24</xdr:col>
      <xdr:colOff>67235</xdr:colOff>
      <xdr:row>82</xdr:row>
      <xdr:rowOff>11206</xdr:rowOff>
    </xdr:from>
    <xdr:to>
      <xdr:col>31</xdr:col>
      <xdr:colOff>268941</xdr:colOff>
      <xdr:row>105</xdr:row>
      <xdr:rowOff>177894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98A1273E-AB16-4A3E-B5AE-66BF699C60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section"/>
      <definedName name="getUFVersion"/>
      <definedName name="MF_calibr_pipeline"/>
      <definedName name="MF_p_pipeline_atma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___1"/>
  <dimension ref="A1:AE108"/>
  <sheetViews>
    <sheetView tabSelected="1" topLeftCell="A19" zoomScale="85" zoomScaleNormal="85" workbookViewId="0">
      <selection activeCell="F62" sqref="F62"/>
    </sheetView>
  </sheetViews>
  <sheetFormatPr defaultRowHeight="15" x14ac:dyDescent="0.25"/>
  <cols>
    <col min="15" max="15" width="10.7109375" bestFit="1" customWidth="1"/>
    <col min="16" max="17" width="9.5703125" bestFit="1" customWidth="1"/>
    <col min="18" max="20" width="9.2851562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7.17</v>
      </c>
    </row>
    <row r="2" spans="1:7" x14ac:dyDescent="0.25">
      <c r="A2" t="s">
        <v>2</v>
      </c>
    </row>
    <row r="4" spans="1:7" x14ac:dyDescent="0.25">
      <c r="A4" s="1" t="s">
        <v>3</v>
      </c>
    </row>
    <row r="5" spans="1:7" ht="18.75" x14ac:dyDescent="0.35">
      <c r="B5" s="2" t="s">
        <v>4</v>
      </c>
      <c r="C5" s="3">
        <v>0.87</v>
      </c>
      <c r="D5" s="4"/>
      <c r="E5" s="5">
        <f>gamma_oil_*1000</f>
        <v>870</v>
      </c>
      <c r="F5" s="6" t="s">
        <v>5</v>
      </c>
    </row>
    <row r="6" spans="1:7" ht="18.75" x14ac:dyDescent="0.35">
      <c r="B6" s="6" t="s">
        <v>6</v>
      </c>
      <c r="C6" s="3">
        <v>1</v>
      </c>
      <c r="D6" s="4"/>
      <c r="E6" s="5">
        <f>gamma_wat_*1000</f>
        <v>1000</v>
      </c>
      <c r="F6" s="6" t="s">
        <v>5</v>
      </c>
    </row>
    <row r="7" spans="1:7" ht="18.75" x14ac:dyDescent="0.35">
      <c r="B7" s="6" t="s">
        <v>7</v>
      </c>
      <c r="C7" s="3">
        <v>0.8</v>
      </c>
      <c r="D7" s="4"/>
      <c r="E7" s="5">
        <f>gamma_gas_*1.22</f>
        <v>0.97599999999999998</v>
      </c>
      <c r="F7" s="6" t="s">
        <v>5</v>
      </c>
    </row>
    <row r="8" spans="1:7" ht="18.75" x14ac:dyDescent="0.35">
      <c r="B8" s="7" t="s">
        <v>8</v>
      </c>
      <c r="C8" s="3">
        <v>80</v>
      </c>
      <c r="D8" s="6" t="s">
        <v>9</v>
      </c>
      <c r="E8" s="8">
        <f>Rsb_/gamma_oil_</f>
        <v>91.954022988505741</v>
      </c>
      <c r="F8" s="6" t="s">
        <v>10</v>
      </c>
    </row>
    <row r="9" spans="1:7" ht="18.75" x14ac:dyDescent="0.35">
      <c r="B9" s="7" t="s">
        <v>11</v>
      </c>
      <c r="C9" s="3">
        <v>300</v>
      </c>
      <c r="D9" s="6" t="s">
        <v>9</v>
      </c>
      <c r="E9" s="8">
        <f>Rsb_/gamma_oil_</f>
        <v>91.954022988505741</v>
      </c>
      <c r="F9" s="6" t="s">
        <v>10</v>
      </c>
    </row>
    <row r="10" spans="1:7" ht="18" x14ac:dyDescent="0.35">
      <c r="B10" s="6" t="s">
        <v>12</v>
      </c>
      <c r="C10" s="3">
        <v>120</v>
      </c>
      <c r="D10" s="4" t="s">
        <v>13</v>
      </c>
      <c r="E10" s="8">
        <f>Pb_*1.01325</f>
        <v>121.59</v>
      </c>
      <c r="F10" s="4" t="s">
        <v>14</v>
      </c>
    </row>
    <row r="11" spans="1:7" ht="18" x14ac:dyDescent="0.35">
      <c r="B11" s="6" t="s">
        <v>15</v>
      </c>
      <c r="C11" s="3">
        <v>100</v>
      </c>
      <c r="D11" s="4" t="s">
        <v>16</v>
      </c>
      <c r="E11" s="8">
        <f>Tres_*9/5+32</f>
        <v>212</v>
      </c>
      <c r="F11" s="4" t="s">
        <v>17</v>
      </c>
    </row>
    <row r="12" spans="1:7" ht="18.75" x14ac:dyDescent="0.35">
      <c r="B12" s="7" t="s">
        <v>18</v>
      </c>
      <c r="C12" s="3">
        <v>1.2</v>
      </c>
      <c r="D12" s="6" t="s">
        <v>9</v>
      </c>
    </row>
    <row r="13" spans="1:7" ht="18" x14ac:dyDescent="0.35">
      <c r="B13" s="9" t="s">
        <v>19</v>
      </c>
      <c r="C13" s="3">
        <v>1</v>
      </c>
      <c r="D13" s="4" t="s">
        <v>20</v>
      </c>
    </row>
    <row r="15" spans="1:7" x14ac:dyDescent="0.25">
      <c r="A15" s="1" t="s">
        <v>21</v>
      </c>
    </row>
    <row r="16" spans="1:7" ht="15.75" x14ac:dyDescent="0.3">
      <c r="B16" s="9" t="s">
        <v>22</v>
      </c>
      <c r="C16" s="3">
        <v>20</v>
      </c>
      <c r="D16" s="6" t="s">
        <v>23</v>
      </c>
    </row>
    <row r="17" spans="1:31" ht="18" x14ac:dyDescent="0.35">
      <c r="B17" s="9" t="s">
        <v>51</v>
      </c>
      <c r="C17" s="3">
        <v>125</v>
      </c>
      <c r="D17" s="6" t="s">
        <v>52</v>
      </c>
    </row>
    <row r="18" spans="1:31" ht="15.75" x14ac:dyDescent="0.3">
      <c r="B18" s="9" t="s">
        <v>24</v>
      </c>
      <c r="C18" s="3">
        <v>0</v>
      </c>
      <c r="D18" s="4" t="s">
        <v>25</v>
      </c>
    </row>
    <row r="19" spans="1:31" x14ac:dyDescent="0.25">
      <c r="A19" t="s">
        <v>26</v>
      </c>
      <c r="B19" s="10"/>
    </row>
    <row r="20" spans="1:31" x14ac:dyDescent="0.25">
      <c r="B20" s="9" t="s">
        <v>29</v>
      </c>
      <c r="C20" s="3">
        <v>10</v>
      </c>
      <c r="D20" s="6" t="s">
        <v>13</v>
      </c>
      <c r="H20" s="36" cm="1">
        <f t="array" ref="H20:L21">[1]!MF_calibr_pipeline(qliq_,fw_,inclinometry,P0,P1_,T0,1,0,+PVTstr_,H38:I41,hcor,E38:F43,temp_model,,,,Qgas_free)</f>
        <v>1.1190414428710938</v>
      </c>
      <c r="I20" s="27" t="str">
        <v>calibr_grav</v>
      </c>
      <c r="J20" s="27">
        <v>-2.5877348997482841E-4</v>
      </c>
      <c r="K20" s="27">
        <v>17</v>
      </c>
      <c r="L20" s="28" t="str">
        <v>solve_equation_bisection: done by  17 iterations, tolerance 0.001</v>
      </c>
    </row>
    <row r="21" spans="1:31" x14ac:dyDescent="0.25">
      <c r="B21" s="9" t="s">
        <v>30</v>
      </c>
      <c r="C21" s="11">
        <v>203</v>
      </c>
      <c r="D21" s="6" t="s">
        <v>13</v>
      </c>
      <c r="H21" s="33" t="str">
        <v>solution</v>
      </c>
      <c r="I21" s="38" t="str">
        <v>cal_type</v>
      </c>
      <c r="J21" s="38" t="str">
        <v>y_solution</v>
      </c>
      <c r="K21" s="38" t="str">
        <v>iterations</v>
      </c>
      <c r="L21" s="35" t="str">
        <v>description</v>
      </c>
    </row>
    <row r="22" spans="1:31" x14ac:dyDescent="0.25">
      <c r="B22" s="9" t="s">
        <v>31</v>
      </c>
      <c r="C22" s="3">
        <v>120</v>
      </c>
      <c r="D22" s="6" t="s">
        <v>32</v>
      </c>
    </row>
    <row r="23" spans="1:31" x14ac:dyDescent="0.25">
      <c r="B23" s="9" t="s">
        <v>33</v>
      </c>
      <c r="C23" s="3">
        <v>30</v>
      </c>
      <c r="D23" s="6" t="s">
        <v>32</v>
      </c>
    </row>
    <row r="25" spans="1:31" ht="30" x14ac:dyDescent="0.25">
      <c r="B25" s="12" t="s">
        <v>34</v>
      </c>
      <c r="C25" s="13" t="str">
        <f>[1]!PVT_encode_string(gamma_gas_,gamma_oil_,gamma_wat_,Rsb_,Rp_,Pb_,Tres_,Bob_,muob_)</f>
        <v>gamma_gas:0.800;gamma_oil:0.870;gamma_wat:1.000;rsb_m3m3:80.000;rp_m3m3:300.000;pb_atma:120.000;tres_C:100.000;bob_m3m3:1.200;muob_cP:1.000;PVTcorr:0;ksep_fr:0.000;p_ksep_atma:-1.000;t_ksep_C:-1.000;gas_only:False;</v>
      </c>
      <c r="D25" s="13"/>
      <c r="E25" s="13"/>
      <c r="F25" s="13"/>
      <c r="G25" s="13"/>
      <c r="H25" s="13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6"/>
    </row>
    <row r="27" spans="1:31" x14ac:dyDescent="0.25">
      <c r="B27" s="14" t="s">
        <v>35</v>
      </c>
      <c r="C27" s="15"/>
      <c r="D27" s="15"/>
      <c r="F27" s="14" t="s">
        <v>55</v>
      </c>
      <c r="G27" s="15"/>
      <c r="H27" s="15"/>
      <c r="K27" t="s">
        <v>57</v>
      </c>
      <c r="W27" t="s">
        <v>58</v>
      </c>
    </row>
    <row r="28" spans="1:31" ht="18" x14ac:dyDescent="0.35">
      <c r="B28" s="16" t="s">
        <v>36</v>
      </c>
      <c r="C28" s="17">
        <v>3500</v>
      </c>
      <c r="D28" s="18" t="s">
        <v>27</v>
      </c>
      <c r="F28" s="24"/>
      <c r="G28" s="23" t="s">
        <v>49</v>
      </c>
      <c r="H28" s="22">
        <v>1</v>
      </c>
      <c r="K28" s="36" cm="1">
        <f t="array" ref="K28:S50">[1]!MF_p_pipeline_atma(qliq_,fw_,inclinometry,P0,T0,1,0,PVTstr_,H38:I57,hcor,E38:F40,tempm,,,,Qgas_free)</f>
        <v>177.41058592041975</v>
      </c>
      <c r="L28" s="27">
        <v>90</v>
      </c>
      <c r="M28" s="27">
        <v>10</v>
      </c>
      <c r="N28" s="27">
        <v>20</v>
      </c>
      <c r="O28" s="27">
        <v>177.41058592041975</v>
      </c>
      <c r="P28" s="27">
        <v>90</v>
      </c>
      <c r="Q28" s="27">
        <v>1</v>
      </c>
      <c r="R28" s="27">
        <v>1</v>
      </c>
      <c r="S28" s="28">
        <v>6125</v>
      </c>
      <c r="T28" s="15"/>
      <c r="U28" s="15"/>
      <c r="V28" s="15"/>
      <c r="W28" s="36" cm="1">
        <f t="array" ref="W28:AE50">[1]!MF_p_pipeline_atma(qliq_,fw_,inclinometry,P1_,T1_,0,0,PVTstr_,H38:I57,hcor,E38:F40,tempm,,,,Qgas_free)</f>
        <v>25.594499950786386</v>
      </c>
      <c r="X28" s="27">
        <v>20</v>
      </c>
      <c r="Y28" s="27">
        <v>25.594499950786386</v>
      </c>
      <c r="Z28" s="27">
        <v>20</v>
      </c>
      <c r="AA28" s="27">
        <v>203</v>
      </c>
      <c r="AB28" s="27">
        <v>90</v>
      </c>
      <c r="AC28" s="27">
        <v>1</v>
      </c>
      <c r="AD28" s="27">
        <v>1</v>
      </c>
      <c r="AE28" s="28">
        <v>6125</v>
      </c>
    </row>
    <row r="29" spans="1:31" ht="18" x14ac:dyDescent="0.35">
      <c r="B29" s="16" t="s">
        <v>37</v>
      </c>
      <c r="C29" s="17">
        <v>2500</v>
      </c>
      <c r="D29" s="18" t="s">
        <v>38</v>
      </c>
      <c r="F29" s="24"/>
      <c r="G29" s="23" t="s">
        <v>50</v>
      </c>
      <c r="H29" s="22">
        <v>1</v>
      </c>
      <c r="K29" s="29" t="str">
        <v>p_result_atma</v>
      </c>
      <c r="L29" s="30" t="str">
        <v>t_result_C</v>
      </c>
      <c r="M29" s="30" t="str">
        <v>p_1, atma</v>
      </c>
      <c r="N29" s="30" t="str">
        <v>t_1, C</v>
      </c>
      <c r="O29" s="30" t="str">
        <v>p_2, atma</v>
      </c>
      <c r="P29" s="30" t="str">
        <v>t_2, C</v>
      </c>
      <c r="Q29" s="30" t="str">
        <v>c_calibr_grav</v>
      </c>
      <c r="R29" s="30" t="str">
        <v>c_calibr_fric</v>
      </c>
      <c r="S29" s="31" t="str">
        <v>q_gas_sm3day</v>
      </c>
      <c r="T29" s="15"/>
      <c r="U29" s="15"/>
      <c r="V29" s="15"/>
      <c r="W29" s="29" t="str">
        <v>p_result_atma</v>
      </c>
      <c r="X29" s="30" t="str">
        <v>t_result_C</v>
      </c>
      <c r="Y29" s="30" t="str">
        <v>p_1, atma</v>
      </c>
      <c r="Z29" s="30" t="str">
        <v>t_1, C</v>
      </c>
      <c r="AA29" s="30" t="str">
        <v>p_2, atma</v>
      </c>
      <c r="AB29" s="30" t="str">
        <v>t_2, C</v>
      </c>
      <c r="AC29" s="30" t="str">
        <v>c_calibr_grav</v>
      </c>
      <c r="AD29" s="30" t="str">
        <v>c_calibr_fric</v>
      </c>
      <c r="AE29" s="31" t="str">
        <v>q_gas_sm3day</v>
      </c>
    </row>
    <row r="30" spans="1:31" ht="18" x14ac:dyDescent="0.35">
      <c r="B30" s="16" t="s">
        <v>39</v>
      </c>
      <c r="C30" s="17">
        <v>140</v>
      </c>
      <c r="D30" s="18" t="s">
        <v>28</v>
      </c>
      <c r="F30" s="24"/>
      <c r="G30" s="23" t="s">
        <v>47</v>
      </c>
      <c r="H30" s="22">
        <v>0</v>
      </c>
      <c r="K30" s="29" t="str">
        <v>num</v>
      </c>
      <c r="L30" s="30" t="str">
        <v>h,m</v>
      </c>
      <c r="M30" s="30" t="str">
        <v>hvert,m</v>
      </c>
      <c r="N30" s="30" t="str">
        <v>p,atma</v>
      </c>
      <c r="O30" s="30" t="str">
        <v>t,C</v>
      </c>
      <c r="P30" s="30" t="str">
        <v>Hl</v>
      </c>
      <c r="Q30" s="30" t="str">
        <v>fpat</v>
      </c>
      <c r="R30" s="30" t="str">
        <v>t_amb, C</v>
      </c>
      <c r="S30" s="31" t="str">
        <v>diam, mm</v>
      </c>
      <c r="T30" s="15" t="s">
        <v>54</v>
      </c>
      <c r="U30" s="15" t="s">
        <v>59</v>
      </c>
      <c r="V30" s="15" t="s">
        <v>60</v>
      </c>
      <c r="W30" s="29" t="str">
        <v>num</v>
      </c>
      <c r="X30" s="30" t="str">
        <v>h,m</v>
      </c>
      <c r="Y30" s="30" t="str">
        <v>hvert,m</v>
      </c>
      <c r="Z30" s="30" t="str">
        <v>p,atma</v>
      </c>
      <c r="AA30" s="30" t="str">
        <v>t,C</v>
      </c>
      <c r="AB30" s="30" t="str">
        <v>Hl</v>
      </c>
      <c r="AC30" s="30" t="str">
        <v>fpat</v>
      </c>
      <c r="AD30" s="30" t="str">
        <v>t_amb, C</v>
      </c>
      <c r="AE30" s="31" t="str">
        <v>diam, mm</v>
      </c>
    </row>
    <row r="31" spans="1:31" ht="18" x14ac:dyDescent="0.35">
      <c r="B31" s="16" t="s">
        <v>40</v>
      </c>
      <c r="C31" s="17">
        <v>65</v>
      </c>
      <c r="D31" s="18" t="s">
        <v>28</v>
      </c>
      <c r="F31" s="24"/>
      <c r="G31" s="23" t="s">
        <v>48</v>
      </c>
      <c r="H31" s="22">
        <v>0</v>
      </c>
      <c r="K31" s="29">
        <v>1</v>
      </c>
      <c r="L31" s="32">
        <v>0</v>
      </c>
      <c r="M31" s="32">
        <v>0</v>
      </c>
      <c r="N31" s="32">
        <v>10</v>
      </c>
      <c r="O31" s="32">
        <v>20</v>
      </c>
      <c r="P31" s="32">
        <v>0.42885734392908381</v>
      </c>
      <c r="Q31" s="32">
        <v>103</v>
      </c>
      <c r="R31" s="32">
        <v>20</v>
      </c>
      <c r="S31" s="31">
        <v>0.15</v>
      </c>
      <c r="T31" s="37">
        <f t="shared" ref="T31:T50" si="0">L31-M31</f>
        <v>0</v>
      </c>
      <c r="U31" s="15">
        <f t="shared" ref="U31:U50" si="1">-S31/2</f>
        <v>-7.4999999999999997E-2</v>
      </c>
      <c r="V31" s="15">
        <f>-U31</f>
        <v>7.4999999999999997E-2</v>
      </c>
      <c r="W31" s="29">
        <v>1</v>
      </c>
      <c r="X31" s="32">
        <v>0</v>
      </c>
      <c r="Y31" s="32">
        <v>0</v>
      </c>
      <c r="Z31" s="32">
        <v>25.594499950786386</v>
      </c>
      <c r="AA31" s="32">
        <v>20</v>
      </c>
      <c r="AB31" s="32">
        <v>0.71770125467163237</v>
      </c>
      <c r="AC31" s="32">
        <v>103</v>
      </c>
      <c r="AD31" s="32">
        <v>20</v>
      </c>
      <c r="AE31" s="31">
        <v>0.15</v>
      </c>
    </row>
    <row r="32" spans="1:31" ht="18" x14ac:dyDescent="0.35">
      <c r="B32" s="16" t="s">
        <v>41</v>
      </c>
      <c r="C32" s="17">
        <v>12</v>
      </c>
      <c r="D32" s="18" t="s">
        <v>28</v>
      </c>
      <c r="G32" s="10"/>
      <c r="K32" s="29">
        <v>2</v>
      </c>
      <c r="L32" s="32">
        <v>184.21052631578948</v>
      </c>
      <c r="M32" s="32">
        <v>184.21052631578948</v>
      </c>
      <c r="N32" s="32">
        <v>18.360824860129437</v>
      </c>
      <c r="O32" s="32">
        <v>21.842105263157894</v>
      </c>
      <c r="P32" s="32">
        <v>0.64210644135893458</v>
      </c>
      <c r="Q32" s="32">
        <v>103</v>
      </c>
      <c r="R32" s="32">
        <v>21.842105263157894</v>
      </c>
      <c r="S32" s="31">
        <v>0.15</v>
      </c>
      <c r="T32" s="37">
        <f t="shared" si="0"/>
        <v>0</v>
      </c>
      <c r="U32" s="15">
        <f t="shared" si="1"/>
        <v>-7.4999999999999997E-2</v>
      </c>
      <c r="V32" s="15">
        <f t="shared" ref="V32:V50" si="2">-U32</f>
        <v>7.4999999999999997E-2</v>
      </c>
      <c r="W32" s="29">
        <v>2</v>
      </c>
      <c r="X32" s="32">
        <v>184.21052631578948</v>
      </c>
      <c r="Y32" s="32">
        <v>184.21052631578948</v>
      </c>
      <c r="Z32" s="32">
        <v>37.335517408638488</v>
      </c>
      <c r="AA32" s="32">
        <v>21.842105263157894</v>
      </c>
      <c r="AB32" s="32">
        <v>0.79889163928136886</v>
      </c>
      <c r="AC32" s="32">
        <v>103</v>
      </c>
      <c r="AD32" s="32">
        <v>21.842105263157894</v>
      </c>
      <c r="AE32" s="31">
        <v>0.15</v>
      </c>
    </row>
    <row r="33" spans="2:31" x14ac:dyDescent="0.25">
      <c r="G33" s="10"/>
      <c r="K33" s="29">
        <v>3</v>
      </c>
      <c r="L33" s="32">
        <v>368.42105263157896</v>
      </c>
      <c r="M33" s="32">
        <v>368.42105263157896</v>
      </c>
      <c r="N33" s="32">
        <v>28.878614078221915</v>
      </c>
      <c r="O33" s="32">
        <v>23.684210526315791</v>
      </c>
      <c r="P33" s="32">
        <v>0.73858569419869557</v>
      </c>
      <c r="Q33" s="32">
        <v>103</v>
      </c>
      <c r="R33" s="32">
        <v>23.684210526315791</v>
      </c>
      <c r="S33" s="31">
        <v>0.15</v>
      </c>
      <c r="T33" s="37">
        <f t="shared" si="0"/>
        <v>0</v>
      </c>
      <c r="U33" s="15">
        <f t="shared" si="1"/>
        <v>-7.4999999999999997E-2</v>
      </c>
      <c r="V33" s="15">
        <f t="shared" si="2"/>
        <v>7.4999999999999997E-2</v>
      </c>
      <c r="W33" s="29">
        <v>3</v>
      </c>
      <c r="X33" s="32">
        <v>368.42105263157896</v>
      </c>
      <c r="Y33" s="32">
        <v>368.42105263157896</v>
      </c>
      <c r="Z33" s="32">
        <v>49.997908574697021</v>
      </c>
      <c r="AA33" s="32">
        <v>23.684210526315791</v>
      </c>
      <c r="AB33" s="32">
        <v>0.814016274161525</v>
      </c>
      <c r="AC33" s="32">
        <v>103</v>
      </c>
      <c r="AD33" s="32">
        <v>23.684210526315791</v>
      </c>
      <c r="AE33" s="31">
        <v>0.15</v>
      </c>
    </row>
    <row r="34" spans="2:31" x14ac:dyDescent="0.25">
      <c r="G34" s="10"/>
      <c r="K34" s="29">
        <v>4</v>
      </c>
      <c r="L34" s="32">
        <v>552.63157894736844</v>
      </c>
      <c r="M34" s="32">
        <v>552.63157894736844</v>
      </c>
      <c r="N34" s="32">
        <v>40.769268486240286</v>
      </c>
      <c r="O34" s="32">
        <v>25.526315789473685</v>
      </c>
      <c r="P34" s="32">
        <v>0.77932563155357737</v>
      </c>
      <c r="Q34" s="32">
        <v>103</v>
      </c>
      <c r="R34" s="32">
        <v>25.526315789473685</v>
      </c>
      <c r="S34" s="31">
        <v>0.15</v>
      </c>
      <c r="T34" s="37">
        <f t="shared" si="0"/>
        <v>0</v>
      </c>
      <c r="U34" s="15">
        <f t="shared" si="1"/>
        <v>-7.4999999999999997E-2</v>
      </c>
      <c r="V34" s="15">
        <f t="shared" si="2"/>
        <v>7.4999999999999997E-2</v>
      </c>
      <c r="W34" s="29">
        <v>4</v>
      </c>
      <c r="X34" s="32">
        <v>552.63157894736844</v>
      </c>
      <c r="Y34" s="32">
        <v>552.63157894736844</v>
      </c>
      <c r="Z34" s="32">
        <v>62.620013985770377</v>
      </c>
      <c r="AA34" s="32">
        <v>25.526315789473685</v>
      </c>
      <c r="AB34" s="32">
        <v>0.81406681149058413</v>
      </c>
      <c r="AC34" s="32">
        <v>102</v>
      </c>
      <c r="AD34" s="32">
        <v>25.526315789473685</v>
      </c>
      <c r="AE34" s="31">
        <v>0.15</v>
      </c>
    </row>
    <row r="35" spans="2:31" x14ac:dyDescent="0.25">
      <c r="B35" s="15" t="s">
        <v>42</v>
      </c>
      <c r="C35" s="15"/>
      <c r="E35" t="s">
        <v>56</v>
      </c>
      <c r="G35" s="10"/>
      <c r="H35" t="s">
        <v>53</v>
      </c>
      <c r="I35" s="10"/>
      <c r="K35" s="29">
        <v>5</v>
      </c>
      <c r="L35" s="32">
        <v>736.84210526315792</v>
      </c>
      <c r="M35" s="32">
        <v>736.84210526315792</v>
      </c>
      <c r="N35" s="32">
        <v>52.730681864990871</v>
      </c>
      <c r="O35" s="32">
        <v>27.368421052631579</v>
      </c>
      <c r="P35" s="32">
        <v>0.80065442786356</v>
      </c>
      <c r="Q35" s="32">
        <v>103</v>
      </c>
      <c r="R35" s="32">
        <v>27.368421052631579</v>
      </c>
      <c r="S35" s="31">
        <v>0.125</v>
      </c>
      <c r="T35" s="37">
        <f t="shared" si="0"/>
        <v>0</v>
      </c>
      <c r="U35" s="15">
        <f t="shared" si="1"/>
        <v>-6.25E-2</v>
      </c>
      <c r="V35" s="15">
        <f t="shared" si="2"/>
        <v>6.25E-2</v>
      </c>
      <c r="W35" s="29">
        <v>5</v>
      </c>
      <c r="X35" s="32">
        <v>736.84210526315792</v>
      </c>
      <c r="Y35" s="32">
        <v>736.84210526315792</v>
      </c>
      <c r="Z35" s="32">
        <v>75.194983556563429</v>
      </c>
      <c r="AA35" s="32">
        <v>27.368421052631579</v>
      </c>
      <c r="AB35" s="32">
        <v>0.82782569285987972</v>
      </c>
      <c r="AC35" s="32">
        <v>102</v>
      </c>
      <c r="AD35" s="32">
        <v>27.368421052631579</v>
      </c>
      <c r="AE35" s="31">
        <v>0.125</v>
      </c>
    </row>
    <row r="36" spans="2:31" ht="18" x14ac:dyDescent="0.35">
      <c r="B36" s="18" t="s">
        <v>43</v>
      </c>
      <c r="C36" s="18" t="s">
        <v>44</v>
      </c>
      <c r="E36" s="18" t="s">
        <v>44</v>
      </c>
      <c r="F36" s="18" t="s">
        <v>45</v>
      </c>
      <c r="G36" s="10"/>
      <c r="H36" s="18" t="s">
        <v>43</v>
      </c>
      <c r="I36" s="16" t="s">
        <v>46</v>
      </c>
      <c r="K36" s="29">
        <v>6</v>
      </c>
      <c r="L36" s="32">
        <v>921.0526315789474</v>
      </c>
      <c r="M36" s="32">
        <v>921.0526315789474</v>
      </c>
      <c r="N36" s="32">
        <v>65.169759432482138</v>
      </c>
      <c r="O36" s="32">
        <v>29.208505263157896</v>
      </c>
      <c r="P36" s="32">
        <v>0.83198215923881358</v>
      </c>
      <c r="Q36" s="32">
        <v>103</v>
      </c>
      <c r="R36" s="32">
        <v>29.208505263157896</v>
      </c>
      <c r="S36" s="31">
        <v>0.125</v>
      </c>
      <c r="T36" s="37">
        <f t="shared" si="0"/>
        <v>0</v>
      </c>
      <c r="U36" s="15">
        <f t="shared" si="1"/>
        <v>-6.25E-2</v>
      </c>
      <c r="V36" s="15">
        <f t="shared" si="2"/>
        <v>6.25E-2</v>
      </c>
      <c r="W36" s="29">
        <v>6</v>
      </c>
      <c r="X36" s="32">
        <v>921.0526315789474</v>
      </c>
      <c r="Y36" s="32">
        <v>921.0526315789474</v>
      </c>
      <c r="Z36" s="32">
        <v>88.07757893936008</v>
      </c>
      <c r="AA36" s="32">
        <v>29.208505263157896</v>
      </c>
      <c r="AB36" s="32">
        <v>0.85660980877119131</v>
      </c>
      <c r="AC36" s="32">
        <v>102</v>
      </c>
      <c r="AD36" s="32">
        <v>29.208505263157896</v>
      </c>
      <c r="AE36" s="31">
        <v>0.125</v>
      </c>
    </row>
    <row r="37" spans="2:31" x14ac:dyDescent="0.25">
      <c r="B37" s="18" t="s">
        <v>27</v>
      </c>
      <c r="C37" s="18" t="s">
        <v>27</v>
      </c>
      <c r="E37" s="18" t="s">
        <v>27</v>
      </c>
      <c r="F37" s="18" t="s">
        <v>38</v>
      </c>
      <c r="G37" s="10"/>
      <c r="H37" s="18" t="s">
        <v>27</v>
      </c>
      <c r="I37" s="18" t="s">
        <v>28</v>
      </c>
      <c r="K37" s="29">
        <v>7</v>
      </c>
      <c r="L37" s="32">
        <v>1105.2631578947369</v>
      </c>
      <c r="M37" s="32">
        <v>1100.7810526315789</v>
      </c>
      <c r="N37" s="32">
        <v>77.446424962849008</v>
      </c>
      <c r="O37" s="32">
        <v>31.007473684210527</v>
      </c>
      <c r="P37" s="32">
        <v>0.82909894206140089</v>
      </c>
      <c r="Q37" s="32">
        <v>102</v>
      </c>
      <c r="R37" s="32">
        <v>31.007473684210527</v>
      </c>
      <c r="S37" s="31">
        <v>0.125</v>
      </c>
      <c r="T37" s="37">
        <f t="shared" si="0"/>
        <v>4.4821052631580187</v>
      </c>
      <c r="U37" s="15">
        <f t="shared" si="1"/>
        <v>-6.25E-2</v>
      </c>
      <c r="V37" s="15">
        <f t="shared" si="2"/>
        <v>6.25E-2</v>
      </c>
      <c r="W37" s="29">
        <v>7</v>
      </c>
      <c r="X37" s="32">
        <v>1105.2631578947369</v>
      </c>
      <c r="Y37" s="32">
        <v>1100.7810526315789</v>
      </c>
      <c r="Z37" s="32">
        <v>100.99209928029657</v>
      </c>
      <c r="AA37" s="32">
        <v>31.007473684210527</v>
      </c>
      <c r="AB37" s="32">
        <v>0.87320931947944769</v>
      </c>
      <c r="AC37" s="32">
        <v>102</v>
      </c>
      <c r="AD37" s="32">
        <v>31.007473684210527</v>
      </c>
      <c r="AE37" s="31">
        <v>0.125</v>
      </c>
    </row>
    <row r="38" spans="2:31" x14ac:dyDescent="0.25">
      <c r="B38" s="17">
        <v>0</v>
      </c>
      <c r="C38" s="17">
        <v>0</v>
      </c>
      <c r="E38" s="19">
        <v>0</v>
      </c>
      <c r="F38" s="19">
        <v>20</v>
      </c>
      <c r="G38" s="10"/>
      <c r="H38" s="19">
        <v>0</v>
      </c>
      <c r="I38" s="20">
        <v>150</v>
      </c>
      <c r="K38" s="29">
        <v>8</v>
      </c>
      <c r="L38" s="32">
        <v>1289.4736842105262</v>
      </c>
      <c r="M38" s="32">
        <v>1273.856842105263</v>
      </c>
      <c r="N38" s="32">
        <v>89.543956622310475</v>
      </c>
      <c r="O38" s="32">
        <v>32.737305263157893</v>
      </c>
      <c r="P38" s="32">
        <v>0.85516381766311023</v>
      </c>
      <c r="Q38" s="32">
        <v>102</v>
      </c>
      <c r="R38" s="32">
        <v>32.737305263157893</v>
      </c>
      <c r="S38" s="31">
        <v>0.125</v>
      </c>
      <c r="T38" s="37">
        <f t="shared" si="0"/>
        <v>15.616842105263231</v>
      </c>
      <c r="U38" s="15">
        <f t="shared" si="1"/>
        <v>-6.25E-2</v>
      </c>
      <c r="V38" s="15">
        <f t="shared" si="2"/>
        <v>6.25E-2</v>
      </c>
      <c r="W38" s="29">
        <v>8</v>
      </c>
      <c r="X38" s="32">
        <v>1289.4736842105262</v>
      </c>
      <c r="Y38" s="32">
        <v>1273.856842105263</v>
      </c>
      <c r="Z38" s="32">
        <v>113.55694517542557</v>
      </c>
      <c r="AA38" s="32">
        <v>32.737305263157893</v>
      </c>
      <c r="AB38" s="32">
        <v>0.88229459308444425</v>
      </c>
      <c r="AC38" s="32">
        <v>102</v>
      </c>
      <c r="AD38" s="32">
        <v>32.737305263157893</v>
      </c>
      <c r="AE38" s="31">
        <v>0.125</v>
      </c>
    </row>
    <row r="39" spans="2:31" x14ac:dyDescent="0.25">
      <c r="B39" s="17">
        <v>1000</v>
      </c>
      <c r="C39" s="17">
        <v>1000</v>
      </c>
      <c r="E39" s="19">
        <v>1500</v>
      </c>
      <c r="F39" s="19">
        <v>35</v>
      </c>
      <c r="G39" s="10"/>
      <c r="H39" s="19">
        <v>560</v>
      </c>
      <c r="I39" s="20">
        <v>125</v>
      </c>
      <c r="K39" s="29">
        <v>9</v>
      </c>
      <c r="L39" s="32">
        <v>1473.6842105263158</v>
      </c>
      <c r="M39" s="32">
        <v>1440.4147368421054</v>
      </c>
      <c r="N39" s="32">
        <v>101.38987239040408</v>
      </c>
      <c r="O39" s="32">
        <v>34.400989473684206</v>
      </c>
      <c r="P39" s="32">
        <v>0.87005206817485059</v>
      </c>
      <c r="Q39" s="32">
        <v>102</v>
      </c>
      <c r="R39" s="32">
        <v>34.400989473684206</v>
      </c>
      <c r="S39" s="31">
        <v>0.125</v>
      </c>
      <c r="T39" s="37">
        <f t="shared" si="0"/>
        <v>33.269473684210425</v>
      </c>
      <c r="U39" s="15">
        <f t="shared" si="1"/>
        <v>-6.25E-2</v>
      </c>
      <c r="V39" s="15">
        <f t="shared" si="2"/>
        <v>6.25E-2</v>
      </c>
      <c r="W39" s="29">
        <v>9</v>
      </c>
      <c r="X39" s="32">
        <v>1473.6842105263158</v>
      </c>
      <c r="Y39" s="32">
        <v>1440.4147368421054</v>
      </c>
      <c r="Z39" s="32">
        <v>125.75787546393317</v>
      </c>
      <c r="AA39" s="32">
        <v>34.400989473684206</v>
      </c>
      <c r="AB39" s="32">
        <v>0.88826715976127313</v>
      </c>
      <c r="AC39" s="32">
        <v>102</v>
      </c>
      <c r="AD39" s="32">
        <v>34.400989473684206</v>
      </c>
      <c r="AE39" s="31">
        <v>0.125</v>
      </c>
    </row>
    <row r="40" spans="2:31" x14ac:dyDescent="0.25">
      <c r="B40" s="17">
        <v>1100</v>
      </c>
      <c r="C40" s="17">
        <v>1096</v>
      </c>
      <c r="E40" s="19">
        <v>2500</v>
      </c>
      <c r="F40" s="19">
        <v>90</v>
      </c>
      <c r="G40" s="10"/>
      <c r="H40" s="19">
        <v>3500</v>
      </c>
      <c r="I40" s="20">
        <v>125</v>
      </c>
      <c r="K40" s="29">
        <v>10</v>
      </c>
      <c r="L40" s="32">
        <v>1657.8947368421054</v>
      </c>
      <c r="M40" s="32">
        <v>1600.1936842105265</v>
      </c>
      <c r="N40" s="32">
        <v>112.87559058574314</v>
      </c>
      <c r="O40" s="32">
        <v>40.485178947368425</v>
      </c>
      <c r="P40" s="32">
        <v>0.87461006022533139</v>
      </c>
      <c r="Q40" s="32">
        <v>102</v>
      </c>
      <c r="R40" s="32">
        <v>40.485178947368425</v>
      </c>
      <c r="S40" s="31">
        <v>0.125</v>
      </c>
      <c r="T40" s="37">
        <f t="shared" si="0"/>
        <v>57.701052631578932</v>
      </c>
      <c r="U40" s="15">
        <f t="shared" si="1"/>
        <v>-6.25E-2</v>
      </c>
      <c r="V40" s="15">
        <f t="shared" si="2"/>
        <v>6.25E-2</v>
      </c>
      <c r="W40" s="29">
        <v>10</v>
      </c>
      <c r="X40" s="32">
        <v>1657.8947368421054</v>
      </c>
      <c r="Y40" s="32">
        <v>1600.1936842105265</v>
      </c>
      <c r="Z40" s="32">
        <v>137.51293635679394</v>
      </c>
      <c r="AA40" s="32">
        <v>40.485178947368425</v>
      </c>
      <c r="AB40" s="32">
        <v>0.88870166911942339</v>
      </c>
      <c r="AC40" s="32">
        <v>102</v>
      </c>
      <c r="AD40" s="32">
        <v>40.485178947368425</v>
      </c>
      <c r="AE40" s="31">
        <v>0.125</v>
      </c>
    </row>
    <row r="41" spans="2:31" x14ac:dyDescent="0.25">
      <c r="B41" s="17">
        <v>1200</v>
      </c>
      <c r="C41" s="17">
        <v>1191</v>
      </c>
      <c r="E41" s="19"/>
      <c r="F41" s="19"/>
      <c r="G41" s="10"/>
      <c r="H41" s="19"/>
      <c r="I41" s="19"/>
      <c r="K41" s="29">
        <v>11</v>
      </c>
      <c r="L41" s="32">
        <v>1842.1052631578948</v>
      </c>
      <c r="M41" s="32">
        <v>1752.9621052631578</v>
      </c>
      <c r="N41" s="32">
        <v>123.86853283720023</v>
      </c>
      <c r="O41" s="32">
        <v>48.894389473684214</v>
      </c>
      <c r="P41" s="32">
        <v>0.87519934077150141</v>
      </c>
      <c r="Q41" s="32">
        <v>102</v>
      </c>
      <c r="R41" s="32">
        <v>48.894389473684214</v>
      </c>
      <c r="S41" s="31">
        <v>0.125</v>
      </c>
      <c r="T41" s="37">
        <f t="shared" si="0"/>
        <v>89.143157894736987</v>
      </c>
      <c r="U41" s="15">
        <f t="shared" si="1"/>
        <v>-6.25E-2</v>
      </c>
      <c r="V41" s="15">
        <f t="shared" si="2"/>
        <v>6.25E-2</v>
      </c>
      <c r="W41" s="29">
        <v>11</v>
      </c>
      <c r="X41" s="32">
        <v>1842.1052631578948</v>
      </c>
      <c r="Y41" s="32">
        <v>1752.9621052631578</v>
      </c>
      <c r="Z41" s="32">
        <v>148.72211579166802</v>
      </c>
      <c r="AA41" s="32">
        <v>48.894389473684214</v>
      </c>
      <c r="AB41" s="32">
        <v>0.88662763147761603</v>
      </c>
      <c r="AC41" s="32">
        <v>102</v>
      </c>
      <c r="AD41" s="32">
        <v>48.894389473684214</v>
      </c>
      <c r="AE41" s="31">
        <v>0.125</v>
      </c>
    </row>
    <row r="42" spans="2:31" x14ac:dyDescent="0.25">
      <c r="B42" s="17">
        <v>1300</v>
      </c>
      <c r="C42" s="17">
        <v>1284</v>
      </c>
      <c r="E42" s="19"/>
      <c r="F42" s="19"/>
      <c r="G42" s="10"/>
      <c r="H42" s="19"/>
      <c r="I42" s="19"/>
      <c r="K42" s="29">
        <v>12</v>
      </c>
      <c r="L42" s="32">
        <v>2026.3157894736842</v>
      </c>
      <c r="M42" s="32">
        <v>1898.9936842105262</v>
      </c>
      <c r="N42" s="32">
        <v>134.3452854364873</v>
      </c>
      <c r="O42" s="32">
        <v>56.933073684210527</v>
      </c>
      <c r="P42" s="32">
        <v>0.87495978944462094</v>
      </c>
      <c r="Q42" s="32">
        <v>102</v>
      </c>
      <c r="R42" s="32">
        <v>56.933073684210527</v>
      </c>
      <c r="S42" s="31">
        <v>0.125</v>
      </c>
      <c r="T42" s="37">
        <f t="shared" si="0"/>
        <v>127.32210526315794</v>
      </c>
      <c r="U42" s="15">
        <f t="shared" si="1"/>
        <v>-6.25E-2</v>
      </c>
      <c r="V42" s="15">
        <f t="shared" si="2"/>
        <v>6.25E-2</v>
      </c>
      <c r="W42" s="29">
        <v>12</v>
      </c>
      <c r="X42" s="32">
        <v>2026.3157894736842</v>
      </c>
      <c r="Y42" s="32">
        <v>1898.9936842105262</v>
      </c>
      <c r="Z42" s="32">
        <v>159.37769700962565</v>
      </c>
      <c r="AA42" s="32">
        <v>56.933073684210527</v>
      </c>
      <c r="AB42" s="32">
        <v>0.88442462723525939</v>
      </c>
      <c r="AC42" s="32">
        <v>102</v>
      </c>
      <c r="AD42" s="32">
        <v>56.933073684210527</v>
      </c>
      <c r="AE42" s="31">
        <v>0.125</v>
      </c>
    </row>
    <row r="43" spans="2:31" x14ac:dyDescent="0.25">
      <c r="B43" s="17">
        <v>1400</v>
      </c>
      <c r="C43" s="17">
        <v>1375</v>
      </c>
      <c r="E43" s="19"/>
      <c r="F43" s="19"/>
      <c r="G43" s="10"/>
      <c r="H43" s="19"/>
      <c r="I43" s="19"/>
      <c r="K43" s="29">
        <v>13</v>
      </c>
      <c r="L43" s="32">
        <v>2210.5263157894738</v>
      </c>
      <c r="M43" s="32">
        <v>2038.2884210526317</v>
      </c>
      <c r="N43" s="32">
        <v>144.30342965568909</v>
      </c>
      <c r="O43" s="32">
        <v>64.601231578947377</v>
      </c>
      <c r="P43" s="32">
        <v>0.87421317831191658</v>
      </c>
      <c r="Q43" s="32">
        <v>102</v>
      </c>
      <c r="R43" s="32">
        <v>64.601231578947377</v>
      </c>
      <c r="S43" s="31">
        <v>0.125</v>
      </c>
      <c r="T43" s="37">
        <f t="shared" si="0"/>
        <v>172.23789473684201</v>
      </c>
      <c r="U43" s="15">
        <f t="shared" si="1"/>
        <v>-6.25E-2</v>
      </c>
      <c r="V43" s="15">
        <f t="shared" si="2"/>
        <v>6.25E-2</v>
      </c>
      <c r="W43" s="29">
        <v>13</v>
      </c>
      <c r="X43" s="32">
        <v>2210.5263157894738</v>
      </c>
      <c r="Y43" s="32">
        <v>2038.2884210526317</v>
      </c>
      <c r="Z43" s="32">
        <v>169.48651456755701</v>
      </c>
      <c r="AA43" s="32">
        <v>64.601231578947377</v>
      </c>
      <c r="AB43" s="32">
        <v>0.88218441085555988</v>
      </c>
      <c r="AC43" s="32">
        <v>102</v>
      </c>
      <c r="AD43" s="32">
        <v>64.601231578947377</v>
      </c>
      <c r="AE43" s="31">
        <v>0.125</v>
      </c>
    </row>
    <row r="44" spans="2:31" x14ac:dyDescent="0.25">
      <c r="B44" s="17">
        <v>1500</v>
      </c>
      <c r="C44" s="17">
        <v>1464</v>
      </c>
      <c r="E44" s="19"/>
      <c r="F44" s="19"/>
      <c r="G44" s="10"/>
      <c r="H44" s="19"/>
      <c r="I44" s="19"/>
      <c r="K44" s="29">
        <v>14</v>
      </c>
      <c r="L44" s="32">
        <v>2394.7368421052633</v>
      </c>
      <c r="M44" s="32">
        <v>2170.8463157894739</v>
      </c>
      <c r="N44" s="32">
        <v>153.73583667787636</v>
      </c>
      <c r="O44" s="32">
        <v>71.893073684210535</v>
      </c>
      <c r="P44" s="32">
        <v>0.87315103564456653</v>
      </c>
      <c r="Q44" s="32">
        <v>102</v>
      </c>
      <c r="R44" s="32">
        <v>71.893073684210535</v>
      </c>
      <c r="S44" s="31">
        <v>0.125</v>
      </c>
      <c r="T44" s="37">
        <f t="shared" si="0"/>
        <v>223.89052631578943</v>
      </c>
      <c r="U44" s="15">
        <f t="shared" si="1"/>
        <v>-6.25E-2</v>
      </c>
      <c r="V44" s="15">
        <f t="shared" si="2"/>
        <v>6.25E-2</v>
      </c>
      <c r="W44" s="29">
        <v>14</v>
      </c>
      <c r="X44" s="32">
        <v>2394.7368421052633</v>
      </c>
      <c r="Y44" s="32">
        <v>2170.8463157894739</v>
      </c>
      <c r="Z44" s="32">
        <v>179.04745953064864</v>
      </c>
      <c r="AA44" s="32">
        <v>71.893073684210535</v>
      </c>
      <c r="AB44" s="32">
        <v>0.87995937830002546</v>
      </c>
      <c r="AC44" s="32">
        <v>102</v>
      </c>
      <c r="AD44" s="32">
        <v>71.893073684210535</v>
      </c>
      <c r="AE44" s="31">
        <v>0.125</v>
      </c>
    </row>
    <row r="45" spans="2:31" x14ac:dyDescent="0.25">
      <c r="B45" s="17">
        <v>1600</v>
      </c>
      <c r="C45" s="17">
        <v>1551</v>
      </c>
      <c r="E45" s="19"/>
      <c r="F45" s="19"/>
      <c r="G45" s="10"/>
      <c r="H45" s="19"/>
      <c r="I45" s="19"/>
      <c r="K45" s="29">
        <v>15</v>
      </c>
      <c r="L45" s="32">
        <v>2578.9473684210525</v>
      </c>
      <c r="M45" s="32">
        <v>2296.6673684210523</v>
      </c>
      <c r="N45" s="32">
        <v>162.63765403143907</v>
      </c>
      <c r="O45" s="32">
        <v>78.802810526315781</v>
      </c>
      <c r="P45" s="32">
        <v>0.87190769037562321</v>
      </c>
      <c r="Q45" s="32">
        <v>102</v>
      </c>
      <c r="R45" s="32">
        <v>78.802810526315781</v>
      </c>
      <c r="S45" s="31">
        <v>0.125</v>
      </c>
      <c r="T45" s="37">
        <f t="shared" si="0"/>
        <v>282.2800000000002</v>
      </c>
      <c r="U45" s="15">
        <f t="shared" si="1"/>
        <v>-6.25E-2</v>
      </c>
      <c r="V45" s="15">
        <f t="shared" si="2"/>
        <v>6.25E-2</v>
      </c>
      <c r="W45" s="29">
        <v>15</v>
      </c>
      <c r="X45" s="32">
        <v>2578.9473684210525</v>
      </c>
      <c r="Y45" s="32">
        <v>2296.6673684210523</v>
      </c>
      <c r="Z45" s="32">
        <v>188.06003556423988</v>
      </c>
      <c r="AA45" s="32">
        <v>78.802810526315781</v>
      </c>
      <c r="AB45" s="32">
        <v>0.87778877979514713</v>
      </c>
      <c r="AC45" s="32">
        <v>102</v>
      </c>
      <c r="AD45" s="32">
        <v>78.802810526315781</v>
      </c>
      <c r="AE45" s="31">
        <v>0.125</v>
      </c>
    </row>
    <row r="46" spans="2:31" x14ac:dyDescent="0.25">
      <c r="B46" s="17">
        <v>1700</v>
      </c>
      <c r="C46" s="17">
        <v>1636</v>
      </c>
      <c r="E46" s="19"/>
      <c r="F46" s="19"/>
      <c r="G46" s="10"/>
      <c r="H46" s="19"/>
      <c r="I46" s="19"/>
      <c r="K46" s="29">
        <v>16</v>
      </c>
      <c r="L46" s="32">
        <v>2763.1578947368421</v>
      </c>
      <c r="M46" s="32">
        <v>2414.7609022556394</v>
      </c>
      <c r="N46" s="32">
        <v>170.86385453225819</v>
      </c>
      <c r="O46" s="32">
        <v>84.906123308270679</v>
      </c>
      <c r="P46" s="32">
        <v>0.87076837320350864</v>
      </c>
      <c r="Q46" s="32">
        <v>102</v>
      </c>
      <c r="R46" s="32">
        <v>84.906123308270679</v>
      </c>
      <c r="S46" s="31">
        <v>0.125</v>
      </c>
      <c r="T46" s="37">
        <f t="shared" si="0"/>
        <v>348.39699248120269</v>
      </c>
      <c r="U46" s="15">
        <f t="shared" si="1"/>
        <v>-6.25E-2</v>
      </c>
      <c r="V46" s="15">
        <f t="shared" si="2"/>
        <v>6.25E-2</v>
      </c>
      <c r="W46" s="29">
        <v>16</v>
      </c>
      <c r="X46" s="32">
        <v>2763.1578947368421</v>
      </c>
      <c r="Y46" s="32">
        <v>2414.7609022556394</v>
      </c>
      <c r="Z46" s="32">
        <v>196.38243464080321</v>
      </c>
      <c r="AA46" s="32">
        <v>84.906123308270679</v>
      </c>
      <c r="AB46" s="32">
        <v>0.87588883691172792</v>
      </c>
      <c r="AC46" s="32">
        <v>102</v>
      </c>
      <c r="AD46" s="32">
        <v>84.906123308270679</v>
      </c>
      <c r="AE46" s="31">
        <v>0.125</v>
      </c>
    </row>
    <row r="47" spans="2:31" x14ac:dyDescent="0.25">
      <c r="B47" s="17">
        <v>1800</v>
      </c>
      <c r="C47" s="17">
        <v>1719</v>
      </c>
      <c r="E47" s="19"/>
      <c r="F47" s="19"/>
      <c r="G47" s="10"/>
      <c r="H47" s="19"/>
      <c r="I47" s="19"/>
      <c r="K47" s="29">
        <v>17</v>
      </c>
      <c r="L47" s="32">
        <v>2947.3684210526317</v>
      </c>
      <c r="M47" s="32">
        <v>2451.8421052631579</v>
      </c>
      <c r="N47" s="32">
        <v>174.0347046241402</v>
      </c>
      <c r="O47" s="32">
        <v>87.351315789473688</v>
      </c>
      <c r="P47" s="32">
        <v>0.87024653720834944</v>
      </c>
      <c r="Q47" s="32">
        <v>102</v>
      </c>
      <c r="R47" s="32">
        <v>87.351315789473688</v>
      </c>
      <c r="S47" s="31">
        <v>0.125</v>
      </c>
      <c r="T47" s="37">
        <f t="shared" si="0"/>
        <v>495.52631578947376</v>
      </c>
      <c r="U47" s="15">
        <f t="shared" si="1"/>
        <v>-6.25E-2</v>
      </c>
      <c r="V47" s="15">
        <f t="shared" si="2"/>
        <v>6.25E-2</v>
      </c>
      <c r="W47" s="29">
        <v>17</v>
      </c>
      <c r="X47" s="32">
        <v>2947.3684210526317</v>
      </c>
      <c r="Y47" s="32">
        <v>2451.8421052631579</v>
      </c>
      <c r="Z47" s="32">
        <v>199.58820686470293</v>
      </c>
      <c r="AA47" s="32">
        <v>87.351315789473688</v>
      </c>
      <c r="AB47" s="32">
        <v>0.87510083119715498</v>
      </c>
      <c r="AC47" s="32">
        <v>102</v>
      </c>
      <c r="AD47" s="32">
        <v>87.351315789473688</v>
      </c>
      <c r="AE47" s="31">
        <v>0.125</v>
      </c>
    </row>
    <row r="48" spans="2:31" x14ac:dyDescent="0.25">
      <c r="B48" s="17">
        <v>1900</v>
      </c>
      <c r="C48" s="17">
        <v>1800</v>
      </c>
      <c r="E48" s="19"/>
      <c r="F48" s="19"/>
      <c r="G48" s="10"/>
      <c r="H48" s="19"/>
      <c r="I48" s="19"/>
      <c r="K48" s="29">
        <v>18</v>
      </c>
      <c r="L48" s="32">
        <v>3131.5789473684213</v>
      </c>
      <c r="M48" s="32">
        <v>2467.8947368421054</v>
      </c>
      <c r="N48" s="32">
        <v>175.16064031385659</v>
      </c>
      <c r="O48" s="32">
        <v>88.234210526315806</v>
      </c>
      <c r="P48" s="32">
        <v>0.87004951674225606</v>
      </c>
      <c r="Q48" s="32">
        <v>102</v>
      </c>
      <c r="R48" s="32">
        <v>88.234210526315806</v>
      </c>
      <c r="S48" s="31">
        <v>0.125</v>
      </c>
      <c r="T48" s="37">
        <f t="shared" si="0"/>
        <v>663.68421052631584</v>
      </c>
      <c r="U48" s="15">
        <f t="shared" si="1"/>
        <v>-6.25E-2</v>
      </c>
      <c r="V48" s="15">
        <f t="shared" si="2"/>
        <v>6.25E-2</v>
      </c>
      <c r="W48" s="29">
        <v>18</v>
      </c>
      <c r="X48" s="32">
        <v>3131.5789473684213</v>
      </c>
      <c r="Y48" s="32">
        <v>2467.8947368421054</v>
      </c>
      <c r="Z48" s="32">
        <v>200.7262311096982</v>
      </c>
      <c r="AA48" s="32">
        <v>88.234210526315806</v>
      </c>
      <c r="AB48" s="32">
        <v>0.87480782179622385</v>
      </c>
      <c r="AC48" s="32">
        <v>102</v>
      </c>
      <c r="AD48" s="32">
        <v>88.234210526315806</v>
      </c>
      <c r="AE48" s="31">
        <v>0.125</v>
      </c>
    </row>
    <row r="49" spans="2:31" x14ac:dyDescent="0.25">
      <c r="B49" s="17">
        <v>2000</v>
      </c>
      <c r="C49" s="17">
        <v>1879</v>
      </c>
      <c r="E49" s="19"/>
      <c r="F49" s="19"/>
      <c r="G49" s="10"/>
      <c r="H49" s="19"/>
      <c r="I49" s="19"/>
      <c r="K49" s="29">
        <v>19</v>
      </c>
      <c r="L49" s="32">
        <v>3315.7894736842109</v>
      </c>
      <c r="M49" s="32">
        <v>2483.9473684210529</v>
      </c>
      <c r="N49" s="32">
        <v>176.28593679699944</v>
      </c>
      <c r="O49" s="32">
        <v>89.11710526315791</v>
      </c>
      <c r="P49" s="32">
        <v>0.86985041431189991</v>
      </c>
      <c r="Q49" s="32">
        <v>102</v>
      </c>
      <c r="R49" s="32">
        <v>89.11710526315791</v>
      </c>
      <c r="S49" s="31">
        <v>0.125</v>
      </c>
      <c r="T49" s="37">
        <f t="shared" si="0"/>
        <v>831.84210526315792</v>
      </c>
      <c r="U49" s="15">
        <f t="shared" si="1"/>
        <v>-6.25E-2</v>
      </c>
      <c r="V49" s="15">
        <f t="shared" si="2"/>
        <v>6.25E-2</v>
      </c>
      <c r="W49" s="29">
        <v>19</v>
      </c>
      <c r="X49" s="32">
        <v>3315.7894736842109</v>
      </c>
      <c r="Y49" s="32">
        <v>2483.9473684210529</v>
      </c>
      <c r="Z49" s="32">
        <v>201.86349521589221</v>
      </c>
      <c r="AA49" s="32">
        <v>89.11710526315791</v>
      </c>
      <c r="AB49" s="32">
        <v>0.87451782718647175</v>
      </c>
      <c r="AC49" s="32">
        <v>102</v>
      </c>
      <c r="AD49" s="32">
        <v>89.11710526315791</v>
      </c>
      <c r="AE49" s="31">
        <v>0.125</v>
      </c>
    </row>
    <row r="50" spans="2:31" x14ac:dyDescent="0.25">
      <c r="B50" s="17">
        <v>2100</v>
      </c>
      <c r="C50" s="17">
        <v>1956</v>
      </c>
      <c r="E50" s="19"/>
      <c r="F50" s="19"/>
      <c r="G50" s="10"/>
      <c r="H50" s="19"/>
      <c r="I50" s="19"/>
      <c r="K50" s="33">
        <v>20</v>
      </c>
      <c r="L50" s="34">
        <v>3500</v>
      </c>
      <c r="M50" s="34">
        <v>2500</v>
      </c>
      <c r="N50" s="34">
        <v>177.41058592041975</v>
      </c>
      <c r="O50" s="34">
        <v>90</v>
      </c>
      <c r="P50" s="34">
        <v>0.86964430656197678</v>
      </c>
      <c r="Q50" s="34">
        <v>102</v>
      </c>
      <c r="R50" s="34">
        <v>90</v>
      </c>
      <c r="S50" s="35">
        <v>0.125</v>
      </c>
      <c r="T50" s="37">
        <f t="shared" si="0"/>
        <v>1000</v>
      </c>
      <c r="U50" s="15">
        <f t="shared" si="1"/>
        <v>-6.25E-2</v>
      </c>
      <c r="V50" s="15">
        <f t="shared" si="2"/>
        <v>6.25E-2</v>
      </c>
      <c r="W50" s="33">
        <v>20</v>
      </c>
      <c r="X50" s="34">
        <v>3500</v>
      </c>
      <c r="Y50" s="34">
        <v>2500</v>
      </c>
      <c r="Z50" s="34">
        <v>203</v>
      </c>
      <c r="AA50" s="34">
        <v>90</v>
      </c>
      <c r="AB50" s="34">
        <v>0.874227249876811</v>
      </c>
      <c r="AC50" s="34">
        <v>102</v>
      </c>
      <c r="AD50" s="34">
        <v>90</v>
      </c>
      <c r="AE50" s="35">
        <v>0.125</v>
      </c>
    </row>
    <row r="51" spans="2:31" x14ac:dyDescent="0.25">
      <c r="B51" s="17">
        <v>2200</v>
      </c>
      <c r="C51" s="17">
        <v>2031</v>
      </c>
      <c r="E51" s="19"/>
      <c r="F51" s="19"/>
      <c r="G51" s="10"/>
      <c r="H51" s="19"/>
      <c r="I51" s="19"/>
    </row>
    <row r="52" spans="2:31" x14ac:dyDescent="0.25">
      <c r="B52" s="17">
        <v>2300</v>
      </c>
      <c r="C52" s="17">
        <v>2104</v>
      </c>
      <c r="E52" s="19"/>
      <c r="F52" s="19"/>
      <c r="G52" s="10"/>
      <c r="H52" s="19"/>
      <c r="I52" s="19"/>
    </row>
    <row r="53" spans="2:31" x14ac:dyDescent="0.25">
      <c r="B53" s="17">
        <v>2400</v>
      </c>
      <c r="C53" s="17">
        <v>2175</v>
      </c>
      <c r="E53" s="19"/>
      <c r="F53" s="19"/>
      <c r="G53" s="10"/>
      <c r="H53" s="19"/>
      <c r="I53" s="19"/>
    </row>
    <row r="54" spans="2:31" x14ac:dyDescent="0.25">
      <c r="B54" s="17">
        <v>2500</v>
      </c>
      <c r="C54" s="17">
        <v>2244</v>
      </c>
      <c r="E54" s="19"/>
      <c r="F54" s="19"/>
      <c r="G54" s="10"/>
      <c r="H54" s="19"/>
      <c r="I54" s="19"/>
    </row>
    <row r="55" spans="2:31" x14ac:dyDescent="0.25">
      <c r="B55" s="17">
        <v>2600</v>
      </c>
      <c r="C55" s="17">
        <v>2311</v>
      </c>
      <c r="E55" s="19"/>
      <c r="F55" s="19"/>
      <c r="G55" s="10"/>
      <c r="H55" s="19"/>
      <c r="I55" s="19"/>
    </row>
    <row r="56" spans="2:31" x14ac:dyDescent="0.25">
      <c r="B56" s="17">
        <v>2700</v>
      </c>
      <c r="C56" s="17">
        <v>2376</v>
      </c>
      <c r="E56" s="19"/>
      <c r="F56" s="19"/>
      <c r="G56" s="10"/>
      <c r="H56" s="19"/>
      <c r="I56" s="19"/>
    </row>
    <row r="57" spans="2:31" x14ac:dyDescent="0.25">
      <c r="B57" s="17">
        <v>2800</v>
      </c>
      <c r="C57" s="17">
        <v>2439</v>
      </c>
      <c r="E57" s="19"/>
      <c r="F57" s="19"/>
      <c r="G57" s="10"/>
      <c r="H57" s="19"/>
      <c r="I57" s="19"/>
    </row>
    <row r="58" spans="2:31" x14ac:dyDescent="0.25">
      <c r="B58" s="17">
        <v>3500</v>
      </c>
      <c r="C58" s="17">
        <v>2500</v>
      </c>
      <c r="G58" s="10"/>
    </row>
    <row r="59" spans="2:31" x14ac:dyDescent="0.25">
      <c r="B59" s="17"/>
      <c r="C59" s="17"/>
      <c r="G59" s="10"/>
      <c r="P59" s="21"/>
    </row>
    <row r="60" spans="2:31" x14ac:dyDescent="0.25">
      <c r="B60" s="17"/>
      <c r="C60" s="17"/>
      <c r="G60" s="10"/>
    </row>
    <row r="78" spans="3:25" x14ac:dyDescent="0.25">
      <c r="C78" t="s">
        <v>61</v>
      </c>
      <c r="D78">
        <v>25</v>
      </c>
    </row>
    <row r="79" spans="3:25" x14ac:dyDescent="0.25">
      <c r="C79" t="s">
        <v>62</v>
      </c>
      <c r="D79">
        <v>150</v>
      </c>
    </row>
    <row r="80" spans="3:25" x14ac:dyDescent="0.25">
      <c r="C80" s="39" t="str">
        <f>[1]!PVT_encode_string(gamma_gas_,gamma_oil_,gamma_wat_,Rsb_,Rp_,Pb_,Tres_,Bob_,muob_,,,,,1)</f>
        <v>gamma_gas:0.800;gamma_oil:0.870;gamma_wat:1.000;rsb_m3m3:80.000;rp_m3m3:300.000;pb_atma:120.000;tres_C:100.000;bob_m3m3:1.200;muob_cP:1.000;PVTcorr:0;ksep_fr:0.000;p_ksep_atma:-1.000;t_ksep_C:-1.000;gas_only:True;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3" spans="3:23" x14ac:dyDescent="0.25">
      <c r="C83" cm="1">
        <f t="array" ref="C83:K105">[1]!MF_p_pipeline_atma(qliq_,fw_,inclinometry,Pann,T0,1,0,PVT_gas,H38:I57,hcor,E38:F40,tempm,,,,Qgas_free)</f>
        <v>31.870328548727464</v>
      </c>
      <c r="D83">
        <v>90</v>
      </c>
      <c r="E83">
        <v>25</v>
      </c>
      <c r="F83">
        <v>20</v>
      </c>
      <c r="G83">
        <v>31.870328548727464</v>
      </c>
      <c r="H83">
        <v>90</v>
      </c>
      <c r="I83">
        <v>1</v>
      </c>
      <c r="J83">
        <v>1</v>
      </c>
      <c r="K83">
        <v>6125</v>
      </c>
      <c r="O83" cm="1">
        <f t="array" ref="O83:W105">[1]!MF_p_pipeline_atma(0,fw_,inclinometry,Pwf,T1_,0,0,PVTstr_,H38:I57,hcor,E38:F40,tempm,,,,Qgas_free)</f>
        <v>0</v>
      </c>
      <c r="P83">
        <v>20</v>
      </c>
      <c r="Q83">
        <v>0</v>
      </c>
      <c r="R83">
        <v>20</v>
      </c>
      <c r="S83">
        <v>150</v>
      </c>
      <c r="T83">
        <v>90</v>
      </c>
      <c r="U83">
        <v>1</v>
      </c>
      <c r="V83">
        <v>1</v>
      </c>
      <c r="W83">
        <v>155</v>
      </c>
    </row>
    <row r="84" spans="3:23" x14ac:dyDescent="0.25">
      <c r="C84" t="str">
        <v>p_result_atma</v>
      </c>
      <c r="D84" t="str">
        <v>t_result_C</v>
      </c>
      <c r="E84" t="str">
        <v>p_1, atma</v>
      </c>
      <c r="F84" t="str">
        <v>t_1, C</v>
      </c>
      <c r="G84" t="str">
        <v>p_2, atma</v>
      </c>
      <c r="H84" t="str">
        <v>t_2, C</v>
      </c>
      <c r="I84" t="str">
        <v>c_calibr_grav</v>
      </c>
      <c r="J84" t="str">
        <v>c_calibr_fric</v>
      </c>
      <c r="K84" t="str">
        <v>q_gas_sm3day</v>
      </c>
      <c r="O84" t="str">
        <v>p_result_atma</v>
      </c>
      <c r="P84" t="str">
        <v>t_result_C</v>
      </c>
      <c r="Q84" t="str">
        <v>p_1, atma</v>
      </c>
      <c r="R84" t="str">
        <v>t_1, C</v>
      </c>
      <c r="S84" t="str">
        <v>p_2, atma</v>
      </c>
      <c r="T84" t="str">
        <v>t_2, C</v>
      </c>
      <c r="U84" t="str">
        <v>c_calibr_grav</v>
      </c>
      <c r="V84" t="str">
        <v>c_calibr_fric</v>
      </c>
      <c r="W84" t="str">
        <v>q_gas_sm3day</v>
      </c>
    </row>
    <row r="85" spans="3:23" x14ac:dyDescent="0.25">
      <c r="C85" t="str">
        <v>num</v>
      </c>
      <c r="D85" t="str">
        <v>h,m</v>
      </c>
      <c r="E85" t="str">
        <v>hvert,m</v>
      </c>
      <c r="F85" t="str">
        <v>p,atma</v>
      </c>
      <c r="G85" t="str">
        <v>t,C</v>
      </c>
      <c r="H85" t="str">
        <v>Hl</v>
      </c>
      <c r="I85" t="str">
        <v>fpat</v>
      </c>
      <c r="J85" t="str">
        <v>t_amb, C</v>
      </c>
      <c r="K85" t="str">
        <v>diam, mm</v>
      </c>
      <c r="O85" t="str">
        <v>num</v>
      </c>
      <c r="P85" t="str">
        <v>h,m</v>
      </c>
      <c r="Q85" t="str">
        <v>hvert,m</v>
      </c>
      <c r="R85" t="str">
        <v>p,atma</v>
      </c>
      <c r="S85" t="str">
        <v>t,C</v>
      </c>
      <c r="T85" t="str">
        <v>Hl</v>
      </c>
      <c r="U85" t="str">
        <v>fpat</v>
      </c>
      <c r="V85" t="str">
        <v>t_amb, C</v>
      </c>
      <c r="W85" t="str">
        <v>diam, mm</v>
      </c>
    </row>
    <row r="86" spans="3:23" x14ac:dyDescent="0.25">
      <c r="C86">
        <v>1</v>
      </c>
      <c r="D86">
        <v>0</v>
      </c>
      <c r="E86">
        <v>0</v>
      </c>
      <c r="F86">
        <v>25</v>
      </c>
      <c r="G86">
        <v>20</v>
      </c>
      <c r="H86">
        <v>0</v>
      </c>
      <c r="I86">
        <v>101</v>
      </c>
      <c r="J86">
        <v>20</v>
      </c>
      <c r="K86">
        <v>0.15</v>
      </c>
      <c r="O86">
        <v>1</v>
      </c>
      <c r="P86">
        <v>0</v>
      </c>
      <c r="Q86">
        <v>0</v>
      </c>
      <c r="R86">
        <v>0</v>
      </c>
      <c r="S86">
        <v>20</v>
      </c>
      <c r="T86">
        <v>0</v>
      </c>
      <c r="U86">
        <v>0</v>
      </c>
      <c r="V86">
        <v>20</v>
      </c>
      <c r="W86">
        <v>0.15</v>
      </c>
    </row>
    <row r="87" spans="3:23" x14ac:dyDescent="0.25">
      <c r="C87">
        <v>2</v>
      </c>
      <c r="D87">
        <v>184.21052631578948</v>
      </c>
      <c r="E87">
        <v>184.21052631578948</v>
      </c>
      <c r="F87">
        <v>25.48405669482004</v>
      </c>
      <c r="G87">
        <v>21.842105263157894</v>
      </c>
      <c r="H87">
        <v>0</v>
      </c>
      <c r="I87">
        <v>101</v>
      </c>
      <c r="J87">
        <v>21.842105263157894</v>
      </c>
      <c r="K87">
        <v>0.15</v>
      </c>
      <c r="O87">
        <v>2</v>
      </c>
      <c r="P87">
        <v>184.21052631578948</v>
      </c>
      <c r="Q87">
        <v>184.21052631578948</v>
      </c>
      <c r="R87">
        <v>0</v>
      </c>
      <c r="S87">
        <v>21.842105263157894</v>
      </c>
      <c r="T87">
        <v>0.23844571002523168</v>
      </c>
      <c r="U87">
        <v>0</v>
      </c>
      <c r="V87">
        <v>21.842105263157894</v>
      </c>
      <c r="W87">
        <v>0.15</v>
      </c>
    </row>
    <row r="88" spans="3:23" x14ac:dyDescent="0.25">
      <c r="C88">
        <v>3</v>
      </c>
      <c r="D88">
        <v>368.42105263157896</v>
      </c>
      <c r="E88">
        <v>368.42105263157896</v>
      </c>
      <c r="F88">
        <v>25.974240810364659</v>
      </c>
      <c r="G88">
        <v>23.684210526315791</v>
      </c>
      <c r="H88">
        <v>0</v>
      </c>
      <c r="I88">
        <v>101</v>
      </c>
      <c r="J88">
        <v>23.684210526315791</v>
      </c>
      <c r="K88">
        <v>0.15</v>
      </c>
      <c r="O88">
        <v>3</v>
      </c>
      <c r="P88">
        <v>368.42105263157896</v>
      </c>
      <c r="Q88">
        <v>368.42105263157896</v>
      </c>
      <c r="R88">
        <v>0</v>
      </c>
      <c r="S88">
        <v>23.684210526315791</v>
      </c>
      <c r="T88">
        <v>0.47689142005046337</v>
      </c>
      <c r="U88">
        <v>0</v>
      </c>
      <c r="V88">
        <v>23.684210526315791</v>
      </c>
      <c r="W88">
        <v>0.15</v>
      </c>
    </row>
    <row r="89" spans="3:23" x14ac:dyDescent="0.25">
      <c r="C89">
        <v>4</v>
      </c>
      <c r="D89">
        <v>552.63157894736844</v>
      </c>
      <c r="E89">
        <v>552.63157894736844</v>
      </c>
      <c r="F89">
        <v>26.470589009981239</v>
      </c>
      <c r="G89">
        <v>25.526315789473685</v>
      </c>
      <c r="H89">
        <v>0</v>
      </c>
      <c r="I89">
        <v>101</v>
      </c>
      <c r="J89">
        <v>25.526315789473685</v>
      </c>
      <c r="K89">
        <v>0.15</v>
      </c>
      <c r="O89">
        <v>4</v>
      </c>
      <c r="P89">
        <v>552.63157894736844</v>
      </c>
      <c r="Q89">
        <v>552.63157894736844</v>
      </c>
      <c r="R89">
        <v>0</v>
      </c>
      <c r="S89">
        <v>25.526315789473685</v>
      </c>
      <c r="T89">
        <v>0.71533713007569499</v>
      </c>
      <c r="U89">
        <v>0</v>
      </c>
      <c r="V89">
        <v>25.526315789473685</v>
      </c>
      <c r="W89">
        <v>0.15</v>
      </c>
    </row>
    <row r="90" spans="3:23" x14ac:dyDescent="0.25">
      <c r="C90">
        <v>5</v>
      </c>
      <c r="D90">
        <v>736.84210526315792</v>
      </c>
      <c r="E90">
        <v>736.84210526315792</v>
      </c>
      <c r="F90">
        <v>26.973137826272819</v>
      </c>
      <c r="G90">
        <v>27.368421052631579</v>
      </c>
      <c r="H90">
        <v>0</v>
      </c>
      <c r="I90">
        <v>101</v>
      </c>
      <c r="J90">
        <v>27.368421052631579</v>
      </c>
      <c r="K90">
        <v>0.125</v>
      </c>
      <c r="O90">
        <v>5</v>
      </c>
      <c r="P90">
        <v>736.84210526315792</v>
      </c>
      <c r="Q90">
        <v>736.84210526315792</v>
      </c>
      <c r="R90">
        <v>8.7564176576288375</v>
      </c>
      <c r="S90">
        <v>27.368421052631579</v>
      </c>
      <c r="T90">
        <v>0.92533200729377796</v>
      </c>
      <c r="U90">
        <v>102</v>
      </c>
      <c r="V90">
        <v>27.368421052631579</v>
      </c>
      <c r="W90">
        <v>0.125</v>
      </c>
    </row>
    <row r="91" spans="3:23" x14ac:dyDescent="0.25">
      <c r="C91">
        <v>6</v>
      </c>
      <c r="D91">
        <v>921.0526315789474</v>
      </c>
      <c r="E91">
        <v>921.0526315789474</v>
      </c>
      <c r="F91">
        <v>27.481872374464743</v>
      </c>
      <c r="G91">
        <v>29.208505263157896</v>
      </c>
      <c r="H91">
        <v>0</v>
      </c>
      <c r="I91">
        <v>101</v>
      </c>
      <c r="J91">
        <v>29.208505263157896</v>
      </c>
      <c r="K91">
        <v>0.125</v>
      </c>
      <c r="O91">
        <v>6</v>
      </c>
      <c r="P91">
        <v>921.0526315789474</v>
      </c>
      <c r="Q91">
        <v>921.0526315789474</v>
      </c>
      <c r="R91">
        <v>23.525707698194761</v>
      </c>
      <c r="S91">
        <v>29.208505263157896</v>
      </c>
      <c r="T91">
        <v>0.975085541618959</v>
      </c>
      <c r="U91">
        <v>102</v>
      </c>
      <c r="V91">
        <v>29.208505263157896</v>
      </c>
      <c r="W91">
        <v>0.125</v>
      </c>
    </row>
    <row r="92" spans="3:23" x14ac:dyDescent="0.25">
      <c r="C92">
        <v>7</v>
      </c>
      <c r="D92">
        <v>1105.2631578947369</v>
      </c>
      <c r="E92">
        <v>1100.7810526315789</v>
      </c>
      <c r="F92">
        <v>27.987770885796248</v>
      </c>
      <c r="G92">
        <v>31.007473684210527</v>
      </c>
      <c r="H92">
        <v>0</v>
      </c>
      <c r="I92">
        <v>101</v>
      </c>
      <c r="J92">
        <v>31.007473684210527</v>
      </c>
      <c r="K92">
        <v>0.125</v>
      </c>
      <c r="O92">
        <v>7</v>
      </c>
      <c r="P92">
        <v>1105.2631578947369</v>
      </c>
      <c r="Q92">
        <v>1100.7810526315789</v>
      </c>
      <c r="R92">
        <v>38.279775953233447</v>
      </c>
      <c r="S92">
        <v>31.007473684210527</v>
      </c>
      <c r="T92">
        <v>0.98504384192985917</v>
      </c>
      <c r="U92">
        <v>102</v>
      </c>
      <c r="V92">
        <v>31.007473684210527</v>
      </c>
      <c r="W92">
        <v>0.125</v>
      </c>
    </row>
    <row r="93" spans="3:23" x14ac:dyDescent="0.25">
      <c r="C93">
        <v>8</v>
      </c>
      <c r="D93">
        <v>1289.4736842105262</v>
      </c>
      <c r="E93">
        <v>1273.856842105263</v>
      </c>
      <c r="F93">
        <v>28.478602768945521</v>
      </c>
      <c r="G93">
        <v>32.737305263157893</v>
      </c>
      <c r="H93">
        <v>0</v>
      </c>
      <c r="I93">
        <v>101</v>
      </c>
      <c r="J93">
        <v>32.737305263157893</v>
      </c>
      <c r="K93">
        <v>0.125</v>
      </c>
      <c r="O93">
        <v>8</v>
      </c>
      <c r="P93">
        <v>1289.4736842105262</v>
      </c>
      <c r="Q93">
        <v>1273.856842105263</v>
      </c>
      <c r="R93">
        <v>52.412213769426231</v>
      </c>
      <c r="S93">
        <v>32.737305263157893</v>
      </c>
      <c r="T93">
        <v>0.9893069758273606</v>
      </c>
      <c r="U93">
        <v>102</v>
      </c>
      <c r="V93">
        <v>32.737305263157893</v>
      </c>
      <c r="W93">
        <v>0.125</v>
      </c>
    </row>
    <row r="94" spans="3:23" x14ac:dyDescent="0.25">
      <c r="C94">
        <v>9</v>
      </c>
      <c r="D94">
        <v>1473.6842105263158</v>
      </c>
      <c r="E94">
        <v>1440.4147368421054</v>
      </c>
      <c r="F94">
        <v>28.955929592187996</v>
      </c>
      <c r="G94">
        <v>34.400989473684206</v>
      </c>
      <c r="H94">
        <v>0</v>
      </c>
      <c r="I94">
        <v>101</v>
      </c>
      <c r="J94">
        <v>34.400989473684206</v>
      </c>
      <c r="K94">
        <v>0.125</v>
      </c>
      <c r="O94">
        <v>9</v>
      </c>
      <c r="P94">
        <v>1473.6842105263158</v>
      </c>
      <c r="Q94">
        <v>1440.4147368421054</v>
      </c>
      <c r="R94">
        <v>65.937722742488134</v>
      </c>
      <c r="S94">
        <v>34.400989473684206</v>
      </c>
      <c r="T94">
        <v>0.99610576753538649</v>
      </c>
      <c r="U94">
        <v>102</v>
      </c>
      <c r="V94">
        <v>34.400989473684206</v>
      </c>
      <c r="W94">
        <v>0.125</v>
      </c>
    </row>
    <row r="95" spans="3:23" x14ac:dyDescent="0.25">
      <c r="C95">
        <v>10</v>
      </c>
      <c r="D95">
        <v>1657.8947368421054</v>
      </c>
      <c r="E95">
        <v>1600.1936842105265</v>
      </c>
      <c r="F95">
        <v>29.415432148054048</v>
      </c>
      <c r="G95">
        <v>40.485178947368425</v>
      </c>
      <c r="H95">
        <v>0</v>
      </c>
      <c r="I95">
        <v>101</v>
      </c>
      <c r="J95">
        <v>40.485178947368425</v>
      </c>
      <c r="K95">
        <v>0.125</v>
      </c>
      <c r="O95">
        <v>10</v>
      </c>
      <c r="P95">
        <v>1657.8947368421054</v>
      </c>
      <c r="Q95">
        <v>1600.1936842105265</v>
      </c>
      <c r="R95">
        <v>78.819421524261003</v>
      </c>
      <c r="S95">
        <v>40.485178947368425</v>
      </c>
      <c r="T95">
        <v>0.99278679581675866</v>
      </c>
      <c r="U95">
        <v>102</v>
      </c>
      <c r="V95">
        <v>40.485178947368425</v>
      </c>
      <c r="W95">
        <v>0.125</v>
      </c>
    </row>
    <row r="96" spans="3:23" x14ac:dyDescent="0.25">
      <c r="C96">
        <v>11</v>
      </c>
      <c r="D96">
        <v>1842.1052631578948</v>
      </c>
      <c r="E96">
        <v>1752.9621052631578</v>
      </c>
      <c r="F96">
        <v>29.847997503772842</v>
      </c>
      <c r="G96">
        <v>48.894389473684214</v>
      </c>
      <c r="H96">
        <v>0</v>
      </c>
      <c r="I96">
        <v>101</v>
      </c>
      <c r="J96">
        <v>48.894389473684214</v>
      </c>
      <c r="K96">
        <v>0.125</v>
      </c>
      <c r="O96">
        <v>11</v>
      </c>
      <c r="P96">
        <v>1842.1052631578948</v>
      </c>
      <c r="Q96">
        <v>1752.9621052631578</v>
      </c>
      <c r="R96">
        <v>91.028361457000941</v>
      </c>
      <c r="S96">
        <v>48.894389473684214</v>
      </c>
      <c r="T96">
        <v>0.99336339738161816</v>
      </c>
      <c r="U96">
        <v>102</v>
      </c>
      <c r="V96">
        <v>48.894389473684214</v>
      </c>
      <c r="W96">
        <v>0.125</v>
      </c>
    </row>
    <row r="97" spans="3:23" x14ac:dyDescent="0.25">
      <c r="C97">
        <v>12</v>
      </c>
      <c r="D97">
        <v>2026.3157894736842</v>
      </c>
      <c r="E97">
        <v>1898.9936842105262</v>
      </c>
      <c r="F97">
        <v>30.253871670139414</v>
      </c>
      <c r="G97">
        <v>56.933073684210527</v>
      </c>
      <c r="H97">
        <v>0</v>
      </c>
      <c r="I97">
        <v>101</v>
      </c>
      <c r="J97">
        <v>56.933073684210527</v>
      </c>
      <c r="K97">
        <v>0.125</v>
      </c>
      <c r="O97">
        <v>12</v>
      </c>
      <c r="P97">
        <v>2026.3157894736842</v>
      </c>
      <c r="Q97">
        <v>1898.9936842105262</v>
      </c>
      <c r="R97">
        <v>102.5797438892626</v>
      </c>
      <c r="S97">
        <v>56.933073684210527</v>
      </c>
      <c r="T97">
        <v>0.99374184113482156</v>
      </c>
      <c r="U97">
        <v>102</v>
      </c>
      <c r="V97">
        <v>56.933073684210527</v>
      </c>
      <c r="W97">
        <v>0.125</v>
      </c>
    </row>
    <row r="98" spans="3:23" x14ac:dyDescent="0.25">
      <c r="C98">
        <v>13</v>
      </c>
      <c r="D98">
        <v>2210.5263157894738</v>
      </c>
      <c r="E98">
        <v>2038.2884210526317</v>
      </c>
      <c r="F98">
        <v>30.634558008213975</v>
      </c>
      <c r="G98">
        <v>64.601231578947377</v>
      </c>
      <c r="H98">
        <v>0</v>
      </c>
      <c r="I98">
        <v>101</v>
      </c>
      <c r="J98">
        <v>64.601231578947377</v>
      </c>
      <c r="K98">
        <v>0.125</v>
      </c>
      <c r="O98">
        <v>13</v>
      </c>
      <c r="P98">
        <v>2210.5263157894738</v>
      </c>
      <c r="Q98">
        <v>2038.2884210526317</v>
      </c>
      <c r="R98">
        <v>113.52641729133944</v>
      </c>
      <c r="S98">
        <v>64.601231578947377</v>
      </c>
      <c r="T98">
        <v>0.99394433215963929</v>
      </c>
      <c r="U98">
        <v>102</v>
      </c>
      <c r="V98">
        <v>64.601231578947377</v>
      </c>
      <c r="W98">
        <v>0.125</v>
      </c>
    </row>
    <row r="99" spans="3:23" x14ac:dyDescent="0.25">
      <c r="C99">
        <v>14</v>
      </c>
      <c r="D99">
        <v>2394.7368421052633</v>
      </c>
      <c r="E99">
        <v>2170.8463157894739</v>
      </c>
      <c r="F99">
        <v>30.990979383761346</v>
      </c>
      <c r="G99">
        <v>71.893073684210535</v>
      </c>
      <c r="H99">
        <v>0</v>
      </c>
      <c r="I99">
        <v>101</v>
      </c>
      <c r="J99">
        <v>71.893073684210535</v>
      </c>
      <c r="K99">
        <v>0.125</v>
      </c>
      <c r="O99">
        <v>14</v>
      </c>
      <c r="P99">
        <v>2394.7368421052633</v>
      </c>
      <c r="Q99">
        <v>2170.8463157894739</v>
      </c>
      <c r="R99">
        <v>123.90394793048451</v>
      </c>
      <c r="S99">
        <v>71.893073684210535</v>
      </c>
      <c r="T99">
        <v>0.99405197773309351</v>
      </c>
      <c r="U99">
        <v>102</v>
      </c>
      <c r="V99">
        <v>71.893073684210535</v>
      </c>
      <c r="W99">
        <v>0.125</v>
      </c>
    </row>
    <row r="100" spans="3:23" x14ac:dyDescent="0.25">
      <c r="C100">
        <v>15</v>
      </c>
      <c r="D100">
        <v>2578.9473684210525</v>
      </c>
      <c r="E100">
        <v>2296.6673684210523</v>
      </c>
      <c r="F100">
        <v>31.323941325283361</v>
      </c>
      <c r="G100">
        <v>78.802810526315781</v>
      </c>
      <c r="H100">
        <v>0</v>
      </c>
      <c r="I100">
        <v>101</v>
      </c>
      <c r="J100">
        <v>78.802810526315781</v>
      </c>
      <c r="K100">
        <v>0.125</v>
      </c>
      <c r="O100">
        <v>15</v>
      </c>
      <c r="P100">
        <v>2578.9473684210525</v>
      </c>
      <c r="Q100">
        <v>2296.6673684210523</v>
      </c>
      <c r="R100">
        <v>133.70767650649358</v>
      </c>
      <c r="S100">
        <v>78.802810526315781</v>
      </c>
      <c r="T100">
        <v>0.99409749592080443</v>
      </c>
      <c r="U100">
        <v>102</v>
      </c>
      <c r="V100">
        <v>78.802810526315781</v>
      </c>
      <c r="W100">
        <v>0.125</v>
      </c>
    </row>
    <row r="101" spans="3:23" x14ac:dyDescent="0.25">
      <c r="C101">
        <v>16</v>
      </c>
      <c r="D101">
        <v>2763.1578947368421</v>
      </c>
      <c r="E101">
        <v>2414.7609022556394</v>
      </c>
      <c r="F101">
        <v>31.62904209277977</v>
      </c>
      <c r="G101">
        <v>84.906123308270679</v>
      </c>
      <c r="H101">
        <v>0</v>
      </c>
      <c r="I101">
        <v>101</v>
      </c>
      <c r="J101">
        <v>84.906123308270679</v>
      </c>
      <c r="K101">
        <v>0.125</v>
      </c>
      <c r="O101">
        <v>16</v>
      </c>
      <c r="P101">
        <v>2763.1578947368421</v>
      </c>
      <c r="Q101">
        <v>2414.7609022556394</v>
      </c>
      <c r="R101">
        <v>142.77812147916777</v>
      </c>
      <c r="S101">
        <v>84.906123308270679</v>
      </c>
      <c r="T101">
        <v>0.99411384954823234</v>
      </c>
      <c r="U101">
        <v>102</v>
      </c>
      <c r="V101">
        <v>84.906123308270679</v>
      </c>
      <c r="W101">
        <v>0.125</v>
      </c>
    </row>
    <row r="102" spans="3:23" x14ac:dyDescent="0.25">
      <c r="C102">
        <v>17</v>
      </c>
      <c r="D102">
        <v>2947.3684210526317</v>
      </c>
      <c r="E102">
        <v>2451.8421052631579</v>
      </c>
      <c r="F102">
        <v>31.746130160788294</v>
      </c>
      <c r="G102">
        <v>87.351315789473688</v>
      </c>
      <c r="H102">
        <v>0</v>
      </c>
      <c r="I102">
        <v>101</v>
      </c>
      <c r="J102">
        <v>87.351315789473688</v>
      </c>
      <c r="K102">
        <v>0.125</v>
      </c>
      <c r="O102">
        <v>17</v>
      </c>
      <c r="P102">
        <v>2947.3684210526317</v>
      </c>
      <c r="Q102">
        <v>2451.8421052631579</v>
      </c>
      <c r="R102">
        <v>146.27544167602196</v>
      </c>
      <c r="S102">
        <v>87.351315789473688</v>
      </c>
      <c r="T102">
        <v>0.99410971204915299</v>
      </c>
      <c r="U102">
        <v>102</v>
      </c>
      <c r="V102">
        <v>87.351315789473688</v>
      </c>
      <c r="W102">
        <v>0.125</v>
      </c>
    </row>
    <row r="103" spans="3:23" x14ac:dyDescent="0.25">
      <c r="C103">
        <v>18</v>
      </c>
      <c r="D103">
        <v>3131.5789473684213</v>
      </c>
      <c r="E103">
        <v>2467.8947368421054</v>
      </c>
      <c r="F103">
        <v>31.787595735449326</v>
      </c>
      <c r="G103">
        <v>88.234210526315806</v>
      </c>
      <c r="H103">
        <v>0</v>
      </c>
      <c r="I103">
        <v>101</v>
      </c>
      <c r="J103">
        <v>88.234210526315806</v>
      </c>
      <c r="K103">
        <v>0.125</v>
      </c>
      <c r="O103">
        <v>18</v>
      </c>
      <c r="P103">
        <v>3131.5789473684213</v>
      </c>
      <c r="Q103">
        <v>2467.8947368421054</v>
      </c>
      <c r="R103">
        <v>147.51747252066414</v>
      </c>
      <c r="S103">
        <v>88.234210526315806</v>
      </c>
      <c r="T103">
        <v>0.9941064706208127</v>
      </c>
      <c r="U103">
        <v>102</v>
      </c>
      <c r="V103">
        <v>88.234210526315806</v>
      </c>
      <c r="W103">
        <v>0.125</v>
      </c>
    </row>
    <row r="104" spans="3:23" x14ac:dyDescent="0.25">
      <c r="C104">
        <v>19</v>
      </c>
      <c r="D104">
        <v>3315.7894736842109</v>
      </c>
      <c r="E104">
        <v>2483.9473684210529</v>
      </c>
      <c r="F104">
        <v>31.828995068669133</v>
      </c>
      <c r="G104">
        <v>89.11710526315791</v>
      </c>
      <c r="H104">
        <v>0</v>
      </c>
      <c r="I104">
        <v>101</v>
      </c>
      <c r="J104">
        <v>89.11710526315791</v>
      </c>
      <c r="K104">
        <v>0.125</v>
      </c>
      <c r="O104">
        <v>19</v>
      </c>
      <c r="P104">
        <v>3315.7894736842109</v>
      </c>
      <c r="Q104">
        <v>2483.9473684210529</v>
      </c>
      <c r="R104">
        <v>148.75899228149797</v>
      </c>
      <c r="S104">
        <v>89.11710526315791</v>
      </c>
      <c r="T104">
        <v>0.99410276608323112</v>
      </c>
      <c r="U104">
        <v>102</v>
      </c>
      <c r="V104">
        <v>89.11710526315791</v>
      </c>
      <c r="W104">
        <v>0.125</v>
      </c>
    </row>
    <row r="105" spans="3:23" x14ac:dyDescent="0.25">
      <c r="C105">
        <v>20</v>
      </c>
      <c r="D105">
        <v>3500</v>
      </c>
      <c r="E105">
        <v>2500</v>
      </c>
      <c r="F105">
        <v>31.870328548727464</v>
      </c>
      <c r="G105">
        <v>90</v>
      </c>
      <c r="H105">
        <v>0</v>
      </c>
      <c r="I105">
        <v>101</v>
      </c>
      <c r="J105">
        <v>90</v>
      </c>
      <c r="K105">
        <v>0.125</v>
      </c>
      <c r="O105">
        <v>20</v>
      </c>
      <c r="P105">
        <v>3500</v>
      </c>
      <c r="Q105">
        <v>2500</v>
      </c>
      <c r="R105">
        <v>150</v>
      </c>
      <c r="S105">
        <v>90</v>
      </c>
      <c r="T105">
        <v>0.99409861341233763</v>
      </c>
      <c r="U105">
        <v>102</v>
      </c>
      <c r="V105">
        <v>90</v>
      </c>
      <c r="W105">
        <v>0.125</v>
      </c>
    </row>
    <row r="108" spans="3:23" x14ac:dyDescent="0.25">
      <c r="C108" t="s">
        <v>63</v>
      </c>
      <c r="D108" cm="1">
        <f t="array" ref="D108">[1]!crv_intersection(D86:D105,F86:F105,P86:P105,R86:R105)</f>
        <v>972.20075729028622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26</vt:i4>
      </vt:variant>
    </vt:vector>
  </HeadingPairs>
  <TitlesOfParts>
    <vt:vector size="27" baseType="lpstr">
      <vt:lpstr>трубопровод</vt:lpstr>
      <vt:lpstr>трубопровод!Bob_</vt:lpstr>
      <vt:lpstr>calc_along_coord</vt:lpstr>
      <vt:lpstr>flow_along_coord</vt:lpstr>
      <vt:lpstr>fw_</vt:lpstr>
      <vt:lpstr>трубопровод!gamma_gas_</vt:lpstr>
      <vt:lpstr>трубопровод!gamma_oil_</vt:lpstr>
      <vt:lpstr>трубопровод!gamma_wat_</vt:lpstr>
      <vt:lpstr>hcor</vt:lpstr>
      <vt:lpstr>inclinometry</vt:lpstr>
      <vt:lpstr>трубопровод!muob_</vt:lpstr>
      <vt:lpstr>P0</vt:lpstr>
      <vt:lpstr>P1_</vt:lpstr>
      <vt:lpstr>Pann</vt:lpstr>
      <vt:lpstr>трубопровод!Pb_</vt:lpstr>
      <vt:lpstr>PVT_gas</vt:lpstr>
      <vt:lpstr>PVTstr_</vt:lpstr>
      <vt:lpstr>Pwf</vt:lpstr>
      <vt:lpstr>Qgas_free</vt:lpstr>
      <vt:lpstr>qliq_</vt:lpstr>
      <vt:lpstr>трубопровод!Rp_</vt:lpstr>
      <vt:lpstr>трубопровод!Rsb_</vt:lpstr>
      <vt:lpstr>T0</vt:lpstr>
      <vt:lpstr>T1_</vt:lpstr>
      <vt:lpstr>temp_model</vt:lpstr>
      <vt:lpstr>tempm</vt:lpstr>
      <vt:lpstr>трубопровод!Tres_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2020-04-07T06:37:10Z</dcterms:modified>
</cp:coreProperties>
</file>