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Упражнения" sheetId="108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Упражнения!$C$13</definedName>
    <definedName name="Dcas_" localSheetId="0">Упражнения!$C$20</definedName>
    <definedName name="Dintake_" localSheetId="0">Упражнения!$C$23</definedName>
    <definedName name="Dtub_" localSheetId="0">Упражнения!$C$22</definedName>
    <definedName name="Dtub_out_" localSheetId="0">Упражнения!$C$21</definedName>
    <definedName name="Dштуц__мм">Фонтан!$B$34</definedName>
    <definedName name="Freq_" localSheetId="0">Упражнения!#REF!</definedName>
    <definedName name="Freq1_" localSheetId="0">Упражнения!#REF!</definedName>
    <definedName name="gamma_gas_" localSheetId="0">Упражнения!$C$8</definedName>
    <definedName name="gamma_oil_" localSheetId="0">Упражнения!$C$7</definedName>
    <definedName name="Head_ESP_" localSheetId="0">Упражнения!#REF!</definedName>
    <definedName name="Hmes_" localSheetId="0">Упражнения!$C$17</definedName>
    <definedName name="Hpump_" localSheetId="0">Упражнения!$C$19</definedName>
    <definedName name="Kdegr_" localSheetId="0">Упражнения!#REF!</definedName>
    <definedName name="KsepGasSep_" localSheetId="0">Упражнения!#REF!</definedName>
    <definedName name="N_" localSheetId="0">Упражнения!$C$34</definedName>
    <definedName name="NumStage_" localSheetId="0">Упражнения!#REF!</definedName>
    <definedName name="Pb_" localSheetId="0">Упражнения!$C$11</definedName>
    <definedName name="Pbuf_" localSheetId="0">Упражнения!$C$24</definedName>
    <definedName name="Pdis_" localSheetId="0">Упражнения!$C$29</definedName>
    <definedName name="PI_" localSheetId="0">Упражнения!#REF!</definedName>
    <definedName name="Pintake_" localSheetId="0">Упражнения!$C$25</definedName>
    <definedName name="Pres_" localSheetId="0">Упражнения!#REF!</definedName>
    <definedName name="PumpID_" localSheetId="0">Упражнения!#REF!</definedName>
    <definedName name="Pwf_" localSheetId="0">Упражнения!$C$27</definedName>
    <definedName name="Pwf1_" localSheetId="0">Упражнения!#REF!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Упражнения!$C$28</definedName>
    <definedName name="Q_ESP_" localSheetId="0">Упражнения!#REF!</definedName>
    <definedName name="Qmax" localSheetId="0">Упражнения!#REF!</definedName>
    <definedName name="Qreal_" localSheetId="0">Упражнения!#REF!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Упражнения!$C$10</definedName>
    <definedName name="Rsb_" localSheetId="0">Упражнения!$C$9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Упражнения!$C$32</definedName>
    <definedName name="Tintake_" localSheetId="0">Упражнения!$C$26</definedName>
    <definedName name="Tres_" localSheetId="0">Упражнения!$C$12</definedName>
    <definedName name="Udl_" localSheetId="0">Упражнения!$C$18</definedName>
    <definedName name="wc_" localSheetId="0">Упражнения!$C$14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45621"/>
</workbook>
</file>

<file path=xl/calcChain.xml><?xml version="1.0" encoding="utf-8"?>
<calcChain xmlns="http://schemas.openxmlformats.org/spreadsheetml/2006/main">
  <c r="C49" i="108" l="1"/>
  <c r="C50" i="108" s="1"/>
  <c r="C51" i="108" s="1"/>
  <c r="C52" i="108" s="1"/>
  <c r="C53" i="108" s="1"/>
  <c r="C54" i="108" s="1"/>
  <c r="C55" i="108" s="1"/>
  <c r="C56" i="108" s="1"/>
  <c r="C57" i="108" s="1"/>
  <c r="C58" i="108" s="1"/>
  <c r="C59" i="108" s="1"/>
  <c r="C60" i="108" s="1"/>
  <c r="C61" i="108" s="1"/>
  <c r="C62" i="108" s="1"/>
  <c r="C63" i="108" s="1"/>
  <c r="C64" i="108" s="1"/>
  <c r="C65" i="108" s="1"/>
  <c r="C66" i="108" s="1"/>
  <c r="C67" i="108" s="1"/>
  <c r="C68" i="108" s="1"/>
  <c r="D67" i="108" s="1"/>
  <c r="D66" i="108" s="1"/>
  <c r="D65" i="108" s="1"/>
  <c r="D64" i="108" s="1"/>
  <c r="D63" i="108" s="1"/>
  <c r="D62" i="108" s="1"/>
  <c r="D61" i="108" s="1"/>
  <c r="D60" i="108" s="1"/>
  <c r="D59" i="108" s="1"/>
  <c r="D58" i="108" s="1"/>
  <c r="D57" i="108" s="1"/>
  <c r="D56" i="108" s="1"/>
  <c r="D55" i="108" s="1"/>
  <c r="D54" i="108" s="1"/>
  <c r="D53" i="108" s="1"/>
  <c r="D52" i="108" s="1"/>
  <c r="D51" i="108" s="1"/>
  <c r="D50" i="108" s="1"/>
  <c r="D49" i="108" s="1"/>
  <c r="D48" i="108" s="1"/>
  <c r="E48" i="108"/>
  <c r="E10" i="108"/>
  <c r="E9" i="108"/>
  <c r="E8" i="108"/>
  <c r="E7" i="108"/>
  <c r="J48" i="108"/>
  <c r="J67" i="108"/>
  <c r="J66" i="108" s="1"/>
  <c r="J65" i="108" s="1"/>
  <c r="J64" i="108" s="1"/>
  <c r="J63" i="108" s="1"/>
  <c r="J62" i="108" s="1"/>
  <c r="J61" i="108" s="1"/>
  <c r="J60" i="108" s="1"/>
  <c r="J59" i="108" s="1"/>
  <c r="J58" i="108" s="1"/>
  <c r="J57" i="108" s="1"/>
  <c r="J56" i="108" s="1"/>
  <c r="J55" i="108" s="1"/>
  <c r="J54" i="108" s="1"/>
  <c r="J53" i="108" s="1"/>
  <c r="J52" i="108" s="1"/>
  <c r="J51" i="108" s="1"/>
  <c r="J50" i="108" s="1"/>
  <c r="J49" i="108" s="1"/>
  <c r="E49" i="108"/>
  <c r="E50" i="108"/>
  <c r="E51" i="108"/>
  <c r="E52" i="108"/>
  <c r="E53" i="108"/>
  <c r="E54" i="108" s="1"/>
  <c r="E55" i="108" s="1"/>
  <c r="E56" i="108" s="1"/>
  <c r="E57" i="108"/>
  <c r="E58" i="108" s="1"/>
  <c r="E59" i="108" s="1"/>
  <c r="E60" i="108" s="1"/>
  <c r="E61" i="108"/>
  <c r="E62" i="108" s="1"/>
  <c r="E63" i="108" s="1"/>
  <c r="E64" i="108" s="1"/>
  <c r="E65" i="108"/>
  <c r="E66" i="108"/>
  <c r="E67" i="108" s="1"/>
  <c r="E68" i="108" s="1"/>
  <c r="G61" i="102" l="1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<sst xmlns="http://schemas.openxmlformats.org/spreadsheetml/2006/main" count="2804" uniqueCount="332">
  <si>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</si>
  <si>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</si>
  <si>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</si>
  <si>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</si>
  <si>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</si>
  <si>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</si>
  <si>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</si>
  <si>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</si>
  <si>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</si>
  <si>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</si>
  <si>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</si>
  <si>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</si>
  <si>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</si>
  <si>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</si>
  <si>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</si>
  <si>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</si>
  <si>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</si>
  <si>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</si>
  <si>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</si>
  <si>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</si>
  <si>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</si>
  <si>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</si>
  <si>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</si>
  <si>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</si>
  <si>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</si>
  <si>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</si>
  <si>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</si>
  <si>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</si>
  <si>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</si>
  <si>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</si>
  <si>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</si>
  <si>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</si>
  <si>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</si>
  <si>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</si>
  <si>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</si>
  <si>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</si>
  <si>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</si>
  <si>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</si>
  <si>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</si>
  <si>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</si>
  <si>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</si>
  <si>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</si>
  <si>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</si>
  <si>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</si>
  <si>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</si>
  <si>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</si>
  <si>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</si>
  <si>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</si>
  <si>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</si>
  <si>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</si>
  <si>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</si>
  <si>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</si>
  <si>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</si>
  <si>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</si>
  <si>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</si>
  <si>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</si>
  <si>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</si>
  <si>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</si>
  <si>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</si>
  <si>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</si>
  <si>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</si>
  <si>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</si>
  <si>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</si>
  <si>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</si>
  <si>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</si>
  <si>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</si>
  <si>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</si>
  <si>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</si>
  <si>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</si>
  <si>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</si>
  <si>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</si>
  <si>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</si>
  <si>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</si>
  <si>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</si>
  <si>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</si>
  <si>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</si>
  <si>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</si>
  <si>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</si>
  <si>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</si>
  <si>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</si>
  <si>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</si>
  <si>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</si>
  <si>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</si>
  <si>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</si>
  <si>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</si>
  <si>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</si>
  <si>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</si>
  <si>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</si>
  <si>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</si>
  <si>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</si>
  <si>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</si>
  <si>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</si>
  <si>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</si>
  <si>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</si>
  <si>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</si>
  <si>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</si>
  <si>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</si>
  <si>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</si>
  <si>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</si>
  <si>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</si>
  <si>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</si>
  <si>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</si>
  <si>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</si>
  <si>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</si>
  <si>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</si>
  <si>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</si>
  <si>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</si>
  <si>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</si>
  <si>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</si>
  <si>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</si>
  <si>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</si>
  <si>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</si>
  <si>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</si>
  <si>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</si>
  <si>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</si>
  <si>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</si>
  <si>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</si>
  <si>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</si>
  <si>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</si>
  <si>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</si>
  <si>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</si>
  <si>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</si>
  <si>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</si>
  <si>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</si>
  <si>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</si>
  <si>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</si>
  <si>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</si>
  <si>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</si>
  <si>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</si>
  <si>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</si>
  <si>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</si>
  <si>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</si>
  <si>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</si>
  <si>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</si>
  <si>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</si>
  <si>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</si>
  <si>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</si>
  <si>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</si>
  <si>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</si>
  <si>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</si>
  <si>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</si>
  <si>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</si>
  <si>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</si>
  <si>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</si>
  <si>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</si>
  <si>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</si>
  <si>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</si>
  <si>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</si>
  <si>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</si>
  <si>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</si>
  <si>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</si>
  <si>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</si>
  <si>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</si>
  <si>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</si>
  <si>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</si>
  <si>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</si>
  <si>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</si>
  <si>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</si>
  <si>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</si>
  <si>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</si>
  <si>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</si>
  <si>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</si>
  <si>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</si>
  <si>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</si>
  <si>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</si>
  <si>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</si>
  <si>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</si>
  <si>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</si>
  <si>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</si>
  <si>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</si>
  <si>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</si>
  <si>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</si>
  <si>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</si>
  <si>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</si>
  <si>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</si>
  <si>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</si>
  <si>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</si>
  <si>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</si>
  <si>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</si>
  <si>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</si>
  <si>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</si>
  <si>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</si>
  <si>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</si>
  <si>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</si>
  <si>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</si>
  <si>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</si>
  <si>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</si>
  <si>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</si>
  <si>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</si>
  <si>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</si>
  <si>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</si>
  <si>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</si>
  <si>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</si>
  <si>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</si>
  <si>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</si>
  <si>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</si>
  <si>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</si>
  <si>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</si>
  <si>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</si>
  <si>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</si>
  <si>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</si>
  <si>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</si>
  <si>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</si>
  <si>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</si>
  <si>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</si>
  <si>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</si>
  <si>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</si>
  <si>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</si>
  <si>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</si>
  <si>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</si>
  <si>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</si>
  <si>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</si>
  <si>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</si>
  <si>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</si>
  <si>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</si>
  <si>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</si>
  <si>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</si>
  <si>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</si>
  <si>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</si>
  <si>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</si>
  <si>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</si>
  <si>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</si>
  <si>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</si>
  <si>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</si>
  <si>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</si>
  <si>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</si>
  <si>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</si>
  <si>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</si>
  <si>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</si>
  <si>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</si>
  <si>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</si>
  <si>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</si>
  <si>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</si>
  <si>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</si>
  <si>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</si>
  <si>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</si>
  <si>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</si>
  <si>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</si>
  <si>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</si>
  <si>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</si>
  <si>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</si>
  <si>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</si>
  <si>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</si>
  <si>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</si>
  <si>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</si>
  <si>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</si>
  <si>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</si>
  <si>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</si>
  <si>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</si>
  <si>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</si>
  <si>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</si>
  <si>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</si>
  <si>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</si>
  <si>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</si>
  <si>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</si>
  <si>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</si>
  <si>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</si>
  <si>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</si>
  <si>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</si>
  <si>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</si>
  <si>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</si>
  <si>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</si>
  <si>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</si>
  <si>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</si>
  <si>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</si>
  <si>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</si>
  <si>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</si>
  <si>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</si>
  <si>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</si>
  <si>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</si>
  <si>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</si>
  <si>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</si>
  <si>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</si>
  <si>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</si>
  <si>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</si>
  <si>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</si>
  <si>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</si>
  <si>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</si>
  <si>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</si>
  <si>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</si>
  <si>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</si>
  <si>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</si>
  <si>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</si>
  <si>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</si>
  <si>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</si>
  <si>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</si>
  <si>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</si>
  <si>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</si>
  <si>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</si>
  <si>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</si>
  <si>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</si>
  <si>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</si>
  <si>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</si>
  <si>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</si>
  <si>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</si>
  <si>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</si>
  <si>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</si>
  <si>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</si>
  <si>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</si>
  <si>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T</t>
  </si>
  <si>
    <t>H</t>
  </si>
  <si>
    <t>,</t>
  </si>
  <si>
    <t>Упражнения по курсу "Механизированная добыча нефти"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</si>
  <si>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</si>
  <si>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</si>
  <si>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</si>
  <si>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</si>
  <si>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</si>
  <si>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</si>
  <si>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</si>
  <si>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</si>
  <si>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Данные по скважине</t>
  </si>
  <si>
    <t>Глубина измеренная</t>
  </si>
  <si>
    <t>Удлинение</t>
  </si>
  <si>
    <t>Глубина насоса</t>
  </si>
  <si>
    <t>Диаметр э/к внутр</t>
  </si>
  <si>
    <t>Диаметр НКТ внеш</t>
  </si>
  <si>
    <t>Диаметр НКТ внутр</t>
  </si>
  <si>
    <t>Диамет приемной сетки насоса</t>
  </si>
  <si>
    <t>Давление на устье (буферное)</t>
  </si>
  <si>
    <t>Давление на приеме насоса</t>
  </si>
  <si>
    <t>Температура на приеме насоса</t>
  </si>
  <si>
    <t>Давление на забое</t>
  </si>
  <si>
    <t>Дебит скважины</t>
  </si>
  <si>
    <t>Давление на выкиде</t>
  </si>
  <si>
    <t>Пласт</t>
  </si>
  <si>
    <t>Темп град</t>
  </si>
  <si>
    <t>Расчет распределения давления в трубе</t>
  </si>
  <si>
    <t>Модель фонтанирующей скважины</t>
  </si>
  <si>
    <t>P сверху вниз</t>
  </si>
  <si>
    <t>P снизу вверх</t>
  </si>
  <si>
    <t>Упражнение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</si>
</sst>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1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05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2" fontId="0" fillId="0" borderId="0" xfId="0" applyNumberFormat="1"/>
    <xf numFmtId="2" fontId="0" fillId="7" borderId="2" xfId="0" applyNumberFormat="1" applyFill="1" applyBorder="1" applyAlignment="1">
      <alignment horizontal="center"/>
    </xf>
    <xf numFmtId="0" fontId="0" fillId="0" borderId="0" xfId="0" quotePrefix="1"/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</cellXfs>
  <cellStyles count="7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Упражнения!$E$47</c:f>
              <c:strCache>
                <c:ptCount val="1"/>
                <c:pt idx="0">
                  <c:v>P сверху вниз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Упражнения!$E$48:$E$68</c:f>
              <c:numCache>
                <c:formatCode>0.00</c:formatCode>
                <c:ptCount val="21"/>
                <c:pt idx="0">
                  <c:v>20</c:v>
                </c:pt>
                <c:pt idx="1">
                  <c:v>24.156569438547763</c:v>
                </c:pt>
                <c:pt idx="2">
                  <c:v>28.628595885870336</c:v>
                </c:pt>
                <c:pt idx="3">
                  <c:v>33.384809881494832</c:v>
                </c:pt>
                <c:pt idx="4">
                  <c:v>38.398319037391765</c:v>
                </c:pt>
                <c:pt idx="5">
                  <c:v>43.684701908745943</c:v>
                </c:pt>
                <c:pt idx="6">
                  <c:v>49.225011377732081</c:v>
                </c:pt>
                <c:pt idx="7">
                  <c:v>54.967078784390857</c:v>
                </c:pt>
                <c:pt idx="8">
                  <c:v>60.86549699322569</c:v>
                </c:pt>
                <c:pt idx="9">
                  <c:v>66.886173397864397</c:v>
                </c:pt>
                <c:pt idx="10">
                  <c:v>73.001643303854152</c:v>
                </c:pt>
                <c:pt idx="11">
                  <c:v>79.189825349441492</c:v>
                </c:pt>
                <c:pt idx="12">
                  <c:v>85.452539969885734</c:v>
                </c:pt>
                <c:pt idx="13">
                  <c:v>91.851866019011652</c:v>
                </c:pt>
                <c:pt idx="14">
                  <c:v>98.385357832978769</c:v>
                </c:pt>
                <c:pt idx="15">
                  <c:v>105.03835251789924</c:v>
                </c:pt>
                <c:pt idx="16">
                  <c:v>111.79800702298648</c:v>
                </c:pt>
                <c:pt idx="17">
                  <c:v>118.6531359543705</c:v>
                </c:pt>
                <c:pt idx="18">
                  <c:v>125.59436137336776</c:v>
                </c:pt>
                <c:pt idx="19">
                  <c:v>132.57457435390785</c:v>
                </c:pt>
                <c:pt idx="20">
                  <c:v>139.54514160291967</c:v>
                </c:pt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66-4DE7-A38F-AD945C71CEC0}"/>
            </c:ext>
          </c:extLst>
        </c:ser>
        <c:ser>
          <c:idx val="0"/>
          <c:order val="1"/>
          <c:tx>
            <c:strRef>
              <c:f>Упражнения!$J$47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Упражнения!$J$48:$J$68</c:f>
              <c:numCache>
                <c:formatCode>0.00</c:formatCode>
                <c:ptCount val="21"/>
                <c:pt idx="0">
                  <c:v>23.347102979852817</c:v>
                </c:pt>
                <c:pt idx="1">
                  <c:v>27.755815936097697</c:v>
                </c:pt>
                <c:pt idx="2">
                  <c:v>32.454093182060092</c:v>
                </c:pt>
                <c:pt idx="3">
                  <c:v>37.411076573700086</c:v>
                </c:pt>
                <c:pt idx="4">
                  <c:v>42.633543323713248</c:v>
                </c:pt>
                <c:pt idx="5">
                  <c:v>48.117993765213562</c:v>
                </c:pt>
                <c:pt idx="6">
                  <c:v>53.81526092953542</c:v>
                </c:pt>
                <c:pt idx="7">
                  <c:v>59.676767449883329</c:v>
                </c:pt>
                <c:pt idx="8">
                  <c:v>65.667024668266038</c:v>
                </c:pt>
                <c:pt idx="9">
                  <c:v>71.757403600233488</c:v>
                </c:pt>
                <c:pt idx="10">
                  <c:v>77.924867112516637</c:v>
                </c:pt>
                <c:pt idx="11">
                  <c:v>84.15842935787353</c:v>
                </c:pt>
                <c:pt idx="12">
                  <c:v>90.517254737626942</c:v>
                </c:pt>
                <c:pt idx="13">
                  <c:v>97.01361703042798</c:v>
                </c:pt>
                <c:pt idx="14">
                  <c:v>103.63252606146156</c:v>
                </c:pt>
                <c:pt idx="15">
                  <c:v>110.36082867360091</c:v>
                </c:pt>
                <c:pt idx="16">
                  <c:v>117.18704850375278</c:v>
                </c:pt>
                <c:pt idx="17">
                  <c:v>124.10122492164474</c:v>
                </c:pt>
                <c:pt idx="18">
                  <c:v>131.07301223102681</c:v>
                </c:pt>
                <c:pt idx="19">
                  <c:v>138.04178308259057</c:v>
                </c:pt>
                <c:pt idx="20">
                  <c:v>145</c:v>
                </c:pt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66-4DE7-A38F-AD945C7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89376"/>
        <c:axId val="175189952"/>
      </c:scatterChart>
      <c:valAx>
        <c:axId val="1751893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189952"/>
        <c:crosses val="autoZero"/>
        <c:crossBetween val="midCat"/>
      </c:valAx>
      <c:valAx>
        <c:axId val="17518995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18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Упражнения!$J$47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Упражнения!$N$48:$N$68</c:f>
              <c:numCache>
                <c:formatCode>General</c:formatCode>
                <c:ptCount val="21"/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FE-46E5-A745-7E9ECF416951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Упражнения!$M$48:$M$68</c:f>
              <c:numCache>
                <c:formatCode>General</c:formatCode>
                <c:ptCount val="21"/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FE-46E5-A745-7E9ECF41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2832"/>
        <c:axId val="175193408"/>
      </c:scatterChart>
      <c:valAx>
        <c:axId val="1751928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193408"/>
        <c:crosses val="autoZero"/>
        <c:crossBetween val="midCat"/>
      </c:valAx>
      <c:valAx>
        <c:axId val="1751934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1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0512"/>
        <c:axId val="144921088"/>
      </c:scatterChart>
      <c:valAx>
        <c:axId val="14492051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4921088"/>
        <c:crosses val="autoZero"/>
        <c:crossBetween val="midCat"/>
      </c:valAx>
      <c:valAx>
        <c:axId val="14492108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492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2816"/>
        <c:axId val="144923392"/>
      </c:scatterChart>
      <c:valAx>
        <c:axId val="144922816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4923392"/>
        <c:crosses val="autoZero"/>
        <c:crossBetween val="midCat"/>
      </c:valAx>
      <c:valAx>
        <c:axId val="144923392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492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12224"/>
        <c:axId val="147612800"/>
      </c:scatterChart>
      <c:valAx>
        <c:axId val="147612224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7612800"/>
        <c:crosses val="autoZero"/>
        <c:crossBetween val="midCat"/>
      </c:valAx>
      <c:valAx>
        <c:axId val="147612800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761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182632</xdr:colOff>
      <xdr:row>39</xdr:row>
      <xdr:rowOff>41266</xdr:rowOff>
    </xdr:from>
    <xdr:to>
      <xdr:col>20</xdr:col>
      <xdr:colOff>49282</xdr:colOff>
      <xdr:row>70</xdr:row>
      <xdr:rowOff>70401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43</xdr:row>
      <xdr:rowOff>9525</xdr:rowOff>
    </xdr:from>
    <xdr:to>
      <xdr:col>31</xdr:col>
      <xdr:colOff>571500</xdr:colOff>
      <xdr:row>66</xdr:row>
      <xdr:rowOff>78921</xdr:rowOff>
    </xdr:to>
    <xdr:sp macro="" textlink="">
      <xdr:nvSpPr>
        <xdr:cNvPr id="17" name="TextBox 16"/>
        <xdr:cNvSpPr txBox="1"/>
      </xdr:nvSpPr>
      <xdr:spPr>
        <a:xfrm>
          <a:off x="16211550" y="26565225"/>
          <a:ext cx="5181600" cy="39555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23</xdr:col>
      <xdr:colOff>285750</xdr:colOff>
      <xdr:row>39</xdr:row>
      <xdr:rowOff>0</xdr:rowOff>
    </xdr:from>
    <xdr:to>
      <xdr:col>32</xdr:col>
      <xdr:colOff>152400</xdr:colOff>
      <xdr:row>70</xdr:row>
      <xdr:rowOff>29135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MF_dPpipe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outlinePr summaryBelow="0"/>
  </sheetPr>
  <dimension ref="A2:K137"/>
  <sheetViews>
    <sheetView tabSelected="1" topLeftCell="A34" zoomScale="80" zoomScaleNormal="80" workbookViewId="0">
      <selection activeCell="F62" sqref="F62:G62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</cols>
  <sheetData>
    <row r="2" spans="1:6" x14ac:dyDescent="0.2">
      <c r="B2" t="s">
        <v>302</v>
      </c>
    </row>
    <row r="6" spans="1:6" x14ac:dyDescent="0.2">
      <c r="A6" s="52" t="s">
        <v>303</v>
      </c>
    </row>
    <row r="7" spans="1:6" outlineLevel="1" x14ac:dyDescent="0.2">
      <c r="B7" s="53" t="s">
        <v>304</v>
      </c>
      <c r="C7" s="54">
        <v>0.75</v>
      </c>
      <c r="D7" s="53"/>
      <c r="E7" s="55">
        <f>gamma_oil_*1000</f>
        <v>750</v>
      </c>
      <c r="F7" s="56" t="s">
        <v>288</v>
      </c>
    </row>
    <row r="8" spans="1:6" outlineLevel="1" x14ac:dyDescent="0.2">
      <c r="B8" s="53" t="s">
        <v>305</v>
      </c>
      <c r="C8" s="54">
        <v>0.9</v>
      </c>
      <c r="D8" s="53"/>
      <c r="E8" s="55">
        <f>gamma_gas_*1.22</f>
        <v>1.0980000000000001</v>
      </c>
      <c r="F8" s="56" t="s">
        <v>288</v>
      </c>
    </row>
    <row r="9" spans="1:6" ht="25.5" outlineLevel="1" x14ac:dyDescent="0.2">
      <c r="B9" s="57" t="s">
        <v>306</v>
      </c>
      <c r="C9" s="54">
        <v>80</v>
      </c>
      <c r="D9" s="53" t="s">
        <v>289</v>
      </c>
      <c r="E9" s="58">
        <f>Rsb_/gamma_oil_</f>
        <v>106.66666666666667</v>
      </c>
      <c r="F9" s="56" t="s">
        <v>290</v>
      </c>
    </row>
    <row r="10" spans="1:6" outlineLevel="1" x14ac:dyDescent="0.2">
      <c r="B10" s="57" t="s">
        <v>307</v>
      </c>
      <c r="C10" s="54">
        <v>80</v>
      </c>
      <c r="D10" s="53" t="s">
        <v>289</v>
      </c>
      <c r="E10" s="58">
        <f>Rsb_/gamma_oil_</f>
        <v>106.66666666666667</v>
      </c>
      <c r="F10" s="56" t="s">
        <v>290</v>
      </c>
    </row>
    <row r="11" spans="1:6" ht="25.5" outlineLevel="1" x14ac:dyDescent="0.2">
      <c r="B11" s="57" t="s">
        <v>308</v>
      </c>
      <c r="C11" s="54">
        <v>150</v>
      </c>
      <c r="D11" s="53" t="s">
        <v>291</v>
      </c>
    </row>
    <row r="12" spans="1:6" outlineLevel="1" x14ac:dyDescent="0.2">
      <c r="B12" s="53" t="s">
        <v>309</v>
      </c>
      <c r="C12" s="54">
        <v>120</v>
      </c>
      <c r="D12" s="53" t="s">
        <v>292</v>
      </c>
    </row>
    <row r="13" spans="1:6" ht="38.25" outlineLevel="1" x14ac:dyDescent="0.2">
      <c r="B13" s="57" t="s">
        <v>310</v>
      </c>
      <c r="C13" s="54"/>
      <c r="D13" s="53" t="s">
        <v>289</v>
      </c>
    </row>
    <row r="14" spans="1:6" outlineLevel="1" x14ac:dyDescent="0.2">
      <c r="B14" s="57" t="s">
        <v>139</v>
      </c>
      <c r="C14" s="54">
        <v>22</v>
      </c>
      <c r="D14" s="53" t="s">
        <v>293</v>
      </c>
    </row>
    <row r="15" spans="1:6" x14ac:dyDescent="0.2">
      <c r="B15" s="59"/>
      <c r="C15" s="60"/>
    </row>
    <row r="16" spans="1:6" x14ac:dyDescent="0.2">
      <c r="A16" s="52" t="s">
        <v>311</v>
      </c>
      <c r="B16" s="59"/>
      <c r="C16" s="60"/>
    </row>
    <row r="17" spans="1:4" outlineLevel="1" x14ac:dyDescent="0.2">
      <c r="B17" s="57" t="s">
        <v>312</v>
      </c>
      <c r="C17" s="54">
        <v>2000</v>
      </c>
      <c r="D17" s="53" t="s">
        <v>294</v>
      </c>
    </row>
    <row r="18" spans="1:4" outlineLevel="1" x14ac:dyDescent="0.2">
      <c r="B18" s="57" t="s">
        <v>313</v>
      </c>
      <c r="C18" s="54">
        <v>0</v>
      </c>
      <c r="D18" s="53" t="s">
        <v>294</v>
      </c>
    </row>
    <row r="19" spans="1:4" outlineLevel="1" x14ac:dyDescent="0.2">
      <c r="B19" s="57" t="s">
        <v>314</v>
      </c>
      <c r="C19" s="54">
        <v>1500</v>
      </c>
      <c r="D19" s="53" t="s">
        <v>294</v>
      </c>
    </row>
    <row r="20" spans="1:4" outlineLevel="1" x14ac:dyDescent="0.2">
      <c r="B20" s="57" t="s">
        <v>315</v>
      </c>
      <c r="C20" s="54">
        <v>125</v>
      </c>
      <c r="D20" s="53" t="s">
        <v>295</v>
      </c>
    </row>
    <row r="21" spans="1:4" outlineLevel="1" x14ac:dyDescent="0.2">
      <c r="B21" s="57" t="s">
        <v>316</v>
      </c>
      <c r="C21" s="54">
        <v>73</v>
      </c>
      <c r="D21" s="53" t="s">
        <v>295</v>
      </c>
    </row>
    <row r="22" spans="1:4" outlineLevel="1" x14ac:dyDescent="0.2">
      <c r="B22" s="57" t="s">
        <v>317</v>
      </c>
      <c r="C22" s="54">
        <v>62</v>
      </c>
      <c r="D22" s="53" t="s">
        <v>295</v>
      </c>
    </row>
    <row r="23" spans="1:4" ht="25.5" outlineLevel="1" x14ac:dyDescent="0.2">
      <c r="B23" s="57" t="s">
        <v>318</v>
      </c>
      <c r="C23" s="54">
        <v>100</v>
      </c>
      <c r="D23" s="53" t="s">
        <v>295</v>
      </c>
    </row>
    <row r="24" spans="1:4" ht="25.5" outlineLevel="1" x14ac:dyDescent="0.2">
      <c r="B24" s="57" t="s">
        <v>319</v>
      </c>
      <c r="C24" s="54">
        <v>20</v>
      </c>
      <c r="D24" s="53" t="s">
        <v>291</v>
      </c>
    </row>
    <row r="25" spans="1:4" outlineLevel="1" x14ac:dyDescent="0.2">
      <c r="B25" s="57" t="s">
        <v>320</v>
      </c>
      <c r="C25" s="54">
        <v>80</v>
      </c>
      <c r="D25" s="53" t="s">
        <v>291</v>
      </c>
    </row>
    <row r="26" spans="1:4" ht="25.5" outlineLevel="1" x14ac:dyDescent="0.2">
      <c r="B26" s="57" t="s">
        <v>321</v>
      </c>
      <c r="C26" s="54">
        <v>80</v>
      </c>
      <c r="D26" s="53" t="s">
        <v>292</v>
      </c>
    </row>
    <row r="27" spans="1:4" outlineLevel="1" x14ac:dyDescent="0.2">
      <c r="B27" s="57" t="s">
        <v>322</v>
      </c>
      <c r="C27" s="54">
        <v>70</v>
      </c>
      <c r="D27" s="53" t="s">
        <v>291</v>
      </c>
    </row>
    <row r="28" spans="1:4" outlineLevel="1" x14ac:dyDescent="0.2">
      <c r="B28" s="57" t="s">
        <v>323</v>
      </c>
      <c r="C28" s="54">
        <v>50</v>
      </c>
      <c r="D28" s="53" t="s">
        <v>296</v>
      </c>
    </row>
    <row r="29" spans="1:4" outlineLevel="1" x14ac:dyDescent="0.2">
      <c r="B29" s="57" t="s">
        <v>324</v>
      </c>
      <c r="C29" s="54">
        <v>150</v>
      </c>
      <c r="D29" s="53" t="s">
        <v>291</v>
      </c>
    </row>
    <row r="31" spans="1:4" x14ac:dyDescent="0.2">
      <c r="A31" s="52" t="s">
        <v>325</v>
      </c>
    </row>
    <row r="32" spans="1:4" x14ac:dyDescent="0.2">
      <c r="B32" s="53" t="s">
        <v>326</v>
      </c>
      <c r="C32" s="54">
        <v>3</v>
      </c>
      <c r="D32" s="53" t="s">
        <v>297</v>
      </c>
    </row>
    <row r="34" spans="1:10" x14ac:dyDescent="0.2">
      <c r="B34" s="53" t="s">
        <v>298</v>
      </c>
      <c r="C34" s="54">
        <v>20</v>
      </c>
      <c r="D34" s="53"/>
    </row>
    <row r="37" spans="1:10" outlineLevel="1" x14ac:dyDescent="0.2"/>
    <row r="38" spans="1:10" x14ac:dyDescent="0.2">
      <c r="A38" t="s">
        <v>331</v>
      </c>
    </row>
    <row r="39" spans="1:10" outlineLevel="1" x14ac:dyDescent="0.2">
      <c r="A39" t="s">
        <v>327</v>
      </c>
    </row>
    <row r="40" spans="1:10" outlineLevel="1" x14ac:dyDescent="0.2">
      <c r="A40" t="s">
        <v>328</v>
      </c>
    </row>
    <row r="41" spans="1:10" outlineLevel="1" x14ac:dyDescent="0.2"/>
    <row r="42" spans="1:10" outlineLevel="1" x14ac:dyDescent="0.2"/>
    <row r="43" spans="1:10" outlineLevel="1" x14ac:dyDescent="0.2"/>
    <row r="44" spans="1:10" outlineLevel="1" x14ac:dyDescent="0.2"/>
    <row r="45" spans="1:10" outlineLevel="1" x14ac:dyDescent="0.2"/>
    <row r="46" spans="1:10" outlineLevel="1" x14ac:dyDescent="0.2"/>
    <row r="47" spans="1:10" ht="25.5" outlineLevel="1" x14ac:dyDescent="0.2">
      <c r="C47" s="61" t="s">
        <v>300</v>
      </c>
      <c r="D47" s="61" t="s">
        <v>299</v>
      </c>
      <c r="E47" s="63" t="s">
        <v>329</v>
      </c>
      <c r="J47" s="63" t="s">
        <v>330</v>
      </c>
    </row>
    <row r="48" spans="1:10" outlineLevel="1" x14ac:dyDescent="0.2">
      <c r="C48" s="64">
        <v>0</v>
      </c>
      <c r="D48" s="64">
        <f t="shared" ref="D48:D67" si="0">D49-Tgrad*(C49-C48)/100</f>
        <v>20</v>
      </c>
      <c r="E48" s="66">
        <f>Упражнения!Pbuf_</f>
        <v>20</v>
      </c>
      <c r="F48" s="65"/>
      <c r="G48" s="65"/>
      <c r="H48" s="65"/>
      <c r="J48" s="62">
        <f>[1]!MF_dPpipe_atma(Q_,wc_,C49,C48,J49,D49,,Dtub_,,gamma_gas_,gamma_oil_,,Rsb_,Rp_,Pb_,Tres_)</f>
        <v>23.347102979852817</v>
      </c>
    </row>
    <row r="49" spans="3:10" outlineLevel="1" x14ac:dyDescent="0.2">
      <c r="C49" s="64">
        <f t="shared" ref="C49:C68" si="1">C48+Hmes_/N_</f>
        <v>100</v>
      </c>
      <c r="D49" s="64">
        <f t="shared" si="0"/>
        <v>23</v>
      </c>
      <c r="E49" s="62">
        <f>[1]!MF_dPpipe_atma(Q_,wc_,C48,C49,E48,D48,,Dtub_,,gamma_gas_,gamma_oil_,,Rsb_,Rp_,Pb_,Tres_)</f>
        <v>24.156569438547763</v>
      </c>
      <c r="J49" s="62">
        <f>[1]!MF_dPpipe_atma(Q_,wc_,C50,C49,J50,D50,,Dtub_,,gamma_gas_,gamma_oil_,,Rsb_,Rp_,Pb_,Tres_)</f>
        <v>27.755815936097697</v>
      </c>
    </row>
    <row r="50" spans="3:10" outlineLevel="1" x14ac:dyDescent="0.2">
      <c r="C50" s="64">
        <f t="shared" si="1"/>
        <v>200</v>
      </c>
      <c r="D50" s="64">
        <f t="shared" si="0"/>
        <v>26</v>
      </c>
      <c r="E50" s="62">
        <f>[1]!MF_dPpipe_atma(Q_,wc_,C49,C50,E49,D49,,Dtub_,,gamma_gas_,gamma_oil_,,Rsb_,Rp_,Pb_,Tres_)</f>
        <v>28.628595885870336</v>
      </c>
      <c r="J50" s="62">
        <f>[1]!MF_dPpipe_atma(Q_,wc_,C51,C50,J51,D51,,Dtub_,,gamma_gas_,gamma_oil_,,Rsb_,Rp_,Pb_,Tres_)</f>
        <v>32.454093182060092</v>
      </c>
    </row>
    <row r="51" spans="3:10" outlineLevel="1" x14ac:dyDescent="0.2">
      <c r="C51" s="64">
        <f t="shared" si="1"/>
        <v>300</v>
      </c>
      <c r="D51" s="64">
        <f t="shared" si="0"/>
        <v>29</v>
      </c>
      <c r="E51" s="62">
        <f>[1]!MF_dPpipe_atma(Q_,wc_,C50,C51,E50,D50,,Dtub_,,gamma_gas_,gamma_oil_,,Rsb_,Rp_,Pb_,Tres_)</f>
        <v>33.384809881494832</v>
      </c>
      <c r="J51" s="62">
        <f>[1]!MF_dPpipe_atma(Q_,wc_,C52,C51,J52,D52,,Dtub_,,gamma_gas_,gamma_oil_,,Rsb_,Rp_,Pb_,Tres_)</f>
        <v>37.411076573700086</v>
      </c>
    </row>
    <row r="52" spans="3:10" outlineLevel="1" x14ac:dyDescent="0.2">
      <c r="C52" s="64">
        <f t="shared" si="1"/>
        <v>400</v>
      </c>
      <c r="D52" s="64">
        <f t="shared" si="0"/>
        <v>32</v>
      </c>
      <c r="E52" s="62">
        <f>[1]!MF_dPpipe_atma(Q_,wc_,C51,C52,E51,D51,,Dtub_,,gamma_gas_,gamma_oil_,,Rsb_,Rp_,Pb_,Tres_)</f>
        <v>38.398319037391765</v>
      </c>
      <c r="J52" s="62">
        <f>[1]!MF_dPpipe_atma(Q_,wc_,C53,C52,J53,D53,,Dtub_,,gamma_gas_,gamma_oil_,,Rsb_,Rp_,Pb_,Tres_)</f>
        <v>42.633543323713248</v>
      </c>
    </row>
    <row r="53" spans="3:10" outlineLevel="1" x14ac:dyDescent="0.2">
      <c r="C53" s="64">
        <f t="shared" si="1"/>
        <v>500</v>
      </c>
      <c r="D53" s="64">
        <f t="shared" si="0"/>
        <v>35</v>
      </c>
      <c r="E53" s="62">
        <f>[1]!MF_dPpipe_atma(Q_,wc_,C52,C53,E52,D52,,Dtub_,,gamma_gas_,gamma_oil_,,Rsb_,Rp_,Pb_,Tres_)</f>
        <v>43.684701908745943</v>
      </c>
      <c r="J53" s="62">
        <f>[1]!MF_dPpipe_atma(Q_,wc_,C54,C53,J54,D54,,Dtub_,,gamma_gas_,gamma_oil_,,Rsb_,Rp_,Pb_,Tres_)</f>
        <v>48.117993765213562</v>
      </c>
    </row>
    <row r="54" spans="3:10" outlineLevel="1" x14ac:dyDescent="0.2">
      <c r="C54" s="64">
        <f t="shared" si="1"/>
        <v>600</v>
      </c>
      <c r="D54" s="64">
        <f t="shared" si="0"/>
        <v>38</v>
      </c>
      <c r="E54" s="62">
        <f>[1]!MF_dPpipe_atma(Q_,wc_,C53,C54,E53,D53,,Dtub_,,gamma_gas_,gamma_oil_,,Rsb_,Rp_,Pb_,Tres_)</f>
        <v>49.225011377732081</v>
      </c>
      <c r="J54" s="62">
        <f>[1]!MF_dPpipe_atma(Q_,wc_,C55,C54,J55,D55,,Dtub_,,gamma_gas_,gamma_oil_,,Rsb_,Rp_,Pb_,Tres_)</f>
        <v>53.81526092953542</v>
      </c>
    </row>
    <row r="55" spans="3:10" outlineLevel="1" x14ac:dyDescent="0.2">
      <c r="C55" s="64">
        <f t="shared" si="1"/>
        <v>700</v>
      </c>
      <c r="D55" s="64">
        <f t="shared" si="0"/>
        <v>41</v>
      </c>
      <c r="E55" s="62">
        <f>[1]!MF_dPpipe_atma(Q_,wc_,C54,C55,E54,D54,,Dtub_,,gamma_gas_,gamma_oil_,,Rsb_,Rp_,Pb_,Tres_)</f>
        <v>54.967078784390857</v>
      </c>
      <c r="J55" s="62">
        <f>[1]!MF_dPpipe_atma(Q_,wc_,C56,C55,J56,D56,,Dtub_,,gamma_gas_,gamma_oil_,,Rsb_,Rp_,Pb_,Tres_)</f>
        <v>59.676767449883329</v>
      </c>
    </row>
    <row r="56" spans="3:10" outlineLevel="1" x14ac:dyDescent="0.2">
      <c r="C56" s="64">
        <f t="shared" si="1"/>
        <v>800</v>
      </c>
      <c r="D56" s="64">
        <f t="shared" si="0"/>
        <v>44</v>
      </c>
      <c r="E56" s="62">
        <f>[1]!MF_dPpipe_atma(Q_,wc_,C55,C56,E55,D55,,Dtub_,,gamma_gas_,gamma_oil_,,Rsb_,Rp_,Pb_,Tres_)</f>
        <v>60.86549699322569</v>
      </c>
      <c r="J56" s="62">
        <f>[1]!MF_dPpipe_atma(Q_,wc_,C57,C56,J57,D57,,Dtub_,,gamma_gas_,gamma_oil_,,Rsb_,Rp_,Pb_,Tres_)</f>
        <v>65.667024668266038</v>
      </c>
    </row>
    <row r="57" spans="3:10" outlineLevel="1" x14ac:dyDescent="0.2">
      <c r="C57" s="64">
        <f t="shared" si="1"/>
        <v>900</v>
      </c>
      <c r="D57" s="64">
        <f t="shared" si="0"/>
        <v>47</v>
      </c>
      <c r="E57" s="62">
        <f>[1]!MF_dPpipe_atma(Q_,wc_,C56,C57,E56,D56,,Dtub_,,gamma_gas_,gamma_oil_,,Rsb_,Rp_,Pb_,Tres_)</f>
        <v>66.886173397864397</v>
      </c>
      <c r="J57" s="62">
        <f>[1]!MF_dPpipe_atma(Q_,wc_,C58,C57,J58,D58,,Dtub_,,gamma_gas_,gamma_oil_,,Rsb_,Rp_,Pb_,Tres_)</f>
        <v>71.757403600233488</v>
      </c>
    </row>
    <row r="58" spans="3:10" outlineLevel="1" x14ac:dyDescent="0.2">
      <c r="C58" s="64">
        <f t="shared" si="1"/>
        <v>1000</v>
      </c>
      <c r="D58" s="64">
        <f t="shared" si="0"/>
        <v>50</v>
      </c>
      <c r="E58" s="62">
        <f>[1]!MF_dPpipe_atma(Q_,wc_,C57,C58,E57,D57,,Dtub_,,gamma_gas_,gamma_oil_,,Rsb_,Rp_,Pb_,Tres_)</f>
        <v>73.001643303854152</v>
      </c>
      <c r="J58" s="62">
        <f>[1]!MF_dPpipe_atma(Q_,wc_,C59,C58,J59,D59,,Dtub_,,gamma_gas_,gamma_oil_,,Rsb_,Rp_,Pb_,Tres_)</f>
        <v>77.924867112516637</v>
      </c>
    </row>
    <row r="59" spans="3:10" outlineLevel="1" x14ac:dyDescent="0.2">
      <c r="C59" s="64">
        <f t="shared" si="1"/>
        <v>1100</v>
      </c>
      <c r="D59" s="64">
        <f t="shared" si="0"/>
        <v>53</v>
      </c>
      <c r="E59" s="62">
        <f>[1]!MF_dPpipe_atma(Q_,wc_,C58,C59,E58,D58,,Dtub_,,gamma_gas_,gamma_oil_,,Rsb_,Rp_,Pb_,Tres_)</f>
        <v>79.189825349441492</v>
      </c>
      <c r="J59" s="62">
        <f>[1]!MF_dPpipe_atma(Q_,wc_,C60,C59,J60,D60,,Dtub_,,gamma_gas_,gamma_oil_,,Rsb_,Rp_,Pb_,Tres_)</f>
        <v>84.15842935787353</v>
      </c>
    </row>
    <row r="60" spans="3:10" outlineLevel="1" x14ac:dyDescent="0.2">
      <c r="C60" s="64">
        <f t="shared" si="1"/>
        <v>1200</v>
      </c>
      <c r="D60" s="64">
        <f t="shared" si="0"/>
        <v>56</v>
      </c>
      <c r="E60" s="62">
        <f>[1]!MF_dPpipe_atma(Q_,wc_,C59,C60,E59,D59,,Dtub_,,gamma_gas_,gamma_oil_,,Rsb_,Rp_,Pb_,Tres_)</f>
        <v>85.452539969885734</v>
      </c>
      <c r="J60" s="62">
        <f>[1]!MF_dPpipe_atma(Q_,wc_,C61,C60,J61,D61,,Dtub_,,gamma_gas_,gamma_oil_,,Rsb_,Rp_,Pb_,Tres_)</f>
        <v>90.517254737626942</v>
      </c>
    </row>
    <row r="61" spans="3:10" outlineLevel="1" x14ac:dyDescent="0.2">
      <c r="C61" s="64">
        <f t="shared" si="1"/>
        <v>1300</v>
      </c>
      <c r="D61" s="64">
        <f t="shared" si="0"/>
        <v>59</v>
      </c>
      <c r="E61" s="62">
        <f>[1]!MF_dPpipe_atma(Q_,wc_,C60,C61,E60,D60,,Dtub_,,gamma_gas_,gamma_oil_,,Rsb_,Rp_,Pb_,Tres_)</f>
        <v>91.851866019011652</v>
      </c>
      <c r="J61" s="62">
        <f>[1]!MF_dPpipe_atma(Q_,wc_,C62,C61,J62,D62,,Dtub_,,gamma_gas_,gamma_oil_,,Rsb_,Rp_,Pb_,Tres_)</f>
        <v>97.01361703042798</v>
      </c>
    </row>
    <row r="62" spans="3:10" outlineLevel="1" x14ac:dyDescent="0.2">
      <c r="C62" s="64">
        <f t="shared" si="1"/>
        <v>1400</v>
      </c>
      <c r="D62" s="64">
        <f t="shared" si="0"/>
        <v>62</v>
      </c>
      <c r="E62" s="62">
        <f>[1]!MF_dPpipe_atma(Q_,wc_,C61,C62,E61,D61,,Dtub_,,gamma_gas_,gamma_oil_,,Rsb_,Rp_,Pb_,Tres_)</f>
        <v>98.385357832978769</v>
      </c>
      <c r="J62" s="62">
        <f>[1]!MF_dPpipe_atma(Q_,wc_,C63,C62,J63,D63,,Dtub_,,gamma_gas_,gamma_oil_,,Rsb_,Rp_,Pb_,Tres_)</f>
        <v>103.63252606146156</v>
      </c>
    </row>
    <row r="63" spans="3:10" outlineLevel="1" x14ac:dyDescent="0.2">
      <c r="C63" s="64">
        <f t="shared" si="1"/>
        <v>1500</v>
      </c>
      <c r="D63" s="64">
        <f t="shared" si="0"/>
        <v>65</v>
      </c>
      <c r="E63" s="62">
        <f>[1]!MF_dPpipe_atma(Q_,wc_,C62,C63,E62,D62,,Dtub_,,gamma_gas_,gamma_oil_,,Rsb_,Rp_,Pb_,Tres_)</f>
        <v>105.03835251789924</v>
      </c>
      <c r="J63" s="62">
        <f>[1]!MF_dPpipe_atma(Q_,wc_,C64,C63,J64,D64,,Dtub_,,gamma_gas_,gamma_oil_,,Rsb_,Rp_,Pb_,Tres_)</f>
        <v>110.36082867360091</v>
      </c>
    </row>
    <row r="64" spans="3:10" outlineLevel="1" x14ac:dyDescent="0.2">
      <c r="C64" s="64">
        <f t="shared" si="1"/>
        <v>1600</v>
      </c>
      <c r="D64" s="64">
        <f t="shared" si="0"/>
        <v>68</v>
      </c>
      <c r="E64" s="62">
        <f>[1]!MF_dPpipe_atma(Q_,wc_,C63,C64,E63,D63,,Dtub_,,gamma_gas_,gamma_oil_,,Rsb_,Rp_,Pb_,Tres_)</f>
        <v>111.79800702298648</v>
      </c>
      <c r="J64" s="62">
        <f>[1]!MF_dPpipe_atma(Q_,wc_,C65,C64,J65,D65,,Dtub_,,gamma_gas_,gamma_oil_,,Rsb_,Rp_,Pb_,Tres_)</f>
        <v>117.18704850375278</v>
      </c>
    </row>
    <row r="65" spans="3:10" outlineLevel="1" x14ac:dyDescent="0.2">
      <c r="C65" s="64">
        <f t="shared" si="1"/>
        <v>1700</v>
      </c>
      <c r="D65" s="64">
        <f t="shared" si="0"/>
        <v>71</v>
      </c>
      <c r="E65" s="62">
        <f>[1]!MF_dPpipe_atma(Q_,wc_,C64,C65,E64,D64,,Dtub_,,gamma_gas_,gamma_oil_,,Rsb_,Rp_,Pb_,Tres_)</f>
        <v>118.6531359543705</v>
      </c>
      <c r="J65" s="62">
        <f>[1]!MF_dPpipe_atma(Q_,wc_,C66,C65,J66,D66,,Dtub_,,gamma_gas_,gamma_oil_,,Rsb_,Rp_,Pb_,Tres_)</f>
        <v>124.10122492164474</v>
      </c>
    </row>
    <row r="66" spans="3:10" outlineLevel="1" x14ac:dyDescent="0.2">
      <c r="C66" s="64">
        <f t="shared" si="1"/>
        <v>1800</v>
      </c>
      <c r="D66" s="64">
        <f t="shared" si="0"/>
        <v>74</v>
      </c>
      <c r="E66" s="62">
        <f>[1]!MF_dPpipe_atma(Q_,wc_,C65,C66,E65,D65,,Dtub_,,gamma_gas_,gamma_oil_,,Rsb_,Rp_,Pb_,Tres_)</f>
        <v>125.59436137336776</v>
      </c>
      <c r="J66" s="62">
        <f>[1]!MF_dPpipe_atma(Q_,wc_,C67,C66,J67,D67,,Dtub_,,gamma_gas_,gamma_oil_,,Rsb_,Rp_,Pb_,Tres_)</f>
        <v>131.07301223102681</v>
      </c>
    </row>
    <row r="67" spans="3:10" outlineLevel="1" x14ac:dyDescent="0.2">
      <c r="C67" s="64">
        <f t="shared" si="1"/>
        <v>1900</v>
      </c>
      <c r="D67" s="64">
        <f t="shared" si="0"/>
        <v>77</v>
      </c>
      <c r="E67" s="62">
        <f>[1]!MF_dPpipe_atma(Q_,wc_,C66,C67,E66,D66,,Dtub_,,gamma_gas_,gamma_oil_,,Rsb_,Rp_,Pb_,Tres_)</f>
        <v>132.57457435390785</v>
      </c>
      <c r="J67" s="62">
        <f>[1]!MF_dPpipe_atma(Q_,wc_,C68,C67,J68,D68,,Dtub_,,gamma_gas_,gamma_oil_,,Rsb_,Rp_,Pb_,Tres_)</f>
        <v>138.04178308259057</v>
      </c>
    </row>
    <row r="68" spans="3:10" outlineLevel="1" x14ac:dyDescent="0.2">
      <c r="C68" s="64">
        <f t="shared" si="1"/>
        <v>2000</v>
      </c>
      <c r="D68" s="64">
        <v>80</v>
      </c>
      <c r="E68" s="62">
        <f>[1]!MF_dPpipe_atma(Q_,wc_,C67,C68,E67,D67,,Dtub_,,gamma_gas_,gamma_oil_,,Rsb_,Rp_,Pb_,Tres_)</f>
        <v>139.54514160291967</v>
      </c>
      <c r="J68" s="66">
        <v>145</v>
      </c>
    </row>
    <row r="69" spans="3:10" outlineLevel="1" x14ac:dyDescent="0.2"/>
    <row r="70" spans="3:10" outlineLevel="1" x14ac:dyDescent="0.2"/>
    <row r="71" spans="3:10" outlineLevel="1" x14ac:dyDescent="0.2"/>
    <row r="72" spans="3:10" outlineLevel="1" x14ac:dyDescent="0.2"/>
    <row r="126" spans="11:11" x14ac:dyDescent="0.2">
      <c r="K126" t="s">
        <v>301</v>
      </c>
    </row>
    <row r="137" spans="11:11" x14ac:dyDescent="0.2">
      <c r="K137" s="6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68" t="s">
        <v>161</v>
      </c>
      <c r="C2" s="68"/>
      <c r="D2" s="68"/>
      <c r="E2" s="68"/>
      <c r="F2" s="68"/>
      <c r="G2" s="68"/>
      <c r="H2" s="68"/>
      <c r="I2" s="68"/>
      <c r="J2" s="68"/>
      <c r="K2" s="68"/>
      <c r="L2" s="68" t="s">
        <v>162</v>
      </c>
      <c r="M2" s="68"/>
      <c r="N2" s="68"/>
      <c r="O2" s="68"/>
      <c r="V2" s="69" t="s">
        <v>163</v>
      </c>
      <c r="W2" s="69"/>
      <c r="X2" s="69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71" t="s">
        <v>23</v>
      </c>
      <c r="K1" s="72"/>
      <c r="L1" s="77">
        <f>AV7-1</f>
        <v>-1</v>
      </c>
      <c r="M1" s="78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73" t="s">
        <v>24</v>
      </c>
      <c r="K2" s="74"/>
      <c r="L2" s="75">
        <f>AY11-1</f>
        <v>-1</v>
      </c>
      <c r="M2" s="76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93" t="s">
        <v>21</v>
      </c>
      <c r="C4" s="75"/>
      <c r="D4" s="94"/>
    </row>
    <row r="5" spans="1:20" x14ac:dyDescent="0.2">
      <c r="A5" s="2" t="s">
        <v>3</v>
      </c>
      <c r="B5" s="95">
        <v>1</v>
      </c>
      <c r="C5" s="96"/>
      <c r="D5" s="97"/>
    </row>
    <row r="6" spans="1:20" ht="13.5" thickBot="1" x14ac:dyDescent="0.25">
      <c r="A6" s="3" t="s">
        <v>4</v>
      </c>
      <c r="B6" s="98" t="s">
        <v>6</v>
      </c>
      <c r="C6" s="99"/>
      <c r="D6" s="100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101" t="s">
        <v>22</v>
      </c>
      <c r="B8" s="102"/>
      <c r="D8" s="101" t="s">
        <v>70</v>
      </c>
      <c r="E8" s="102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>
        <f>Qж__м3_сут*(1-B11/100)*B24</f>
        <v>38.700000000000003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103" t="s">
        <v>12</v>
      </c>
      <c r="B18" s="104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103" t="s">
        <v>5</v>
      </c>
      <c r="B23" s="104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91" t="s">
        <v>7</v>
      </c>
      <c r="B42" s="92"/>
      <c r="C42" s="81" t="s">
        <v>0</v>
      </c>
      <c r="D42" s="82"/>
      <c r="E42" s="82"/>
      <c r="F42" s="82"/>
      <c r="G42" s="82"/>
      <c r="H42" s="83"/>
      <c r="I42" s="84" t="s">
        <v>13</v>
      </c>
      <c r="J42" s="85"/>
      <c r="L42" s="70" t="s">
        <v>26</v>
      </c>
      <c r="M42" s="70"/>
      <c r="N42" s="70" t="s">
        <v>27</v>
      </c>
      <c r="O42" s="70"/>
      <c r="P42" s="70" t="s">
        <v>28</v>
      </c>
      <c r="Q42" s="70"/>
      <c r="R42" s="70" t="s">
        <v>31</v>
      </c>
      <c r="S42" s="70"/>
      <c r="T42" s="70" t="s">
        <v>33</v>
      </c>
      <c r="U42" s="70"/>
      <c r="V42" s="70" t="s">
        <v>79</v>
      </c>
      <c r="W42" s="70"/>
      <c r="X42" s="70" t="s">
        <v>35</v>
      </c>
      <c r="Y42" s="70"/>
      <c r="Z42" s="70" t="s">
        <v>36</v>
      </c>
      <c r="AA42" s="70"/>
      <c r="AB42" s="70" t="s">
        <v>37</v>
      </c>
      <c r="AC42" s="70"/>
      <c r="AD42" s="70" t="s">
        <v>38</v>
      </c>
      <c r="AE42" s="70"/>
      <c r="AF42" s="70" t="s">
        <v>39</v>
      </c>
      <c r="AG42" s="70"/>
      <c r="AH42" s="70" t="s">
        <v>40</v>
      </c>
      <c r="AI42" s="70"/>
      <c r="AJ42" s="70" t="s">
        <v>41</v>
      </c>
      <c r="AK42" s="70"/>
      <c r="AL42" s="70"/>
      <c r="AM42" s="70"/>
      <c r="AN42" s="70"/>
      <c r="AO42" s="70"/>
      <c r="AP42" s="70"/>
      <c r="AQ42" s="70"/>
      <c r="AR42" s="70"/>
      <c r="AS42" s="70"/>
      <c r="AT42" s="22"/>
    </row>
    <row r="43" spans="1:46" ht="13.5" thickBot="1" x14ac:dyDescent="0.25">
      <c r="A43" s="88"/>
      <c r="B43" s="89"/>
      <c r="C43" s="88" t="s">
        <v>69</v>
      </c>
      <c r="D43" s="89"/>
      <c r="E43" s="90"/>
      <c r="F43" s="88" t="s">
        <v>8</v>
      </c>
      <c r="G43" s="89"/>
      <c r="H43" s="90"/>
      <c r="I43" s="86"/>
      <c r="J43" s="87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79" t="s">
        <v>68</v>
      </c>
      <c r="D44" s="80"/>
      <c r="E44" s="9" t="s">
        <v>11</v>
      </c>
      <c r="F44" s="79" t="s">
        <v>68</v>
      </c>
      <c r="G44" s="80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64</vt:i4>
      </vt:variant>
    </vt:vector>
  </HeadingPairs>
  <TitlesOfParts>
    <vt:vector size="67" baseType="lpstr">
      <vt:lpstr>Упражнения</vt:lpstr>
      <vt:lpstr>База насосов</vt:lpstr>
      <vt:lpstr>Фонтан</vt:lpstr>
      <vt:lpstr>Упражнения!Bob_</vt:lpstr>
      <vt:lpstr>Упражнения!Dcas_</vt:lpstr>
      <vt:lpstr>Упражнения!Dintake_</vt:lpstr>
      <vt:lpstr>Упражнения!Dtub_</vt:lpstr>
      <vt:lpstr>Упражнения!Dtub_out_</vt:lpstr>
      <vt:lpstr>Dштуц__мм</vt:lpstr>
      <vt:lpstr>Упражнения!gamma_gas_</vt:lpstr>
      <vt:lpstr>Упражнения!gamma_oil_</vt:lpstr>
      <vt:lpstr>Упражнения!Hmes_</vt:lpstr>
      <vt:lpstr>Упражнения!Hpump_</vt:lpstr>
      <vt:lpstr>Упражнения!N_</vt:lpstr>
      <vt:lpstr>Упражнения!Pb_</vt:lpstr>
      <vt:lpstr>Упражнения!Pbuf_</vt:lpstr>
      <vt:lpstr>Упражнения!Pdis_</vt:lpstr>
      <vt:lpstr>Упражнения!Pintake_</vt:lpstr>
      <vt:lpstr>Упражнения!Pwf_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Упражнения!Q_</vt:lpstr>
      <vt:lpstr>Qж__м3_сут</vt:lpstr>
      <vt:lpstr>Qж_расч__м3_сут</vt:lpstr>
      <vt:lpstr>Qн__т_сут</vt:lpstr>
      <vt:lpstr>Qн_расч__т_сут</vt:lpstr>
      <vt:lpstr>Упражнения!Rp_</vt:lpstr>
      <vt:lpstr>Упражнения!Rsb_</vt:lpstr>
      <vt:lpstr>Rsb__м3_м3</vt:lpstr>
      <vt:lpstr>testRange</vt:lpstr>
      <vt:lpstr>testRange1</vt:lpstr>
      <vt:lpstr>testRange2</vt:lpstr>
      <vt:lpstr>Упражнения!Tgrad</vt:lpstr>
      <vt:lpstr>Упражнения!Tintake_</vt:lpstr>
      <vt:lpstr>Упражнения!Tres_</vt:lpstr>
      <vt:lpstr>Упражнения!Udl_</vt:lpstr>
      <vt:lpstr>Упражнения!wc_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2018-08-23T07:34:24Z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